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energyinnovation.sharepoint.com/sites/ModelingAnalysis/Shared Documents/Philanthropy Shared Projects/GlobalBaseline/SupportingFiles/"/>
    </mc:Choice>
  </mc:AlternateContent>
  <xr:revisionPtr revIDLastSave="440" documentId="13_ncr:1_{EB589FEA-884A-4AC1-A09F-8B23E1D23696}" xr6:coauthVersionLast="47" xr6:coauthVersionMax="47" xr10:uidLastSave="{77624CAB-0A73-4AC0-AF72-A6180E30A6FE}"/>
  <bookViews>
    <workbookView xWindow="-108" yWindow="-108" windowWidth="23256" windowHeight="13896" tabRatio="772" firstSheet="2" activeTab="8" xr2:uid="{FC2499DA-BAE5-4FCA-AAA4-104EB5116537}"/>
  </bookViews>
  <sheets>
    <sheet name="About" sheetId="12" r:id="rId1"/>
    <sheet name="CI Initiatives" sheetId="2" r:id="rId2"/>
    <sheet name="Board Schedule" sheetId="16" r:id="rId3"/>
    <sheet name="Wedges and Waterfalls" sheetId="10" r:id="rId4"/>
    <sheet name="Mekkos and Treemaps" sheetId="5" r:id="rId5"/>
    <sheet name="CI Budget Visuals" sheetId="11" r:id="rId6"/>
    <sheet name="GCAM baselines" sheetId="1" r:id="rId7"/>
    <sheet name="EPS BAU Outputs" sheetId="18" r:id="rId8"/>
    <sheet name="EPS baselines" sheetId="6" r:id="rId9"/>
    <sheet name="EPS non-CO2 baselines" sheetId="8" r:id="rId10"/>
    <sheet name="Hybrid GCAM-EPS CO2e baseline" sheetId="7" r:id="rId11"/>
    <sheet name="Hybrid GCAM-EPS nonCO2 baseline" sheetId="9" r:id="rId12"/>
    <sheet name="Policy Wins Data" sheetId="14" r:id="rId13"/>
    <sheet name="Policy Wins Visuals" sheetId="15" r:id="rId14"/>
    <sheet name="CI Retreat Summary" sheetId="17" r:id="rId15"/>
  </sheets>
  <externalReferences>
    <externalReference r:id="rId16"/>
  </externalReferences>
  <definedNames>
    <definedName name="___thinkcellJCAAAAAAAAAAADAAAAAIKEYAVWFD3UKCSL2ITAGXG3XCI" localSheetId="6" hidden="1">'GCAM baselines'!$A$677:$G$682</definedName>
    <definedName name="___thinkcellVR7QAAAAAAAAAAAAAAAIC325AKCSVQKISMJDME6PXVD4Q" localSheetId="4" hidden="1">'Mekkos and Treemaps'!$A$19:$F$22</definedName>
    <definedName name="___thinkcellXR7QAAAAAAAAAAAAAAAGWGCM4C7TF42DS664SXFK7YIPO" localSheetId="4" hidden="1">'Mekkos and Treemaps'!$A$51:$G$54</definedName>
    <definedName name="___thinkcellXR7QAAAAAAAABTQAAAAKK3RC5MZPUSKEVOUWMBZRPIEAY" localSheetId="10" hidden="1">'Hybrid GCAM-EPS CO2e baseline'!$C$48</definedName>
    <definedName name="___thinkcellYR7QAAAAAAAAAAAAAAAIMZ22MIOQCKKLRVQ4UDR6OKPCM" localSheetId="10" hidden="1">'Hybrid GCAM-EPS CO2e baseline'!$C$220:$AI$222</definedName>
    <definedName name="___thinkcellYR7QAAAAAAAAAAAAAAAJIUYONI3IQ4KESVWPDD6JCYBRC" localSheetId="4" hidden="1">'Mekkos and Treemaps'!$A$103:$G$106</definedName>
    <definedName name="___thinkcellYR7QAAAAAAAAAAYAAAAFOWSJNHCHM5KCSQFULCCIBULDS" localSheetId="3" hidden="1">'Wedges and Waterfalls'!$B$122:$C$127</definedName>
    <definedName name="___thinkcellYR7QAAAAAAAAAAYAAAAGBZ3HXVBV44CJURFW6TEM4ET4E" localSheetId="3" hidden="1">'Wedges and Waterfalls'!$B$106:$C$112</definedName>
    <definedName name="___thinkcellYR7QAAAAAAAAAAYAAAAHTBYRBLARF7SCQHJLELGD6BR24" localSheetId="4" hidden="1">'Mekkos and Treemaps'!$H$9:$I$14</definedName>
    <definedName name="___thinkcellYR7QAAAAAAAAAAYAAAANJWBSZWX2Y7SBVMT2DRUEM25YY" localSheetId="4" hidden="1">'Mekkos and Treemaps'!$C$57:$D$63</definedName>
    <definedName name="___thinkcellYR7QAAAAAAAABTYAAAAIKBDF7WABOYKDS7DAA7LNCFHAA" localSheetId="10" hidden="1">'Hybrid GCAM-EPS CO2e baseline'!$B$54</definedName>
    <definedName name="___thinkcellYR7QAAAAAAAABTYAAAAODRYLWAVR4SSMSHVFCOPSBYGPS" localSheetId="10" hidden="1">'Hybrid GCAM-EPS CO2e baseline'!$B$51</definedName>
    <definedName name="___thinkcellZZ7QAAAAAAAAAAAAAAAAM5N56C2MZ6SDWOWEJ5RQNYLWS" localSheetId="3" hidden="1">'Wedges and Waterfalls'!$H$68:$L$70</definedName>
    <definedName name="___thinkcellZZ7QAAAAAAAAAAAAAAACNMJSEVCXRJSKTSKBXYU7TVVAW" localSheetId="3" hidden="1">'Wedges and Waterfalls'!$G$63:$J$65</definedName>
    <definedName name="___thinkcellZZ7QAAAAAAAAAAAAAAAECAA7NWDWBMCKT2SRT5C6SHQ4Y" localSheetId="4" hidden="1">'Mekkos and Treemaps'!$A$34:$F$37</definedName>
    <definedName name="___thinkcellZZ7QAAAAAAAAAAAAAAAGJEMNMJBPPI2JR4OHRCZOE2NJW" localSheetId="4" hidden="1">'Mekkos and Treemaps'!$A$79:$G$82</definedName>
    <definedName name="___thinkcellZZ7QAAAAAAAAAAAAAAANDZOXBRNYYPSNVZUAUXCKDV4UY" localSheetId="3" hidden="1">'Wedges and Waterfalls'!$B$93:$J$95</definedName>
    <definedName name="___thinkcellZZ7QAAAAAAAAAAAAAAANKIFHHAW4YE2NU3LCAAGMIRLVC" localSheetId="3" hidden="1">'Wedges and Waterfalls'!$B$83:$M$85</definedName>
    <definedName name="_xlnm._FilterDatabase" localSheetId="7" hidden="1">'EPS BAU Outputs'!$A$1:$AG$289</definedName>
    <definedName name="_xlnm._FilterDatabase" localSheetId="9" hidden="1">'EPS non-CO2 baselines'!$A$425:$AJ$451</definedName>
    <definedName name="_xlnm._FilterDatabase" localSheetId="6" hidden="1">'GCAM baselines'!$Q$572:$R$603</definedName>
    <definedName name="_xlnm._FilterDatabase" localSheetId="3" hidden="1">'Wedges and Waterfalls'!$B$129:$D$159</definedName>
    <definedName name="_xlchart.v1.0" hidden="1">'Mekkos and Treemaps'!$C$42:$H$42</definedName>
    <definedName name="_xlchart.v1.1" hidden="1">'Mekkos and Treemaps'!$C$43:$H$43</definedName>
    <definedName name="_xlchart.v1.2" hidden="1">'Hybrid GCAM-EPS CO2e baseline'!$AH$10:$AH$41</definedName>
    <definedName name="_xlchart.v1.3" hidden="1">'Hybrid GCAM-EPS CO2e baseline'!$C$10:$C$41</definedName>
    <definedName name="_xlchart.v1.4" hidden="1">'Hybrid GCAM-EPS CO2e baseline'!$Y$96:$Y$101</definedName>
    <definedName name="_xlchart.v1.5" hidden="1">'Hybrid GCAM-EPS CO2e baseline'!$Z$96:$Z$101</definedName>
    <definedName name="_xlchart.v1.6" hidden="1">'Hybrid GCAM-EPS nonCO2 baseline'!$AE$71:$AE$76</definedName>
    <definedName name="_xlchart.v1.7" hidden="1">'Hybrid GCAM-EPS nonCO2 baseline'!$AF$71:$AF$76</definedName>
    <definedName name="_xlchart.v1.8" hidden="1">'Hybrid GCAM-EPS nonCO2 baseline'!$AD$3:$AD$32</definedName>
    <definedName name="_xlchart.v1.9" hidden="1">'Hybrid GCAM-EPS nonCO2 baseline'!$C$3:$C$32</definedName>
    <definedName name="GWPbyPollutant">'EPS non-CO2 baselines'!$B$3:$C$5</definedName>
    <definedName name="_xlnm.Print_Area" localSheetId="2">'Board Schedule'!$A$2:$Y$35</definedName>
  </definedNames>
  <calcPr calcId="191028"/>
  <pivotCaches>
    <pivotCache cacheId="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9" i="6" l="1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B365" i="6" l="1"/>
  <c r="C199" i="6"/>
  <c r="C208" i="6" l="1"/>
  <c r="C207" i="6"/>
  <c r="C206" i="6"/>
  <c r="C205" i="6"/>
  <c r="C204" i="6"/>
  <c r="C203" i="6"/>
  <c r="C200" i="6"/>
  <c r="C201" i="6"/>
  <c r="C202" i="6"/>
  <c r="Z42" i="9" l="1"/>
  <c r="Z12" i="9"/>
  <c r="Z12" i="7"/>
  <c r="Z10" i="9"/>
  <c r="C48" i="9"/>
  <c r="Z13" i="9" l="1"/>
  <c r="Z13" i="7"/>
  <c r="AG42" i="9"/>
  <c r="B48" i="9"/>
  <c r="D42" i="9"/>
  <c r="D42" i="7"/>
  <c r="D26" i="9"/>
  <c r="E26" i="9"/>
  <c r="F26" i="9"/>
  <c r="G26" i="9"/>
  <c r="H26" i="9"/>
  <c r="M26" i="9" s="1"/>
  <c r="I26" i="9"/>
  <c r="J26" i="9"/>
  <c r="K26" i="9"/>
  <c r="AA26" i="9" s="1"/>
  <c r="L26" i="9"/>
  <c r="W26" i="9"/>
  <c r="X26" i="9"/>
  <c r="Y26" i="9"/>
  <c r="Z26" i="9"/>
  <c r="AB26" i="9"/>
  <c r="D26" i="7"/>
  <c r="E26" i="7"/>
  <c r="F26" i="7"/>
  <c r="AA26" i="7" s="1"/>
  <c r="G26" i="7"/>
  <c r="AB26" i="7" s="1"/>
  <c r="H26" i="7"/>
  <c r="I26" i="7"/>
  <c r="J26" i="7"/>
  <c r="K26" i="7"/>
  <c r="L26" i="7"/>
  <c r="M26" i="7"/>
  <c r="Z26" i="7"/>
  <c r="AG26" i="7" s="1"/>
  <c r="AC26" i="7"/>
  <c r="AD26" i="7"/>
  <c r="AE26" i="7"/>
  <c r="AF26" i="7"/>
  <c r="B670" i="1"/>
  <c r="B587" i="1"/>
  <c r="D587" i="1" s="1"/>
  <c r="C587" i="1"/>
  <c r="E587" i="1"/>
  <c r="F587" i="1"/>
  <c r="G587" i="1"/>
  <c r="H587" i="1"/>
  <c r="I587" i="1"/>
  <c r="J587" i="1"/>
  <c r="K587" i="1"/>
  <c r="M587" i="1"/>
  <c r="N587" i="1"/>
  <c r="L587" i="1"/>
  <c r="B534" i="1"/>
  <c r="D534" i="1" s="1"/>
  <c r="C534" i="1"/>
  <c r="E534" i="1"/>
  <c r="F534" i="1"/>
  <c r="G534" i="1"/>
  <c r="H534" i="1"/>
  <c r="I534" i="1"/>
  <c r="J534" i="1"/>
  <c r="K534" i="1"/>
  <c r="M534" i="1"/>
  <c r="N534" i="1"/>
  <c r="L534" i="1" s="1"/>
  <c r="B493" i="1"/>
  <c r="D493" i="1" s="1"/>
  <c r="C493" i="1"/>
  <c r="E493" i="1"/>
  <c r="F493" i="1"/>
  <c r="G493" i="1"/>
  <c r="H493" i="1"/>
  <c r="I493" i="1"/>
  <c r="J493" i="1"/>
  <c r="K493" i="1"/>
  <c r="M493" i="1"/>
  <c r="N493" i="1"/>
  <c r="B456" i="1"/>
  <c r="C456" i="1"/>
  <c r="E456" i="1"/>
  <c r="F456" i="1"/>
  <c r="G456" i="1"/>
  <c r="H456" i="1"/>
  <c r="I456" i="1"/>
  <c r="J456" i="1"/>
  <c r="K456" i="1"/>
  <c r="M456" i="1"/>
  <c r="N456" i="1"/>
  <c r="B411" i="1"/>
  <c r="C411" i="1"/>
  <c r="D411" i="1"/>
  <c r="E411" i="1"/>
  <c r="F411" i="1"/>
  <c r="G411" i="1"/>
  <c r="H411" i="1"/>
  <c r="B375" i="1"/>
  <c r="C374" i="1"/>
  <c r="D374" i="1"/>
  <c r="E374" i="1"/>
  <c r="F374" i="1"/>
  <c r="G374" i="1"/>
  <c r="H374" i="1"/>
  <c r="C375" i="1"/>
  <c r="D375" i="1"/>
  <c r="E375" i="1"/>
  <c r="F375" i="1"/>
  <c r="G375" i="1"/>
  <c r="H375" i="1"/>
  <c r="E574" i="1"/>
  <c r="F574" i="1"/>
  <c r="G574" i="1"/>
  <c r="H574" i="1"/>
  <c r="I574" i="1"/>
  <c r="J574" i="1"/>
  <c r="K574" i="1"/>
  <c r="E575" i="1"/>
  <c r="F575" i="1"/>
  <c r="G575" i="1"/>
  <c r="H575" i="1"/>
  <c r="I575" i="1"/>
  <c r="J575" i="1"/>
  <c r="K575" i="1"/>
  <c r="E576" i="1"/>
  <c r="F576" i="1"/>
  <c r="G576" i="1"/>
  <c r="H576" i="1"/>
  <c r="I576" i="1"/>
  <c r="J576" i="1"/>
  <c r="K576" i="1"/>
  <c r="E577" i="1"/>
  <c r="F577" i="1"/>
  <c r="G577" i="1"/>
  <c r="H577" i="1"/>
  <c r="I577" i="1"/>
  <c r="J577" i="1"/>
  <c r="K577" i="1"/>
  <c r="E578" i="1"/>
  <c r="F578" i="1"/>
  <c r="G578" i="1"/>
  <c r="H578" i="1"/>
  <c r="I578" i="1"/>
  <c r="J578" i="1"/>
  <c r="K578" i="1"/>
  <c r="E579" i="1"/>
  <c r="F579" i="1"/>
  <c r="G579" i="1"/>
  <c r="H579" i="1"/>
  <c r="I579" i="1"/>
  <c r="J579" i="1"/>
  <c r="K579" i="1"/>
  <c r="E580" i="1"/>
  <c r="F580" i="1"/>
  <c r="G580" i="1"/>
  <c r="H580" i="1"/>
  <c r="I580" i="1"/>
  <c r="J580" i="1"/>
  <c r="K580" i="1"/>
  <c r="E581" i="1"/>
  <c r="F581" i="1"/>
  <c r="G581" i="1"/>
  <c r="H581" i="1"/>
  <c r="I581" i="1"/>
  <c r="J581" i="1"/>
  <c r="K581" i="1"/>
  <c r="E582" i="1"/>
  <c r="F582" i="1"/>
  <c r="G582" i="1"/>
  <c r="H582" i="1"/>
  <c r="I582" i="1"/>
  <c r="J582" i="1"/>
  <c r="K582" i="1"/>
  <c r="E583" i="1"/>
  <c r="F583" i="1"/>
  <c r="G583" i="1"/>
  <c r="H583" i="1"/>
  <c r="I583" i="1"/>
  <c r="J583" i="1"/>
  <c r="K583" i="1"/>
  <c r="E584" i="1"/>
  <c r="F584" i="1"/>
  <c r="G584" i="1"/>
  <c r="H584" i="1"/>
  <c r="I584" i="1"/>
  <c r="J584" i="1"/>
  <c r="K584" i="1"/>
  <c r="E585" i="1"/>
  <c r="F585" i="1"/>
  <c r="G585" i="1"/>
  <c r="H585" i="1"/>
  <c r="I585" i="1"/>
  <c r="J585" i="1"/>
  <c r="K585" i="1"/>
  <c r="E586" i="1"/>
  <c r="F586" i="1"/>
  <c r="G586" i="1"/>
  <c r="H586" i="1"/>
  <c r="I586" i="1"/>
  <c r="J586" i="1"/>
  <c r="K586" i="1"/>
  <c r="E588" i="1"/>
  <c r="F588" i="1"/>
  <c r="G588" i="1"/>
  <c r="H588" i="1"/>
  <c r="I588" i="1"/>
  <c r="J588" i="1"/>
  <c r="K588" i="1"/>
  <c r="E589" i="1"/>
  <c r="F589" i="1"/>
  <c r="G589" i="1"/>
  <c r="H589" i="1"/>
  <c r="I589" i="1"/>
  <c r="J589" i="1"/>
  <c r="K589" i="1"/>
  <c r="E590" i="1"/>
  <c r="F590" i="1"/>
  <c r="G590" i="1"/>
  <c r="H590" i="1"/>
  <c r="I590" i="1"/>
  <c r="J590" i="1"/>
  <c r="K590" i="1"/>
  <c r="E591" i="1"/>
  <c r="F591" i="1"/>
  <c r="G591" i="1"/>
  <c r="H591" i="1"/>
  <c r="I591" i="1"/>
  <c r="J591" i="1"/>
  <c r="K591" i="1"/>
  <c r="E592" i="1"/>
  <c r="F592" i="1"/>
  <c r="G592" i="1"/>
  <c r="H592" i="1"/>
  <c r="I592" i="1"/>
  <c r="J592" i="1"/>
  <c r="K592" i="1"/>
  <c r="E593" i="1"/>
  <c r="F593" i="1"/>
  <c r="G593" i="1"/>
  <c r="H593" i="1"/>
  <c r="I593" i="1"/>
  <c r="J593" i="1"/>
  <c r="K593" i="1"/>
  <c r="E594" i="1"/>
  <c r="F594" i="1"/>
  <c r="G594" i="1"/>
  <c r="H594" i="1"/>
  <c r="I594" i="1"/>
  <c r="J594" i="1"/>
  <c r="K594" i="1"/>
  <c r="E595" i="1"/>
  <c r="F595" i="1"/>
  <c r="G595" i="1"/>
  <c r="H595" i="1"/>
  <c r="I595" i="1"/>
  <c r="J595" i="1"/>
  <c r="K595" i="1"/>
  <c r="E596" i="1"/>
  <c r="F596" i="1"/>
  <c r="G596" i="1"/>
  <c r="H596" i="1"/>
  <c r="I596" i="1"/>
  <c r="J596" i="1"/>
  <c r="K596" i="1"/>
  <c r="E597" i="1"/>
  <c r="F597" i="1"/>
  <c r="G597" i="1"/>
  <c r="H597" i="1"/>
  <c r="I597" i="1"/>
  <c r="J597" i="1"/>
  <c r="K597" i="1"/>
  <c r="E598" i="1"/>
  <c r="F598" i="1"/>
  <c r="G598" i="1"/>
  <c r="H598" i="1"/>
  <c r="I598" i="1"/>
  <c r="J598" i="1"/>
  <c r="K598" i="1"/>
  <c r="E599" i="1"/>
  <c r="F599" i="1"/>
  <c r="G599" i="1"/>
  <c r="H599" i="1"/>
  <c r="I599" i="1"/>
  <c r="J599" i="1"/>
  <c r="K599" i="1"/>
  <c r="E600" i="1"/>
  <c r="F600" i="1"/>
  <c r="G600" i="1"/>
  <c r="H600" i="1"/>
  <c r="I600" i="1"/>
  <c r="J600" i="1"/>
  <c r="K600" i="1"/>
  <c r="E601" i="1"/>
  <c r="F601" i="1"/>
  <c r="G601" i="1"/>
  <c r="H601" i="1"/>
  <c r="I601" i="1"/>
  <c r="J601" i="1"/>
  <c r="K601" i="1"/>
  <c r="E602" i="1"/>
  <c r="F602" i="1"/>
  <c r="G602" i="1"/>
  <c r="H602" i="1"/>
  <c r="I602" i="1"/>
  <c r="J602" i="1"/>
  <c r="K602" i="1"/>
  <c r="E603" i="1"/>
  <c r="F603" i="1"/>
  <c r="G603" i="1"/>
  <c r="H603" i="1"/>
  <c r="I603" i="1"/>
  <c r="J603" i="1"/>
  <c r="K603" i="1"/>
  <c r="F573" i="1"/>
  <c r="G573" i="1"/>
  <c r="H573" i="1"/>
  <c r="I573" i="1"/>
  <c r="J573" i="1"/>
  <c r="K573" i="1"/>
  <c r="E573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C573" i="1"/>
  <c r="B573" i="1"/>
  <c r="E521" i="1"/>
  <c r="F521" i="1"/>
  <c r="G521" i="1"/>
  <c r="H521" i="1"/>
  <c r="I521" i="1"/>
  <c r="J521" i="1"/>
  <c r="K521" i="1"/>
  <c r="E522" i="1"/>
  <c r="F522" i="1"/>
  <c r="G522" i="1"/>
  <c r="H522" i="1"/>
  <c r="I522" i="1"/>
  <c r="J522" i="1"/>
  <c r="K522" i="1"/>
  <c r="E523" i="1"/>
  <c r="F523" i="1"/>
  <c r="G523" i="1"/>
  <c r="H523" i="1"/>
  <c r="I523" i="1"/>
  <c r="J523" i="1"/>
  <c r="K523" i="1"/>
  <c r="E524" i="1"/>
  <c r="F524" i="1"/>
  <c r="G524" i="1"/>
  <c r="H524" i="1"/>
  <c r="I524" i="1"/>
  <c r="J524" i="1"/>
  <c r="K524" i="1"/>
  <c r="E525" i="1"/>
  <c r="F525" i="1"/>
  <c r="G525" i="1"/>
  <c r="H525" i="1"/>
  <c r="I525" i="1"/>
  <c r="J525" i="1"/>
  <c r="K525" i="1"/>
  <c r="E526" i="1"/>
  <c r="F526" i="1"/>
  <c r="G526" i="1"/>
  <c r="H526" i="1"/>
  <c r="I526" i="1"/>
  <c r="J526" i="1"/>
  <c r="K526" i="1"/>
  <c r="E527" i="1"/>
  <c r="F527" i="1"/>
  <c r="G527" i="1"/>
  <c r="H527" i="1"/>
  <c r="I527" i="1"/>
  <c r="J527" i="1"/>
  <c r="K527" i="1"/>
  <c r="E528" i="1"/>
  <c r="F528" i="1"/>
  <c r="G528" i="1"/>
  <c r="H528" i="1"/>
  <c r="I528" i="1"/>
  <c r="J528" i="1"/>
  <c r="K528" i="1"/>
  <c r="E529" i="1"/>
  <c r="F529" i="1"/>
  <c r="G529" i="1"/>
  <c r="H529" i="1"/>
  <c r="I529" i="1"/>
  <c r="J529" i="1"/>
  <c r="K529" i="1"/>
  <c r="E530" i="1"/>
  <c r="F530" i="1"/>
  <c r="G530" i="1"/>
  <c r="H530" i="1"/>
  <c r="I530" i="1"/>
  <c r="J530" i="1"/>
  <c r="K530" i="1"/>
  <c r="E531" i="1"/>
  <c r="F531" i="1"/>
  <c r="G531" i="1"/>
  <c r="H531" i="1"/>
  <c r="I531" i="1"/>
  <c r="J531" i="1"/>
  <c r="K531" i="1"/>
  <c r="E532" i="1"/>
  <c r="F532" i="1"/>
  <c r="G532" i="1"/>
  <c r="H532" i="1"/>
  <c r="I532" i="1"/>
  <c r="J532" i="1"/>
  <c r="K532" i="1"/>
  <c r="E533" i="1"/>
  <c r="F533" i="1"/>
  <c r="G533" i="1"/>
  <c r="H533" i="1"/>
  <c r="I533" i="1"/>
  <c r="J533" i="1"/>
  <c r="K533" i="1"/>
  <c r="E535" i="1"/>
  <c r="F535" i="1"/>
  <c r="G535" i="1"/>
  <c r="H535" i="1"/>
  <c r="I535" i="1"/>
  <c r="J535" i="1"/>
  <c r="K535" i="1"/>
  <c r="E536" i="1"/>
  <c r="F536" i="1"/>
  <c r="G536" i="1"/>
  <c r="H536" i="1"/>
  <c r="I536" i="1"/>
  <c r="J536" i="1"/>
  <c r="K536" i="1"/>
  <c r="E537" i="1"/>
  <c r="F537" i="1"/>
  <c r="G537" i="1"/>
  <c r="H537" i="1"/>
  <c r="I537" i="1"/>
  <c r="J537" i="1"/>
  <c r="K537" i="1"/>
  <c r="E538" i="1"/>
  <c r="F538" i="1"/>
  <c r="G538" i="1"/>
  <c r="H538" i="1"/>
  <c r="I538" i="1"/>
  <c r="J538" i="1"/>
  <c r="K538" i="1"/>
  <c r="E539" i="1"/>
  <c r="F539" i="1"/>
  <c r="G539" i="1"/>
  <c r="H539" i="1"/>
  <c r="I539" i="1"/>
  <c r="J539" i="1"/>
  <c r="K539" i="1"/>
  <c r="E540" i="1"/>
  <c r="F540" i="1"/>
  <c r="G540" i="1"/>
  <c r="H540" i="1"/>
  <c r="I540" i="1"/>
  <c r="J540" i="1"/>
  <c r="K540" i="1"/>
  <c r="E541" i="1"/>
  <c r="F541" i="1"/>
  <c r="G541" i="1"/>
  <c r="H541" i="1"/>
  <c r="I541" i="1"/>
  <c r="J541" i="1"/>
  <c r="K541" i="1"/>
  <c r="E542" i="1"/>
  <c r="F542" i="1"/>
  <c r="G542" i="1"/>
  <c r="H542" i="1"/>
  <c r="I542" i="1"/>
  <c r="J542" i="1"/>
  <c r="K542" i="1"/>
  <c r="E543" i="1"/>
  <c r="F543" i="1"/>
  <c r="G543" i="1"/>
  <c r="H543" i="1"/>
  <c r="I543" i="1"/>
  <c r="J543" i="1"/>
  <c r="K543" i="1"/>
  <c r="E544" i="1"/>
  <c r="F544" i="1"/>
  <c r="G544" i="1"/>
  <c r="H544" i="1"/>
  <c r="I544" i="1"/>
  <c r="J544" i="1"/>
  <c r="K544" i="1"/>
  <c r="E545" i="1"/>
  <c r="F545" i="1"/>
  <c r="G545" i="1"/>
  <c r="H545" i="1"/>
  <c r="I545" i="1"/>
  <c r="J545" i="1"/>
  <c r="K545" i="1"/>
  <c r="E546" i="1"/>
  <c r="F546" i="1"/>
  <c r="G546" i="1"/>
  <c r="H546" i="1"/>
  <c r="I546" i="1"/>
  <c r="J546" i="1"/>
  <c r="K546" i="1"/>
  <c r="E547" i="1"/>
  <c r="F547" i="1"/>
  <c r="G547" i="1"/>
  <c r="H547" i="1"/>
  <c r="I547" i="1"/>
  <c r="J547" i="1"/>
  <c r="K547" i="1"/>
  <c r="E548" i="1"/>
  <c r="F548" i="1"/>
  <c r="G548" i="1"/>
  <c r="H548" i="1"/>
  <c r="I548" i="1"/>
  <c r="J548" i="1"/>
  <c r="K548" i="1"/>
  <c r="E549" i="1"/>
  <c r="F549" i="1"/>
  <c r="G549" i="1"/>
  <c r="H549" i="1"/>
  <c r="I549" i="1"/>
  <c r="J549" i="1"/>
  <c r="K549" i="1"/>
  <c r="E550" i="1"/>
  <c r="F550" i="1"/>
  <c r="G550" i="1"/>
  <c r="H550" i="1"/>
  <c r="I550" i="1"/>
  <c r="J550" i="1"/>
  <c r="K550" i="1"/>
  <c r="F520" i="1"/>
  <c r="G520" i="1"/>
  <c r="H520" i="1"/>
  <c r="I520" i="1"/>
  <c r="J520" i="1"/>
  <c r="K520" i="1"/>
  <c r="E520" i="1"/>
  <c r="M520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C520" i="1"/>
  <c r="B520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N479" i="1"/>
  <c r="M479" i="1"/>
  <c r="E480" i="1"/>
  <c r="F480" i="1"/>
  <c r="G480" i="1"/>
  <c r="H480" i="1"/>
  <c r="I480" i="1"/>
  <c r="J480" i="1"/>
  <c r="K480" i="1"/>
  <c r="E481" i="1"/>
  <c r="F481" i="1"/>
  <c r="G481" i="1"/>
  <c r="H481" i="1"/>
  <c r="I481" i="1"/>
  <c r="J481" i="1"/>
  <c r="K481" i="1"/>
  <c r="E482" i="1"/>
  <c r="F482" i="1"/>
  <c r="G482" i="1"/>
  <c r="H482" i="1"/>
  <c r="I482" i="1"/>
  <c r="J482" i="1"/>
  <c r="K482" i="1"/>
  <c r="E483" i="1"/>
  <c r="F483" i="1"/>
  <c r="G483" i="1"/>
  <c r="H483" i="1"/>
  <c r="I483" i="1"/>
  <c r="J483" i="1"/>
  <c r="K483" i="1"/>
  <c r="E484" i="1"/>
  <c r="F484" i="1"/>
  <c r="G484" i="1"/>
  <c r="H484" i="1"/>
  <c r="I484" i="1"/>
  <c r="J484" i="1"/>
  <c r="K484" i="1"/>
  <c r="E485" i="1"/>
  <c r="F485" i="1"/>
  <c r="G485" i="1"/>
  <c r="H485" i="1"/>
  <c r="I485" i="1"/>
  <c r="J485" i="1"/>
  <c r="K485" i="1"/>
  <c r="E486" i="1"/>
  <c r="F486" i="1"/>
  <c r="G486" i="1"/>
  <c r="H486" i="1"/>
  <c r="I486" i="1"/>
  <c r="J486" i="1"/>
  <c r="K486" i="1"/>
  <c r="E487" i="1"/>
  <c r="F487" i="1"/>
  <c r="G487" i="1"/>
  <c r="H487" i="1"/>
  <c r="I487" i="1"/>
  <c r="J487" i="1"/>
  <c r="K487" i="1"/>
  <c r="E488" i="1"/>
  <c r="F488" i="1"/>
  <c r="G488" i="1"/>
  <c r="H488" i="1"/>
  <c r="I488" i="1"/>
  <c r="J488" i="1"/>
  <c r="K488" i="1"/>
  <c r="E489" i="1"/>
  <c r="F489" i="1"/>
  <c r="G489" i="1"/>
  <c r="H489" i="1"/>
  <c r="I489" i="1"/>
  <c r="J489" i="1"/>
  <c r="K489" i="1"/>
  <c r="E490" i="1"/>
  <c r="F490" i="1"/>
  <c r="G490" i="1"/>
  <c r="H490" i="1"/>
  <c r="I490" i="1"/>
  <c r="J490" i="1"/>
  <c r="K490" i="1"/>
  <c r="E491" i="1"/>
  <c r="F491" i="1"/>
  <c r="G491" i="1"/>
  <c r="H491" i="1"/>
  <c r="I491" i="1"/>
  <c r="J491" i="1"/>
  <c r="K491" i="1"/>
  <c r="E492" i="1"/>
  <c r="F492" i="1"/>
  <c r="G492" i="1"/>
  <c r="H492" i="1"/>
  <c r="I492" i="1"/>
  <c r="J492" i="1"/>
  <c r="K492" i="1"/>
  <c r="E494" i="1"/>
  <c r="F494" i="1"/>
  <c r="G494" i="1"/>
  <c r="H494" i="1"/>
  <c r="I494" i="1"/>
  <c r="J494" i="1"/>
  <c r="K494" i="1"/>
  <c r="E495" i="1"/>
  <c r="F495" i="1"/>
  <c r="G495" i="1"/>
  <c r="H495" i="1"/>
  <c r="I495" i="1"/>
  <c r="J495" i="1"/>
  <c r="K495" i="1"/>
  <c r="E496" i="1"/>
  <c r="F496" i="1"/>
  <c r="G496" i="1"/>
  <c r="H496" i="1"/>
  <c r="I496" i="1"/>
  <c r="J496" i="1"/>
  <c r="K496" i="1"/>
  <c r="E497" i="1"/>
  <c r="F497" i="1"/>
  <c r="G497" i="1"/>
  <c r="H497" i="1"/>
  <c r="I497" i="1"/>
  <c r="J497" i="1"/>
  <c r="K497" i="1"/>
  <c r="E498" i="1"/>
  <c r="F498" i="1"/>
  <c r="G498" i="1"/>
  <c r="H498" i="1"/>
  <c r="I498" i="1"/>
  <c r="J498" i="1"/>
  <c r="K498" i="1"/>
  <c r="E499" i="1"/>
  <c r="F499" i="1"/>
  <c r="G499" i="1"/>
  <c r="H499" i="1"/>
  <c r="I499" i="1"/>
  <c r="J499" i="1"/>
  <c r="K499" i="1"/>
  <c r="E500" i="1"/>
  <c r="F500" i="1"/>
  <c r="G500" i="1"/>
  <c r="H500" i="1"/>
  <c r="I500" i="1"/>
  <c r="J500" i="1"/>
  <c r="K500" i="1"/>
  <c r="E501" i="1"/>
  <c r="F501" i="1"/>
  <c r="G501" i="1"/>
  <c r="H501" i="1"/>
  <c r="I501" i="1"/>
  <c r="J501" i="1"/>
  <c r="K501" i="1"/>
  <c r="E502" i="1"/>
  <c r="F502" i="1"/>
  <c r="G502" i="1"/>
  <c r="H502" i="1"/>
  <c r="I502" i="1"/>
  <c r="J502" i="1"/>
  <c r="K502" i="1"/>
  <c r="E503" i="1"/>
  <c r="F503" i="1"/>
  <c r="G503" i="1"/>
  <c r="H503" i="1"/>
  <c r="I503" i="1"/>
  <c r="J503" i="1"/>
  <c r="K503" i="1"/>
  <c r="E504" i="1"/>
  <c r="F504" i="1"/>
  <c r="G504" i="1"/>
  <c r="H504" i="1"/>
  <c r="I504" i="1"/>
  <c r="J504" i="1"/>
  <c r="K504" i="1"/>
  <c r="E505" i="1"/>
  <c r="F505" i="1"/>
  <c r="G505" i="1"/>
  <c r="H505" i="1"/>
  <c r="I505" i="1"/>
  <c r="J505" i="1"/>
  <c r="K505" i="1"/>
  <c r="E506" i="1"/>
  <c r="F506" i="1"/>
  <c r="G506" i="1"/>
  <c r="H506" i="1"/>
  <c r="I506" i="1"/>
  <c r="J506" i="1"/>
  <c r="K506" i="1"/>
  <c r="E507" i="1"/>
  <c r="F507" i="1"/>
  <c r="G507" i="1"/>
  <c r="H507" i="1"/>
  <c r="I507" i="1"/>
  <c r="J507" i="1"/>
  <c r="K507" i="1"/>
  <c r="E508" i="1"/>
  <c r="F508" i="1"/>
  <c r="G508" i="1"/>
  <c r="H508" i="1"/>
  <c r="I508" i="1"/>
  <c r="J508" i="1"/>
  <c r="K508" i="1"/>
  <c r="E509" i="1"/>
  <c r="F509" i="1"/>
  <c r="G509" i="1"/>
  <c r="H509" i="1"/>
  <c r="I509" i="1"/>
  <c r="J509" i="1"/>
  <c r="K509" i="1"/>
  <c r="F479" i="1"/>
  <c r="G479" i="1"/>
  <c r="H479" i="1"/>
  <c r="I479" i="1"/>
  <c r="J479" i="1"/>
  <c r="K479" i="1"/>
  <c r="E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C479" i="1"/>
  <c r="B479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N442" i="1"/>
  <c r="M442" i="1"/>
  <c r="E443" i="1"/>
  <c r="F443" i="1"/>
  <c r="G443" i="1"/>
  <c r="H443" i="1"/>
  <c r="I443" i="1"/>
  <c r="J443" i="1"/>
  <c r="K443" i="1"/>
  <c r="E444" i="1"/>
  <c r="F444" i="1"/>
  <c r="G444" i="1"/>
  <c r="H444" i="1"/>
  <c r="I444" i="1"/>
  <c r="J444" i="1"/>
  <c r="K444" i="1"/>
  <c r="E445" i="1"/>
  <c r="F445" i="1"/>
  <c r="G445" i="1"/>
  <c r="H445" i="1"/>
  <c r="I445" i="1"/>
  <c r="J445" i="1"/>
  <c r="K445" i="1"/>
  <c r="E446" i="1"/>
  <c r="F446" i="1"/>
  <c r="G446" i="1"/>
  <c r="H446" i="1"/>
  <c r="I446" i="1"/>
  <c r="J446" i="1"/>
  <c r="K446" i="1"/>
  <c r="E447" i="1"/>
  <c r="F447" i="1"/>
  <c r="G447" i="1"/>
  <c r="H447" i="1"/>
  <c r="I447" i="1"/>
  <c r="J447" i="1"/>
  <c r="K447" i="1"/>
  <c r="E448" i="1"/>
  <c r="F448" i="1"/>
  <c r="G448" i="1"/>
  <c r="H448" i="1"/>
  <c r="I448" i="1"/>
  <c r="J448" i="1"/>
  <c r="K448" i="1"/>
  <c r="E449" i="1"/>
  <c r="F449" i="1"/>
  <c r="G449" i="1"/>
  <c r="H449" i="1"/>
  <c r="I449" i="1"/>
  <c r="J449" i="1"/>
  <c r="K449" i="1"/>
  <c r="E450" i="1"/>
  <c r="F450" i="1"/>
  <c r="G450" i="1"/>
  <c r="H450" i="1"/>
  <c r="I450" i="1"/>
  <c r="J450" i="1"/>
  <c r="K450" i="1"/>
  <c r="E451" i="1"/>
  <c r="F451" i="1"/>
  <c r="G451" i="1"/>
  <c r="H451" i="1"/>
  <c r="I451" i="1"/>
  <c r="J451" i="1"/>
  <c r="K451" i="1"/>
  <c r="E452" i="1"/>
  <c r="F452" i="1"/>
  <c r="G452" i="1"/>
  <c r="H452" i="1"/>
  <c r="I452" i="1"/>
  <c r="J452" i="1"/>
  <c r="K452" i="1"/>
  <c r="E453" i="1"/>
  <c r="F453" i="1"/>
  <c r="G453" i="1"/>
  <c r="H453" i="1"/>
  <c r="I453" i="1"/>
  <c r="J453" i="1"/>
  <c r="K453" i="1"/>
  <c r="E454" i="1"/>
  <c r="F454" i="1"/>
  <c r="G454" i="1"/>
  <c r="H454" i="1"/>
  <c r="I454" i="1"/>
  <c r="J454" i="1"/>
  <c r="K454" i="1"/>
  <c r="E455" i="1"/>
  <c r="F455" i="1"/>
  <c r="G455" i="1"/>
  <c r="H455" i="1"/>
  <c r="I455" i="1"/>
  <c r="J455" i="1"/>
  <c r="K455" i="1"/>
  <c r="E457" i="1"/>
  <c r="F457" i="1"/>
  <c r="G457" i="1"/>
  <c r="H457" i="1"/>
  <c r="I457" i="1"/>
  <c r="J457" i="1"/>
  <c r="K457" i="1"/>
  <c r="E458" i="1"/>
  <c r="F458" i="1"/>
  <c r="G458" i="1"/>
  <c r="H458" i="1"/>
  <c r="I458" i="1"/>
  <c r="J458" i="1"/>
  <c r="K458" i="1"/>
  <c r="E459" i="1"/>
  <c r="F459" i="1"/>
  <c r="G459" i="1"/>
  <c r="H459" i="1"/>
  <c r="I459" i="1"/>
  <c r="J459" i="1"/>
  <c r="K459" i="1"/>
  <c r="E460" i="1"/>
  <c r="F460" i="1"/>
  <c r="G460" i="1"/>
  <c r="H460" i="1"/>
  <c r="I460" i="1"/>
  <c r="J460" i="1"/>
  <c r="K460" i="1"/>
  <c r="E461" i="1"/>
  <c r="F461" i="1"/>
  <c r="G461" i="1"/>
  <c r="H461" i="1"/>
  <c r="I461" i="1"/>
  <c r="J461" i="1"/>
  <c r="K461" i="1"/>
  <c r="E462" i="1"/>
  <c r="F462" i="1"/>
  <c r="G462" i="1"/>
  <c r="H462" i="1"/>
  <c r="I462" i="1"/>
  <c r="J462" i="1"/>
  <c r="K462" i="1"/>
  <c r="E463" i="1"/>
  <c r="F463" i="1"/>
  <c r="G463" i="1"/>
  <c r="H463" i="1"/>
  <c r="I463" i="1"/>
  <c r="J463" i="1"/>
  <c r="K463" i="1"/>
  <c r="E464" i="1"/>
  <c r="F464" i="1"/>
  <c r="G464" i="1"/>
  <c r="H464" i="1"/>
  <c r="I464" i="1"/>
  <c r="J464" i="1"/>
  <c r="K464" i="1"/>
  <c r="E465" i="1"/>
  <c r="F465" i="1"/>
  <c r="G465" i="1"/>
  <c r="H465" i="1"/>
  <c r="I465" i="1"/>
  <c r="J465" i="1"/>
  <c r="K465" i="1"/>
  <c r="E466" i="1"/>
  <c r="F466" i="1"/>
  <c r="G466" i="1"/>
  <c r="H466" i="1"/>
  <c r="I466" i="1"/>
  <c r="J466" i="1"/>
  <c r="K466" i="1"/>
  <c r="E467" i="1"/>
  <c r="F467" i="1"/>
  <c r="G467" i="1"/>
  <c r="H467" i="1"/>
  <c r="I467" i="1"/>
  <c r="J467" i="1"/>
  <c r="K467" i="1"/>
  <c r="E468" i="1"/>
  <c r="F468" i="1"/>
  <c r="G468" i="1"/>
  <c r="H468" i="1"/>
  <c r="I468" i="1"/>
  <c r="J468" i="1"/>
  <c r="K468" i="1"/>
  <c r="E469" i="1"/>
  <c r="F469" i="1"/>
  <c r="G469" i="1"/>
  <c r="H469" i="1"/>
  <c r="I469" i="1"/>
  <c r="J469" i="1"/>
  <c r="K469" i="1"/>
  <c r="E470" i="1"/>
  <c r="F470" i="1"/>
  <c r="G470" i="1"/>
  <c r="H470" i="1"/>
  <c r="I470" i="1"/>
  <c r="J470" i="1"/>
  <c r="K470" i="1"/>
  <c r="E471" i="1"/>
  <c r="F471" i="1"/>
  <c r="G471" i="1"/>
  <c r="H471" i="1"/>
  <c r="I471" i="1"/>
  <c r="J471" i="1"/>
  <c r="K471" i="1"/>
  <c r="E472" i="1"/>
  <c r="F472" i="1"/>
  <c r="G472" i="1"/>
  <c r="H472" i="1"/>
  <c r="I472" i="1"/>
  <c r="J472" i="1"/>
  <c r="K472" i="1"/>
  <c r="F442" i="1"/>
  <c r="G442" i="1"/>
  <c r="H442" i="1"/>
  <c r="I442" i="1"/>
  <c r="J442" i="1"/>
  <c r="K442" i="1"/>
  <c r="E442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44" i="1"/>
  <c r="C444" i="1"/>
  <c r="B443" i="1"/>
  <c r="C443" i="1"/>
  <c r="C442" i="1"/>
  <c r="B442" i="1"/>
  <c r="B361" i="1"/>
  <c r="B401" i="1"/>
  <c r="C401" i="1"/>
  <c r="D401" i="1"/>
  <c r="E401" i="1"/>
  <c r="F401" i="1"/>
  <c r="G401" i="1"/>
  <c r="H401" i="1"/>
  <c r="B402" i="1"/>
  <c r="C402" i="1"/>
  <c r="D402" i="1"/>
  <c r="E402" i="1"/>
  <c r="F402" i="1"/>
  <c r="G402" i="1"/>
  <c r="H402" i="1"/>
  <c r="B403" i="1"/>
  <c r="C403" i="1"/>
  <c r="D403" i="1"/>
  <c r="E403" i="1"/>
  <c r="F403" i="1"/>
  <c r="G403" i="1"/>
  <c r="H403" i="1"/>
  <c r="B404" i="1"/>
  <c r="C404" i="1"/>
  <c r="D404" i="1"/>
  <c r="E404" i="1"/>
  <c r="F404" i="1"/>
  <c r="G404" i="1"/>
  <c r="H404" i="1"/>
  <c r="B405" i="1"/>
  <c r="C405" i="1"/>
  <c r="D405" i="1"/>
  <c r="E405" i="1"/>
  <c r="F405" i="1"/>
  <c r="G405" i="1"/>
  <c r="H405" i="1"/>
  <c r="B406" i="1"/>
  <c r="C406" i="1"/>
  <c r="D406" i="1"/>
  <c r="E406" i="1"/>
  <c r="F406" i="1"/>
  <c r="G406" i="1"/>
  <c r="H406" i="1"/>
  <c r="B407" i="1"/>
  <c r="C407" i="1"/>
  <c r="D407" i="1"/>
  <c r="E407" i="1"/>
  <c r="F407" i="1"/>
  <c r="G407" i="1"/>
  <c r="H407" i="1"/>
  <c r="B408" i="1"/>
  <c r="C408" i="1"/>
  <c r="D408" i="1"/>
  <c r="E408" i="1"/>
  <c r="F408" i="1"/>
  <c r="G408" i="1"/>
  <c r="H408" i="1"/>
  <c r="B409" i="1"/>
  <c r="C409" i="1"/>
  <c r="D409" i="1"/>
  <c r="E409" i="1"/>
  <c r="F409" i="1"/>
  <c r="G409" i="1"/>
  <c r="H409" i="1"/>
  <c r="B410" i="1"/>
  <c r="C410" i="1"/>
  <c r="D410" i="1"/>
  <c r="E410" i="1"/>
  <c r="F410" i="1"/>
  <c r="G410" i="1"/>
  <c r="H410" i="1"/>
  <c r="B412" i="1"/>
  <c r="C412" i="1"/>
  <c r="D412" i="1"/>
  <c r="E412" i="1"/>
  <c r="F412" i="1"/>
  <c r="G412" i="1"/>
  <c r="H412" i="1"/>
  <c r="B413" i="1"/>
  <c r="C413" i="1"/>
  <c r="D413" i="1"/>
  <c r="E413" i="1"/>
  <c r="F413" i="1"/>
  <c r="G413" i="1"/>
  <c r="H413" i="1"/>
  <c r="B414" i="1"/>
  <c r="C414" i="1"/>
  <c r="D414" i="1"/>
  <c r="E414" i="1"/>
  <c r="F414" i="1"/>
  <c r="G414" i="1"/>
  <c r="H414" i="1"/>
  <c r="B415" i="1"/>
  <c r="C415" i="1"/>
  <c r="D415" i="1"/>
  <c r="E415" i="1"/>
  <c r="F415" i="1"/>
  <c r="G415" i="1"/>
  <c r="H415" i="1"/>
  <c r="B416" i="1"/>
  <c r="C416" i="1"/>
  <c r="D416" i="1"/>
  <c r="E416" i="1"/>
  <c r="F416" i="1"/>
  <c r="G416" i="1"/>
  <c r="H416" i="1"/>
  <c r="B417" i="1"/>
  <c r="C417" i="1"/>
  <c r="D417" i="1"/>
  <c r="E417" i="1"/>
  <c r="F417" i="1"/>
  <c r="G417" i="1"/>
  <c r="H417" i="1"/>
  <c r="B418" i="1"/>
  <c r="C418" i="1"/>
  <c r="D418" i="1"/>
  <c r="E418" i="1"/>
  <c r="F418" i="1"/>
  <c r="G418" i="1"/>
  <c r="H418" i="1"/>
  <c r="B419" i="1"/>
  <c r="C419" i="1"/>
  <c r="D419" i="1"/>
  <c r="E419" i="1"/>
  <c r="F419" i="1"/>
  <c r="G419" i="1"/>
  <c r="H419" i="1"/>
  <c r="B420" i="1"/>
  <c r="C420" i="1"/>
  <c r="D420" i="1"/>
  <c r="E420" i="1"/>
  <c r="F420" i="1"/>
  <c r="G420" i="1"/>
  <c r="H420" i="1"/>
  <c r="B421" i="1"/>
  <c r="C421" i="1"/>
  <c r="D421" i="1"/>
  <c r="E421" i="1"/>
  <c r="F421" i="1"/>
  <c r="G421" i="1"/>
  <c r="H421" i="1"/>
  <c r="B422" i="1"/>
  <c r="C422" i="1"/>
  <c r="D422" i="1"/>
  <c r="E422" i="1"/>
  <c r="F422" i="1"/>
  <c r="G422" i="1"/>
  <c r="H422" i="1"/>
  <c r="B423" i="1"/>
  <c r="C423" i="1"/>
  <c r="D423" i="1"/>
  <c r="E423" i="1"/>
  <c r="F423" i="1"/>
  <c r="G423" i="1"/>
  <c r="H423" i="1"/>
  <c r="B424" i="1"/>
  <c r="C424" i="1"/>
  <c r="D424" i="1"/>
  <c r="E424" i="1"/>
  <c r="F424" i="1"/>
  <c r="G424" i="1"/>
  <c r="H424" i="1"/>
  <c r="B425" i="1"/>
  <c r="C425" i="1"/>
  <c r="D425" i="1"/>
  <c r="E425" i="1"/>
  <c r="F425" i="1"/>
  <c r="G425" i="1"/>
  <c r="H425" i="1"/>
  <c r="B426" i="1"/>
  <c r="C426" i="1"/>
  <c r="D426" i="1"/>
  <c r="E426" i="1"/>
  <c r="F426" i="1"/>
  <c r="G426" i="1"/>
  <c r="H426" i="1"/>
  <c r="B427" i="1"/>
  <c r="C427" i="1"/>
  <c r="D427" i="1"/>
  <c r="E427" i="1"/>
  <c r="F427" i="1"/>
  <c r="G427" i="1"/>
  <c r="H427" i="1"/>
  <c r="B398" i="1"/>
  <c r="C398" i="1"/>
  <c r="D398" i="1"/>
  <c r="E398" i="1"/>
  <c r="F398" i="1"/>
  <c r="G398" i="1"/>
  <c r="H398" i="1"/>
  <c r="B399" i="1"/>
  <c r="C399" i="1"/>
  <c r="D399" i="1"/>
  <c r="E399" i="1"/>
  <c r="F399" i="1"/>
  <c r="G399" i="1"/>
  <c r="H399" i="1"/>
  <c r="B400" i="1"/>
  <c r="C400" i="1"/>
  <c r="D400" i="1"/>
  <c r="E400" i="1"/>
  <c r="F400" i="1"/>
  <c r="G400" i="1"/>
  <c r="H400" i="1"/>
  <c r="C397" i="1"/>
  <c r="D397" i="1"/>
  <c r="E397" i="1"/>
  <c r="F397" i="1"/>
  <c r="G397" i="1"/>
  <c r="H397" i="1"/>
  <c r="B397" i="1"/>
  <c r="B372" i="1"/>
  <c r="C372" i="1"/>
  <c r="D372" i="1"/>
  <c r="E372" i="1"/>
  <c r="F372" i="1"/>
  <c r="G372" i="1"/>
  <c r="H372" i="1"/>
  <c r="B373" i="1"/>
  <c r="C373" i="1"/>
  <c r="D373" i="1"/>
  <c r="E373" i="1"/>
  <c r="F373" i="1"/>
  <c r="G373" i="1"/>
  <c r="H373" i="1"/>
  <c r="B374" i="1"/>
  <c r="B376" i="1"/>
  <c r="C376" i="1"/>
  <c r="D376" i="1"/>
  <c r="E376" i="1"/>
  <c r="F376" i="1"/>
  <c r="G376" i="1"/>
  <c r="H376" i="1"/>
  <c r="B377" i="1"/>
  <c r="C377" i="1"/>
  <c r="D377" i="1"/>
  <c r="E377" i="1"/>
  <c r="F377" i="1"/>
  <c r="G377" i="1"/>
  <c r="H377" i="1"/>
  <c r="B378" i="1"/>
  <c r="C378" i="1"/>
  <c r="D378" i="1"/>
  <c r="E378" i="1"/>
  <c r="F378" i="1"/>
  <c r="G378" i="1"/>
  <c r="H378" i="1"/>
  <c r="B379" i="1"/>
  <c r="C379" i="1"/>
  <c r="D379" i="1"/>
  <c r="E379" i="1"/>
  <c r="F379" i="1"/>
  <c r="G379" i="1"/>
  <c r="H379" i="1"/>
  <c r="B380" i="1"/>
  <c r="C380" i="1"/>
  <c r="D380" i="1"/>
  <c r="E380" i="1"/>
  <c r="F380" i="1"/>
  <c r="G380" i="1"/>
  <c r="H380" i="1"/>
  <c r="B381" i="1"/>
  <c r="C381" i="1"/>
  <c r="D381" i="1"/>
  <c r="E381" i="1"/>
  <c r="F381" i="1"/>
  <c r="G381" i="1"/>
  <c r="H381" i="1"/>
  <c r="B382" i="1"/>
  <c r="C382" i="1"/>
  <c r="D382" i="1"/>
  <c r="E382" i="1"/>
  <c r="F382" i="1"/>
  <c r="G382" i="1"/>
  <c r="H382" i="1"/>
  <c r="B383" i="1"/>
  <c r="C383" i="1"/>
  <c r="D383" i="1"/>
  <c r="E383" i="1"/>
  <c r="F383" i="1"/>
  <c r="G383" i="1"/>
  <c r="H383" i="1"/>
  <c r="B384" i="1"/>
  <c r="C384" i="1"/>
  <c r="D384" i="1"/>
  <c r="E384" i="1"/>
  <c r="F384" i="1"/>
  <c r="G384" i="1"/>
  <c r="H384" i="1"/>
  <c r="B385" i="1"/>
  <c r="C385" i="1"/>
  <c r="D385" i="1"/>
  <c r="E385" i="1"/>
  <c r="F385" i="1"/>
  <c r="G385" i="1"/>
  <c r="H385" i="1"/>
  <c r="B386" i="1"/>
  <c r="C386" i="1"/>
  <c r="D386" i="1"/>
  <c r="E386" i="1"/>
  <c r="F386" i="1"/>
  <c r="G386" i="1"/>
  <c r="H386" i="1"/>
  <c r="B387" i="1"/>
  <c r="C387" i="1"/>
  <c r="D387" i="1"/>
  <c r="E387" i="1"/>
  <c r="F387" i="1"/>
  <c r="G387" i="1"/>
  <c r="H387" i="1"/>
  <c r="B388" i="1"/>
  <c r="C388" i="1"/>
  <c r="D388" i="1"/>
  <c r="E388" i="1"/>
  <c r="F388" i="1"/>
  <c r="G388" i="1"/>
  <c r="H388" i="1"/>
  <c r="B389" i="1"/>
  <c r="C389" i="1"/>
  <c r="D389" i="1"/>
  <c r="E389" i="1"/>
  <c r="F389" i="1"/>
  <c r="G389" i="1"/>
  <c r="H389" i="1"/>
  <c r="B390" i="1"/>
  <c r="C390" i="1"/>
  <c r="D390" i="1"/>
  <c r="E390" i="1"/>
  <c r="F390" i="1"/>
  <c r="G390" i="1"/>
  <c r="H390" i="1"/>
  <c r="B391" i="1"/>
  <c r="C391" i="1"/>
  <c r="D391" i="1"/>
  <c r="E391" i="1"/>
  <c r="F391" i="1"/>
  <c r="G391" i="1"/>
  <c r="H391" i="1"/>
  <c r="B366" i="1"/>
  <c r="C366" i="1"/>
  <c r="D366" i="1"/>
  <c r="E366" i="1"/>
  <c r="F366" i="1"/>
  <c r="G366" i="1"/>
  <c r="H366" i="1"/>
  <c r="B367" i="1"/>
  <c r="C367" i="1"/>
  <c r="D367" i="1"/>
  <c r="E367" i="1"/>
  <c r="F367" i="1"/>
  <c r="G367" i="1"/>
  <c r="H367" i="1"/>
  <c r="B368" i="1"/>
  <c r="C368" i="1"/>
  <c r="D368" i="1"/>
  <c r="E368" i="1"/>
  <c r="F368" i="1"/>
  <c r="G368" i="1"/>
  <c r="H368" i="1"/>
  <c r="B369" i="1"/>
  <c r="C369" i="1"/>
  <c r="D369" i="1"/>
  <c r="E369" i="1"/>
  <c r="F369" i="1"/>
  <c r="G369" i="1"/>
  <c r="H369" i="1"/>
  <c r="B370" i="1"/>
  <c r="C370" i="1"/>
  <c r="D370" i="1"/>
  <c r="E370" i="1"/>
  <c r="F370" i="1"/>
  <c r="G370" i="1"/>
  <c r="H370" i="1"/>
  <c r="B371" i="1"/>
  <c r="C371" i="1"/>
  <c r="D371" i="1"/>
  <c r="E371" i="1"/>
  <c r="F371" i="1"/>
  <c r="G371" i="1"/>
  <c r="H371" i="1"/>
  <c r="C361" i="1"/>
  <c r="D361" i="1"/>
  <c r="E361" i="1"/>
  <c r="F361" i="1"/>
  <c r="G361" i="1"/>
  <c r="H361" i="1"/>
  <c r="C362" i="1"/>
  <c r="D362" i="1"/>
  <c r="E362" i="1"/>
  <c r="F362" i="1"/>
  <c r="G362" i="1"/>
  <c r="H362" i="1"/>
  <c r="C363" i="1"/>
  <c r="D363" i="1"/>
  <c r="E363" i="1"/>
  <c r="F363" i="1"/>
  <c r="G363" i="1"/>
  <c r="H363" i="1"/>
  <c r="C364" i="1"/>
  <c r="D364" i="1"/>
  <c r="E364" i="1"/>
  <c r="F364" i="1"/>
  <c r="G364" i="1"/>
  <c r="H364" i="1"/>
  <c r="C365" i="1"/>
  <c r="D365" i="1"/>
  <c r="E365" i="1"/>
  <c r="F365" i="1"/>
  <c r="G365" i="1"/>
  <c r="H365" i="1"/>
  <c r="B365" i="1"/>
  <c r="B364" i="1"/>
  <c r="B362" i="1"/>
  <c r="B363" i="1"/>
  <c r="AC26" i="9" l="1"/>
  <c r="N26" i="7"/>
  <c r="L442" i="1"/>
  <c r="L456" i="1"/>
  <c r="L493" i="1"/>
  <c r="D456" i="1"/>
  <c r="I411" i="1"/>
  <c r="B473" i="1"/>
  <c r="B392" i="1"/>
  <c r="I375" i="1"/>
  <c r="E12" i="7"/>
  <c r="B551" i="1"/>
  <c r="C551" i="1"/>
  <c r="I119" i="7" l="1"/>
  <c r="G74" i="8"/>
  <c r="G109" i="8" l="1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10" i="8"/>
  <c r="D109" i="8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B159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B142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C139" i="6"/>
  <c r="D139" i="6"/>
  <c r="B13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B130" i="6"/>
  <c r="B131" i="6"/>
  <c r="B132" i="6"/>
  <c r="B133" i="6"/>
  <c r="B134" i="6"/>
  <c r="B135" i="6"/>
  <c r="B136" i="6"/>
  <c r="B129" i="6"/>
  <c r="B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E110" i="6"/>
  <c r="C110" i="6"/>
  <c r="D110" i="6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E74" i="8"/>
  <c r="F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66" i="8"/>
  <c r="D67" i="8"/>
  <c r="D68" i="8"/>
  <c r="D69" i="8"/>
  <c r="D64" i="8"/>
  <c r="D65" i="8"/>
  <c r="D63" i="8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B74" i="6"/>
  <c r="B75" i="6"/>
  <c r="B76" i="6"/>
  <c r="B77" i="6"/>
  <c r="B78" i="6"/>
  <c r="B79" i="6"/>
  <c r="B80" i="6"/>
  <c r="B73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D64" i="6"/>
  <c r="C64" i="6"/>
  <c r="B64" i="6"/>
  <c r="B199" i="6" l="1"/>
  <c r="E90" i="8"/>
  <c r="E95" i="8"/>
  <c r="E475" i="8" l="1"/>
  <c r="F475" i="8"/>
  <c r="G475" i="8"/>
  <c r="H475" i="8"/>
  <c r="I475" i="8"/>
  <c r="J475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Y475" i="8"/>
  <c r="Z475" i="8"/>
  <c r="AA475" i="8"/>
  <c r="AB475" i="8"/>
  <c r="AC475" i="8"/>
  <c r="AD475" i="8"/>
  <c r="AE475" i="8"/>
  <c r="AF475" i="8"/>
  <c r="AG475" i="8"/>
  <c r="AH475" i="8"/>
  <c r="E476" i="8"/>
  <c r="F476" i="8"/>
  <c r="G476" i="8"/>
  <c r="H476" i="8"/>
  <c r="I476" i="8"/>
  <c r="J476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Y476" i="8"/>
  <c r="Z476" i="8"/>
  <c r="AA476" i="8"/>
  <c r="AB476" i="8"/>
  <c r="AC476" i="8"/>
  <c r="AD476" i="8"/>
  <c r="AE476" i="8"/>
  <c r="AF476" i="8"/>
  <c r="AG476" i="8"/>
  <c r="AH476" i="8"/>
  <c r="E477" i="8"/>
  <c r="F477" i="8"/>
  <c r="G477" i="8"/>
  <c r="H477" i="8"/>
  <c r="I477" i="8"/>
  <c r="J477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Y477" i="8"/>
  <c r="Z477" i="8"/>
  <c r="AA477" i="8"/>
  <c r="AB477" i="8"/>
  <c r="AC477" i="8"/>
  <c r="AD477" i="8"/>
  <c r="AE477" i="8"/>
  <c r="AF477" i="8"/>
  <c r="AG477" i="8"/>
  <c r="AH477" i="8"/>
  <c r="E478" i="8"/>
  <c r="F478" i="8"/>
  <c r="G478" i="8"/>
  <c r="H478" i="8"/>
  <c r="I478" i="8"/>
  <c r="J478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Y478" i="8"/>
  <c r="Z478" i="8"/>
  <c r="AA478" i="8"/>
  <c r="AB478" i="8"/>
  <c r="AC478" i="8"/>
  <c r="AD478" i="8"/>
  <c r="AE478" i="8"/>
  <c r="AF478" i="8"/>
  <c r="AG478" i="8"/>
  <c r="AH478" i="8"/>
  <c r="E479" i="8"/>
  <c r="F479" i="8"/>
  <c r="G479" i="8"/>
  <c r="H479" i="8"/>
  <c r="I479" i="8"/>
  <c r="J479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Y479" i="8"/>
  <c r="Z479" i="8"/>
  <c r="AA479" i="8"/>
  <c r="AB479" i="8"/>
  <c r="AC479" i="8"/>
  <c r="AD479" i="8"/>
  <c r="AE479" i="8"/>
  <c r="AF479" i="8"/>
  <c r="AG479" i="8"/>
  <c r="AH479" i="8"/>
  <c r="E480" i="8"/>
  <c r="F480" i="8"/>
  <c r="G480" i="8"/>
  <c r="H480" i="8"/>
  <c r="I480" i="8"/>
  <c r="J480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Y480" i="8"/>
  <c r="Z480" i="8"/>
  <c r="AA480" i="8"/>
  <c r="AB480" i="8"/>
  <c r="AC480" i="8"/>
  <c r="AD480" i="8"/>
  <c r="AE480" i="8"/>
  <c r="AF480" i="8"/>
  <c r="AG480" i="8"/>
  <c r="AH480" i="8"/>
  <c r="E481" i="8"/>
  <c r="F481" i="8"/>
  <c r="G481" i="8"/>
  <c r="H481" i="8"/>
  <c r="I481" i="8"/>
  <c r="J481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Y481" i="8"/>
  <c r="Z481" i="8"/>
  <c r="AA481" i="8"/>
  <c r="AB481" i="8"/>
  <c r="AC481" i="8"/>
  <c r="AD481" i="8"/>
  <c r="AE481" i="8"/>
  <c r="AF481" i="8"/>
  <c r="AG481" i="8"/>
  <c r="AH481" i="8"/>
  <c r="E482" i="8"/>
  <c r="F482" i="8"/>
  <c r="G482" i="8"/>
  <c r="H482" i="8"/>
  <c r="I482" i="8"/>
  <c r="J482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Y482" i="8"/>
  <c r="Z482" i="8"/>
  <c r="AA482" i="8"/>
  <c r="AB482" i="8"/>
  <c r="AC482" i="8"/>
  <c r="AD482" i="8"/>
  <c r="AE482" i="8"/>
  <c r="AF482" i="8"/>
  <c r="AG482" i="8"/>
  <c r="AH482" i="8"/>
  <c r="E483" i="8"/>
  <c r="F483" i="8"/>
  <c r="G483" i="8"/>
  <c r="H483" i="8"/>
  <c r="I483" i="8"/>
  <c r="J483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Y483" i="8"/>
  <c r="Z483" i="8"/>
  <c r="AA483" i="8"/>
  <c r="AB483" i="8"/>
  <c r="AC483" i="8"/>
  <c r="AD483" i="8"/>
  <c r="AE483" i="8"/>
  <c r="AF483" i="8"/>
  <c r="AG483" i="8"/>
  <c r="AH483" i="8"/>
  <c r="E484" i="8"/>
  <c r="F484" i="8"/>
  <c r="G484" i="8"/>
  <c r="H484" i="8"/>
  <c r="I484" i="8"/>
  <c r="J484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Y484" i="8"/>
  <c r="Z484" i="8"/>
  <c r="AA484" i="8"/>
  <c r="AB484" i="8"/>
  <c r="AC484" i="8"/>
  <c r="AD484" i="8"/>
  <c r="AE484" i="8"/>
  <c r="AF484" i="8"/>
  <c r="AG484" i="8"/>
  <c r="AH484" i="8"/>
  <c r="E485" i="8"/>
  <c r="F485" i="8"/>
  <c r="G485" i="8"/>
  <c r="H485" i="8"/>
  <c r="I485" i="8"/>
  <c r="J485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Y485" i="8"/>
  <c r="Z485" i="8"/>
  <c r="AA485" i="8"/>
  <c r="AB485" i="8"/>
  <c r="AC485" i="8"/>
  <c r="AD485" i="8"/>
  <c r="AE485" i="8"/>
  <c r="AF485" i="8"/>
  <c r="AG485" i="8"/>
  <c r="AH485" i="8"/>
  <c r="E486" i="8"/>
  <c r="F486" i="8"/>
  <c r="G486" i="8"/>
  <c r="H486" i="8"/>
  <c r="I486" i="8"/>
  <c r="J486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Y486" i="8"/>
  <c r="Z486" i="8"/>
  <c r="AA486" i="8"/>
  <c r="AB486" i="8"/>
  <c r="AC486" i="8"/>
  <c r="AD486" i="8"/>
  <c r="AE486" i="8"/>
  <c r="AF486" i="8"/>
  <c r="AG486" i="8"/>
  <c r="AH486" i="8"/>
  <c r="E487" i="8"/>
  <c r="F487" i="8"/>
  <c r="G487" i="8"/>
  <c r="H487" i="8"/>
  <c r="I487" i="8"/>
  <c r="J487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Y487" i="8"/>
  <c r="Z487" i="8"/>
  <c r="AA487" i="8"/>
  <c r="AB487" i="8"/>
  <c r="AC487" i="8"/>
  <c r="AD487" i="8"/>
  <c r="AE487" i="8"/>
  <c r="AF487" i="8"/>
  <c r="AG487" i="8"/>
  <c r="AH487" i="8"/>
  <c r="E488" i="8"/>
  <c r="F488" i="8"/>
  <c r="G488" i="8"/>
  <c r="H488" i="8"/>
  <c r="I488" i="8"/>
  <c r="J488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Y488" i="8"/>
  <c r="Z488" i="8"/>
  <c r="AA488" i="8"/>
  <c r="AB488" i="8"/>
  <c r="AC488" i="8"/>
  <c r="AD488" i="8"/>
  <c r="AE488" i="8"/>
  <c r="AF488" i="8"/>
  <c r="AG488" i="8"/>
  <c r="AH488" i="8"/>
  <c r="E489" i="8"/>
  <c r="F489" i="8"/>
  <c r="G489" i="8"/>
  <c r="H489" i="8"/>
  <c r="I489" i="8"/>
  <c r="J489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Y489" i="8"/>
  <c r="Z489" i="8"/>
  <c r="AA489" i="8"/>
  <c r="AB489" i="8"/>
  <c r="AC489" i="8"/>
  <c r="AD489" i="8"/>
  <c r="AE489" i="8"/>
  <c r="AF489" i="8"/>
  <c r="AG489" i="8"/>
  <c r="AH489" i="8"/>
  <c r="E490" i="8"/>
  <c r="F490" i="8"/>
  <c r="G490" i="8"/>
  <c r="H490" i="8"/>
  <c r="I490" i="8"/>
  <c r="J490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Y490" i="8"/>
  <c r="Z490" i="8"/>
  <c r="AA490" i="8"/>
  <c r="AB490" i="8"/>
  <c r="AC490" i="8"/>
  <c r="AD490" i="8"/>
  <c r="AE490" i="8"/>
  <c r="AF490" i="8"/>
  <c r="AG490" i="8"/>
  <c r="AH490" i="8"/>
  <c r="E491" i="8"/>
  <c r="F491" i="8"/>
  <c r="G491" i="8"/>
  <c r="H491" i="8"/>
  <c r="I491" i="8"/>
  <c r="J491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Y491" i="8"/>
  <c r="Z491" i="8"/>
  <c r="AA491" i="8"/>
  <c r="AB491" i="8"/>
  <c r="AC491" i="8"/>
  <c r="AD491" i="8"/>
  <c r="AE491" i="8"/>
  <c r="AF491" i="8"/>
  <c r="AG491" i="8"/>
  <c r="AH491" i="8"/>
  <c r="E492" i="8"/>
  <c r="F492" i="8"/>
  <c r="G492" i="8"/>
  <c r="H492" i="8"/>
  <c r="I492" i="8"/>
  <c r="J492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Y492" i="8"/>
  <c r="Z492" i="8"/>
  <c r="AA492" i="8"/>
  <c r="AB492" i="8"/>
  <c r="AC492" i="8"/>
  <c r="AD492" i="8"/>
  <c r="AE492" i="8"/>
  <c r="AF492" i="8"/>
  <c r="AG492" i="8"/>
  <c r="AH492" i="8"/>
  <c r="E493" i="8"/>
  <c r="F493" i="8"/>
  <c r="G493" i="8"/>
  <c r="H493" i="8"/>
  <c r="I493" i="8"/>
  <c r="J493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Y493" i="8"/>
  <c r="Z493" i="8"/>
  <c r="AA493" i="8"/>
  <c r="AB493" i="8"/>
  <c r="AC493" i="8"/>
  <c r="AD493" i="8"/>
  <c r="AE493" i="8"/>
  <c r="AF493" i="8"/>
  <c r="AG493" i="8"/>
  <c r="AH493" i="8"/>
  <c r="E494" i="8"/>
  <c r="F494" i="8"/>
  <c r="G494" i="8"/>
  <c r="H494" i="8"/>
  <c r="I494" i="8"/>
  <c r="J494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Y494" i="8"/>
  <c r="Z494" i="8"/>
  <c r="AA494" i="8"/>
  <c r="AB494" i="8"/>
  <c r="AC494" i="8"/>
  <c r="AD494" i="8"/>
  <c r="AE494" i="8"/>
  <c r="AF494" i="8"/>
  <c r="AG494" i="8"/>
  <c r="AH494" i="8"/>
  <c r="E495" i="8"/>
  <c r="F495" i="8"/>
  <c r="G495" i="8"/>
  <c r="H495" i="8"/>
  <c r="I495" i="8"/>
  <c r="J495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Y495" i="8"/>
  <c r="Z495" i="8"/>
  <c r="AA495" i="8"/>
  <c r="AB495" i="8"/>
  <c r="AC495" i="8"/>
  <c r="AD495" i="8"/>
  <c r="AE495" i="8"/>
  <c r="AF495" i="8"/>
  <c r="AG495" i="8"/>
  <c r="AH495" i="8"/>
  <c r="E496" i="8"/>
  <c r="F496" i="8"/>
  <c r="G496" i="8"/>
  <c r="H496" i="8"/>
  <c r="I496" i="8"/>
  <c r="J496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Y496" i="8"/>
  <c r="Z496" i="8"/>
  <c r="AA496" i="8"/>
  <c r="AB496" i="8"/>
  <c r="AC496" i="8"/>
  <c r="AD496" i="8"/>
  <c r="AE496" i="8"/>
  <c r="AF496" i="8"/>
  <c r="AG496" i="8"/>
  <c r="AH496" i="8"/>
  <c r="E497" i="8"/>
  <c r="F497" i="8"/>
  <c r="G497" i="8"/>
  <c r="H497" i="8"/>
  <c r="I497" i="8"/>
  <c r="J497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Y497" i="8"/>
  <c r="Z497" i="8"/>
  <c r="AA497" i="8"/>
  <c r="AB497" i="8"/>
  <c r="AC497" i="8"/>
  <c r="AD497" i="8"/>
  <c r="AE497" i="8"/>
  <c r="AF497" i="8"/>
  <c r="AG497" i="8"/>
  <c r="AH497" i="8"/>
  <c r="E498" i="8"/>
  <c r="F498" i="8"/>
  <c r="G498" i="8"/>
  <c r="H498" i="8"/>
  <c r="I498" i="8"/>
  <c r="J498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Y498" i="8"/>
  <c r="Z498" i="8"/>
  <c r="AA498" i="8"/>
  <c r="AB498" i="8"/>
  <c r="AC498" i="8"/>
  <c r="AD498" i="8"/>
  <c r="AE498" i="8"/>
  <c r="AF498" i="8"/>
  <c r="AG498" i="8"/>
  <c r="AH498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75" i="8"/>
  <c r="D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67" i="8"/>
  <c r="F167" i="8"/>
  <c r="E168" i="8"/>
  <c r="F168" i="8"/>
  <c r="E169" i="8"/>
  <c r="F169" i="8"/>
  <c r="E170" i="8"/>
  <c r="F170" i="8"/>
  <c r="E171" i="8"/>
  <c r="F171" i="8"/>
  <c r="E172" i="8"/>
  <c r="F172" i="8"/>
  <c r="E173" i="8"/>
  <c r="F173" i="8"/>
  <c r="E174" i="8"/>
  <c r="F174" i="8"/>
  <c r="E175" i="8"/>
  <c r="F175" i="8"/>
  <c r="E176" i="8"/>
  <c r="F176" i="8"/>
  <c r="E177" i="8"/>
  <c r="F177" i="8"/>
  <c r="E178" i="8"/>
  <c r="F178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49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02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F17" i="8"/>
  <c r="E17" i="8"/>
  <c r="D17" i="8"/>
  <c r="AF513" i="6"/>
  <c r="AE513" i="6"/>
  <c r="AD513" i="6"/>
  <c r="AC513" i="6"/>
  <c r="AB513" i="6"/>
  <c r="AA513" i="6"/>
  <c r="Z513" i="6"/>
  <c r="Y513" i="6"/>
  <c r="X513" i="6"/>
  <c r="W513" i="6"/>
  <c r="V513" i="6"/>
  <c r="U513" i="6"/>
  <c r="T513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AF510" i="6"/>
  <c r="AE510" i="6"/>
  <c r="AD510" i="6"/>
  <c r="AC510" i="6"/>
  <c r="AB510" i="6"/>
  <c r="AA510" i="6"/>
  <c r="Z510" i="6"/>
  <c r="Y510" i="6"/>
  <c r="X510" i="6"/>
  <c r="W510" i="6"/>
  <c r="V510" i="6"/>
  <c r="U510" i="6"/>
  <c r="T510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AF507" i="6"/>
  <c r="AE507" i="6"/>
  <c r="AD507" i="6"/>
  <c r="AC507" i="6"/>
  <c r="AB507" i="6"/>
  <c r="AA507" i="6"/>
  <c r="Z507" i="6"/>
  <c r="Y507" i="6"/>
  <c r="X507" i="6"/>
  <c r="W507" i="6"/>
  <c r="V507" i="6"/>
  <c r="U507" i="6"/>
  <c r="T507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AF504" i="6"/>
  <c r="AE504" i="6"/>
  <c r="AD504" i="6"/>
  <c r="AC504" i="6"/>
  <c r="AB504" i="6"/>
  <c r="AA504" i="6"/>
  <c r="Z504" i="6"/>
  <c r="Y504" i="6"/>
  <c r="X504" i="6"/>
  <c r="W504" i="6"/>
  <c r="V504" i="6"/>
  <c r="U504" i="6"/>
  <c r="T504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AF503" i="6"/>
  <c r="AE503" i="6"/>
  <c r="AD503" i="6"/>
  <c r="AC503" i="6"/>
  <c r="AB503" i="6"/>
  <c r="AA503" i="6"/>
  <c r="Z503" i="6"/>
  <c r="Y503" i="6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AF502" i="6"/>
  <c r="AE502" i="6"/>
  <c r="AD502" i="6"/>
  <c r="AC502" i="6"/>
  <c r="AB502" i="6"/>
  <c r="AA502" i="6"/>
  <c r="Z502" i="6"/>
  <c r="Y502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AF501" i="6"/>
  <c r="AE501" i="6"/>
  <c r="AD501" i="6"/>
  <c r="AC501" i="6"/>
  <c r="AB501" i="6"/>
  <c r="AA501" i="6"/>
  <c r="Z501" i="6"/>
  <c r="Y501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AF500" i="6"/>
  <c r="AE500" i="6"/>
  <c r="AD500" i="6"/>
  <c r="AC500" i="6"/>
  <c r="AB500" i="6"/>
  <c r="AA500" i="6"/>
  <c r="Z500" i="6"/>
  <c r="Y500" i="6"/>
  <c r="X500" i="6"/>
  <c r="W500" i="6"/>
  <c r="V500" i="6"/>
  <c r="U500" i="6"/>
  <c r="T500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AF499" i="6"/>
  <c r="AE499" i="6"/>
  <c r="AD499" i="6"/>
  <c r="AC499" i="6"/>
  <c r="AB499" i="6"/>
  <c r="AA499" i="6"/>
  <c r="Z499" i="6"/>
  <c r="Y499" i="6"/>
  <c r="X499" i="6"/>
  <c r="W499" i="6"/>
  <c r="V499" i="6"/>
  <c r="U499" i="6"/>
  <c r="T499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AF498" i="6"/>
  <c r="AE498" i="6"/>
  <c r="AD498" i="6"/>
  <c r="AC498" i="6"/>
  <c r="AB498" i="6"/>
  <c r="AA498" i="6"/>
  <c r="Z498" i="6"/>
  <c r="Y498" i="6"/>
  <c r="X498" i="6"/>
  <c r="W498" i="6"/>
  <c r="V498" i="6"/>
  <c r="U498" i="6"/>
  <c r="T498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AF497" i="6"/>
  <c r="AE497" i="6"/>
  <c r="AD497" i="6"/>
  <c r="AC497" i="6"/>
  <c r="AB497" i="6"/>
  <c r="AA497" i="6"/>
  <c r="Z497" i="6"/>
  <c r="Y497" i="6"/>
  <c r="X497" i="6"/>
  <c r="W497" i="6"/>
  <c r="V497" i="6"/>
  <c r="U497" i="6"/>
  <c r="T497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AF488" i="6"/>
  <c r="AI214" i="7" s="1"/>
  <c r="AE488" i="6"/>
  <c r="AH214" i="7" s="1"/>
  <c r="AD488" i="6"/>
  <c r="AG214" i="7" s="1"/>
  <c r="AC488" i="6"/>
  <c r="AF214" i="7" s="1"/>
  <c r="AB488" i="6"/>
  <c r="AE214" i="7" s="1"/>
  <c r="AA488" i="6"/>
  <c r="AD214" i="7" s="1"/>
  <c r="Z488" i="6"/>
  <c r="AC214" i="7" s="1"/>
  <c r="Y488" i="6"/>
  <c r="AB214" i="7" s="1"/>
  <c r="X488" i="6"/>
  <c r="AA214" i="7" s="1"/>
  <c r="W488" i="6"/>
  <c r="Z214" i="7" s="1"/>
  <c r="V488" i="6"/>
  <c r="Y214" i="7" s="1"/>
  <c r="U488" i="6"/>
  <c r="X214" i="7" s="1"/>
  <c r="T488" i="6"/>
  <c r="W214" i="7" s="1"/>
  <c r="S488" i="6"/>
  <c r="V214" i="7" s="1"/>
  <c r="R488" i="6"/>
  <c r="U214" i="7" s="1"/>
  <c r="Q488" i="6"/>
  <c r="T214" i="7" s="1"/>
  <c r="P488" i="6"/>
  <c r="S214" i="7" s="1"/>
  <c r="O488" i="6"/>
  <c r="R214" i="7" s="1"/>
  <c r="N488" i="6"/>
  <c r="Q214" i="7" s="1"/>
  <c r="M488" i="6"/>
  <c r="P214" i="7" s="1"/>
  <c r="L488" i="6"/>
  <c r="O214" i="7" s="1"/>
  <c r="K488" i="6"/>
  <c r="N214" i="7" s="1"/>
  <c r="J488" i="6"/>
  <c r="M214" i="7" s="1"/>
  <c r="I488" i="6"/>
  <c r="L214" i="7" s="1"/>
  <c r="H488" i="6"/>
  <c r="K214" i="7" s="1"/>
  <c r="G488" i="6"/>
  <c r="J214" i="7" s="1"/>
  <c r="F488" i="6"/>
  <c r="I214" i="7" s="1"/>
  <c r="E488" i="6"/>
  <c r="H214" i="7" s="1"/>
  <c r="D488" i="6"/>
  <c r="G214" i="7" s="1"/>
  <c r="C488" i="6"/>
  <c r="F214" i="7" s="1"/>
  <c r="B488" i="6"/>
  <c r="E214" i="7" s="1"/>
  <c r="AF328" i="6"/>
  <c r="AE328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AF325" i="6"/>
  <c r="AE325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AF322" i="6"/>
  <c r="AE322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AF319" i="6"/>
  <c r="AE319" i="6"/>
  <c r="AD319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AF318" i="6"/>
  <c r="AE318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AF317" i="6"/>
  <c r="AE317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AF316" i="6"/>
  <c r="AE316" i="6"/>
  <c r="AD316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AF315" i="6"/>
  <c r="AE315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AF314" i="6"/>
  <c r="AE314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AF313" i="6"/>
  <c r="AE313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AF312" i="6"/>
  <c r="AE312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AF303" i="6"/>
  <c r="AE303" i="6"/>
  <c r="AD303" i="6"/>
  <c r="AC303" i="6"/>
  <c r="AB303" i="6"/>
  <c r="AA303" i="6"/>
  <c r="Z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AF284" i="6"/>
  <c r="AE284" i="6"/>
  <c r="AD284" i="6"/>
  <c r="AC284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AF281" i="6"/>
  <c r="AE281" i="6"/>
  <c r="AD281" i="6"/>
  <c r="AC281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AF278" i="6"/>
  <c r="AE278" i="6"/>
  <c r="AD278" i="6"/>
  <c r="AC278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AF275" i="6"/>
  <c r="AE275" i="6"/>
  <c r="AD275" i="6"/>
  <c r="AC275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AF274" i="6"/>
  <c r="AE274" i="6"/>
  <c r="AD274" i="6"/>
  <c r="AC274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AF272" i="6"/>
  <c r="AE272" i="6"/>
  <c r="AD272" i="6"/>
  <c r="AC272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AF271" i="6"/>
  <c r="AE271" i="6"/>
  <c r="AD271" i="6"/>
  <c r="AC271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AF270" i="6"/>
  <c r="AE270" i="6"/>
  <c r="AD270" i="6"/>
  <c r="AC270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AF269" i="6"/>
  <c r="AE269" i="6"/>
  <c r="AD269" i="6"/>
  <c r="AC269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AF268" i="6"/>
  <c r="AE268" i="6"/>
  <c r="AD268" i="6"/>
  <c r="AC268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C259" i="6"/>
  <c r="AF259" i="6"/>
  <c r="AE259" i="6"/>
  <c r="AD259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B259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AF226" i="6"/>
  <c r="AE226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AF225" i="6"/>
  <c r="AE225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AF224" i="6"/>
  <c r="AE224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B19" i="6"/>
  <c r="C9" i="6" a="1"/>
  <c r="E8" i="6" a="1"/>
  <c r="E10" i="6" a="1"/>
  <c r="E6" i="6" a="1"/>
  <c r="E11" i="6" a="1"/>
  <c r="E4" i="6" a="1"/>
  <c r="C2" i="6" a="1"/>
  <c r="C7" i="6" a="1"/>
  <c r="C4" i="6" a="1"/>
  <c r="E3" i="6" a="1"/>
  <c r="E12" i="6" a="1"/>
  <c r="C3" i="6" a="1"/>
  <c r="E5" i="6" a="1"/>
  <c r="C8" i="6" a="1"/>
  <c r="E2" i="6" a="1"/>
  <c r="C5" i="6" a="1"/>
  <c r="E7" i="6" a="1"/>
  <c r="C11" i="6" a="1"/>
  <c r="C10" i="6" a="1"/>
  <c r="E9" i="6" a="1"/>
  <c r="C6" i="6" a="1"/>
  <c r="N508" i="8" l="1"/>
  <c r="F508" i="8"/>
  <c r="D508" i="8"/>
  <c r="D501" i="8"/>
  <c r="AD514" i="8"/>
  <c r="V514" i="8"/>
  <c r="N514" i="8"/>
  <c r="F514" i="8"/>
  <c r="AF513" i="8"/>
  <c r="X513" i="8"/>
  <c r="P513" i="8"/>
  <c r="H513" i="8"/>
  <c r="AH512" i="8"/>
  <c r="Z512" i="8"/>
  <c r="R512" i="8"/>
  <c r="J512" i="8"/>
  <c r="AB511" i="8"/>
  <c r="T511" i="8"/>
  <c r="L511" i="8"/>
  <c r="AD508" i="8"/>
  <c r="V508" i="8"/>
  <c r="D513" i="8"/>
  <c r="AC514" i="8"/>
  <c r="U514" i="8"/>
  <c r="M514" i="8"/>
  <c r="E514" i="8"/>
  <c r="AE513" i="8"/>
  <c r="W513" i="8"/>
  <c r="O513" i="8"/>
  <c r="G513" i="8"/>
  <c r="AG512" i="8"/>
  <c r="Y512" i="8"/>
  <c r="Q512" i="8"/>
  <c r="I512" i="8"/>
  <c r="AA511" i="8"/>
  <c r="S511" i="8"/>
  <c r="K511" i="8"/>
  <c r="AC510" i="8"/>
  <c r="U510" i="8"/>
  <c r="M510" i="8"/>
  <c r="E510" i="8"/>
  <c r="AB514" i="8"/>
  <c r="T514" i="8"/>
  <c r="L514" i="8"/>
  <c r="AD513" i="8"/>
  <c r="V513" i="8"/>
  <c r="N513" i="8"/>
  <c r="F513" i="8"/>
  <c r="AF512" i="8"/>
  <c r="X512" i="8"/>
  <c r="P512" i="8"/>
  <c r="H512" i="8"/>
  <c r="AH511" i="8"/>
  <c r="Z511" i="8"/>
  <c r="R511" i="8"/>
  <c r="J511" i="8"/>
  <c r="AB510" i="8"/>
  <c r="T510" i="8"/>
  <c r="L510" i="8"/>
  <c r="AD509" i="8"/>
  <c r="V509" i="8"/>
  <c r="N509" i="8"/>
  <c r="F509" i="8"/>
  <c r="AF508" i="8"/>
  <c r="X508" i="8"/>
  <c r="P508" i="8"/>
  <c r="H508" i="8"/>
  <c r="D509" i="8"/>
  <c r="AD503" i="8"/>
  <c r="V503" i="8"/>
  <c r="N503" i="8"/>
  <c r="F503" i="8"/>
  <c r="AB502" i="8"/>
  <c r="T502" i="8"/>
  <c r="L502" i="8"/>
  <c r="AH501" i="8"/>
  <c r="AH504" i="8" s="1"/>
  <c r="Z501" i="8"/>
  <c r="Z504" i="8" s="1"/>
  <c r="R501" i="8"/>
  <c r="J501" i="8"/>
  <c r="D514" i="8"/>
  <c r="AA514" i="8"/>
  <c r="S514" i="8"/>
  <c r="K514" i="8"/>
  <c r="AC513" i="8"/>
  <c r="U513" i="8"/>
  <c r="M513" i="8"/>
  <c r="E513" i="8"/>
  <c r="AE512" i="8"/>
  <c r="W512" i="8"/>
  <c r="O512" i="8"/>
  <c r="G512" i="8"/>
  <c r="AG511" i="8"/>
  <c r="Y511" i="8"/>
  <c r="Q511" i="8"/>
  <c r="I511" i="8"/>
  <c r="AA510" i="8"/>
  <c r="S510" i="8"/>
  <c r="K510" i="8"/>
  <c r="AC509" i="8"/>
  <c r="U509" i="8"/>
  <c r="M509" i="8"/>
  <c r="E509" i="8"/>
  <c r="AA503" i="8"/>
  <c r="S503" i="8"/>
  <c r="AE508" i="8"/>
  <c r="W508" i="8"/>
  <c r="O508" i="8"/>
  <c r="G508" i="8"/>
  <c r="AC503" i="8"/>
  <c r="U503" i="8"/>
  <c r="M503" i="8"/>
  <c r="E503" i="8"/>
  <c r="AA502" i="8"/>
  <c r="S502" i="8"/>
  <c r="K502" i="8"/>
  <c r="AG501" i="8"/>
  <c r="Y501" i="8"/>
  <c r="Q501" i="8"/>
  <c r="I501" i="8"/>
  <c r="D511" i="8"/>
  <c r="AH514" i="8"/>
  <c r="Z514" i="8"/>
  <c r="R514" i="8"/>
  <c r="J514" i="8"/>
  <c r="AB513" i="8"/>
  <c r="T513" i="8"/>
  <c r="L513" i="8"/>
  <c r="AD512" i="8"/>
  <c r="V512" i="8"/>
  <c r="N512" i="8"/>
  <c r="F512" i="8"/>
  <c r="AF511" i="8"/>
  <c r="X511" i="8"/>
  <c r="P511" i="8"/>
  <c r="H511" i="8"/>
  <c r="AH510" i="8"/>
  <c r="Z510" i="8"/>
  <c r="R510" i="8"/>
  <c r="J510" i="8"/>
  <c r="AB509" i="8"/>
  <c r="T509" i="8"/>
  <c r="L509" i="8"/>
  <c r="AB503" i="8"/>
  <c r="T503" i="8"/>
  <c r="L503" i="8"/>
  <c r="AH502" i="8"/>
  <c r="Z502" i="8"/>
  <c r="R502" i="8"/>
  <c r="J502" i="8"/>
  <c r="AF501" i="8"/>
  <c r="X501" i="8"/>
  <c r="P501" i="8"/>
  <c r="H501" i="8"/>
  <c r="AG514" i="8"/>
  <c r="Y514" i="8"/>
  <c r="Q514" i="8"/>
  <c r="I514" i="8"/>
  <c r="AA513" i="8"/>
  <c r="S513" i="8"/>
  <c r="K513" i="8"/>
  <c r="AC512" i="8"/>
  <c r="U512" i="8"/>
  <c r="M512" i="8"/>
  <c r="E512" i="8"/>
  <c r="AE511" i="8"/>
  <c r="W511" i="8"/>
  <c r="O511" i="8"/>
  <c r="G511" i="8"/>
  <c r="AG510" i="8"/>
  <c r="Y510" i="8"/>
  <c r="Q510" i="8"/>
  <c r="I510" i="8"/>
  <c r="AA509" i="8"/>
  <c r="S509" i="8"/>
  <c r="K509" i="8"/>
  <c r="AC508" i="8"/>
  <c r="U508" i="8"/>
  <c r="M508" i="8"/>
  <c r="E508" i="8"/>
  <c r="AE507" i="8"/>
  <c r="W507" i="8"/>
  <c r="O507" i="8"/>
  <c r="G507" i="8"/>
  <c r="D503" i="8"/>
  <c r="AF514" i="8"/>
  <c r="X514" i="8"/>
  <c r="P514" i="8"/>
  <c r="H514" i="8"/>
  <c r="AH513" i="8"/>
  <c r="Z513" i="8"/>
  <c r="R513" i="8"/>
  <c r="J513" i="8"/>
  <c r="AB512" i="8"/>
  <c r="T512" i="8"/>
  <c r="L512" i="8"/>
  <c r="AD511" i="8"/>
  <c r="V511" i="8"/>
  <c r="N511" i="8"/>
  <c r="F511" i="8"/>
  <c r="AF510" i="8"/>
  <c r="X510" i="8"/>
  <c r="P510" i="8"/>
  <c r="H510" i="8"/>
  <c r="AH509" i="8"/>
  <c r="Z509" i="8"/>
  <c r="R509" i="8"/>
  <c r="J509" i="8"/>
  <c r="AB508" i="8"/>
  <c r="T508" i="8"/>
  <c r="L508" i="8"/>
  <c r="AH503" i="8"/>
  <c r="Z503" i="8"/>
  <c r="R503" i="8"/>
  <c r="J503" i="8"/>
  <c r="AF502" i="8"/>
  <c r="X502" i="8"/>
  <c r="P502" i="8"/>
  <c r="H502" i="8"/>
  <c r="AD507" i="8"/>
  <c r="V507" i="8"/>
  <c r="N507" i="8"/>
  <c r="F507" i="8"/>
  <c r="D510" i="8"/>
  <c r="D502" i="8"/>
  <c r="AE514" i="8"/>
  <c r="W514" i="8"/>
  <c r="O514" i="8"/>
  <c r="G514" i="8"/>
  <c r="AG513" i="8"/>
  <c r="Y513" i="8"/>
  <c r="Q513" i="8"/>
  <c r="I513" i="8"/>
  <c r="AA512" i="8"/>
  <c r="S512" i="8"/>
  <c r="K512" i="8"/>
  <c r="AC511" i="8"/>
  <c r="U511" i="8"/>
  <c r="M511" i="8"/>
  <c r="E511" i="8"/>
  <c r="AE510" i="8"/>
  <c r="W510" i="8"/>
  <c r="O510" i="8"/>
  <c r="G510" i="8"/>
  <c r="AG509" i="8"/>
  <c r="Y509" i="8"/>
  <c r="Q509" i="8"/>
  <c r="I509" i="8"/>
  <c r="AA508" i="8"/>
  <c r="S508" i="8"/>
  <c r="K508" i="8"/>
  <c r="AG503" i="8"/>
  <c r="Y503" i="8"/>
  <c r="Q503" i="8"/>
  <c r="I503" i="8"/>
  <c r="AE502" i="8"/>
  <c r="W502" i="8"/>
  <c r="O502" i="8"/>
  <c r="G502" i="8"/>
  <c r="AC507" i="8"/>
  <c r="U507" i="8"/>
  <c r="M507" i="8"/>
  <c r="E507" i="8"/>
  <c r="AD510" i="8"/>
  <c r="V510" i="8"/>
  <c r="N510" i="8"/>
  <c r="F510" i="8"/>
  <c r="AF509" i="8"/>
  <c r="X509" i="8"/>
  <c r="P509" i="8"/>
  <c r="H509" i="8"/>
  <c r="AH508" i="8"/>
  <c r="Z508" i="8"/>
  <c r="R508" i="8"/>
  <c r="J508" i="8"/>
  <c r="AF503" i="8"/>
  <c r="X503" i="8"/>
  <c r="P503" i="8"/>
  <c r="H503" i="8"/>
  <c r="AD502" i="8"/>
  <c r="V502" i="8"/>
  <c r="N502" i="8"/>
  <c r="F502" i="8"/>
  <c r="AB501" i="8"/>
  <c r="T501" i="8"/>
  <c r="L501" i="8"/>
  <c r="D512" i="8"/>
  <c r="K503" i="8"/>
  <c r="AG502" i="8"/>
  <c r="Y502" i="8"/>
  <c r="Q502" i="8"/>
  <c r="I502" i="8"/>
  <c r="AE509" i="8"/>
  <c r="W509" i="8"/>
  <c r="O509" i="8"/>
  <c r="G509" i="8"/>
  <c r="AG508" i="8"/>
  <c r="Y508" i="8"/>
  <c r="Q508" i="8"/>
  <c r="I508" i="8"/>
  <c r="AE503" i="8"/>
  <c r="W503" i="8"/>
  <c r="O503" i="8"/>
  <c r="G503" i="8"/>
  <c r="AC502" i="8"/>
  <c r="U502" i="8"/>
  <c r="M502" i="8"/>
  <c r="E502" i="8"/>
  <c r="AA501" i="8"/>
  <c r="S501" i="8"/>
  <c r="K501" i="8"/>
  <c r="AE501" i="8"/>
  <c r="W501" i="8"/>
  <c r="O501" i="8"/>
  <c r="G501" i="8"/>
  <c r="D507" i="8"/>
  <c r="AB507" i="8"/>
  <c r="T507" i="8"/>
  <c r="L507" i="8"/>
  <c r="AD501" i="8"/>
  <c r="V501" i="8"/>
  <c r="N501" i="8"/>
  <c r="F501" i="8"/>
  <c r="AA507" i="8"/>
  <c r="S507" i="8"/>
  <c r="K507" i="8"/>
  <c r="AC501" i="8"/>
  <c r="U501" i="8"/>
  <c r="M501" i="8"/>
  <c r="E501" i="8"/>
  <c r="AH507" i="8"/>
  <c r="Z507" i="8"/>
  <c r="R507" i="8"/>
  <c r="J507" i="8"/>
  <c r="AG507" i="8"/>
  <c r="Y507" i="8"/>
  <c r="Q507" i="8"/>
  <c r="I507" i="8"/>
  <c r="AF507" i="8"/>
  <c r="X507" i="8"/>
  <c r="P507" i="8"/>
  <c r="H507" i="8"/>
  <c r="D49" i="8"/>
  <c r="D50" i="8"/>
  <c r="D43" i="8"/>
  <c r="C5" i="6"/>
  <c r="C8" i="6"/>
  <c r="C4" i="6"/>
  <c r="C9" i="6"/>
  <c r="C11" i="6"/>
  <c r="C7" i="6"/>
  <c r="C3" i="6"/>
  <c r="C10" i="6"/>
  <c r="C6" i="6"/>
  <c r="C2" i="6"/>
  <c r="E4" i="6"/>
  <c r="E9" i="6"/>
  <c r="E7" i="6"/>
  <c r="E8" i="6"/>
  <c r="E6" i="6"/>
  <c r="E10" i="6"/>
  <c r="E5" i="6"/>
  <c r="E12" i="6"/>
  <c r="E11" i="6"/>
  <c r="E3" i="6"/>
  <c r="E2" i="6"/>
  <c r="P515" i="8" l="1"/>
  <c r="D504" i="8"/>
  <c r="R504" i="8"/>
  <c r="V515" i="8"/>
  <c r="AB515" i="8"/>
  <c r="H504" i="8"/>
  <c r="L504" i="8"/>
  <c r="X515" i="8"/>
  <c r="AD515" i="8"/>
  <c r="AI511" i="8"/>
  <c r="X504" i="8"/>
  <c r="J504" i="8"/>
  <c r="N515" i="8"/>
  <c r="U515" i="8"/>
  <c r="AC515" i="8"/>
  <c r="AI512" i="8"/>
  <c r="AI514" i="8"/>
  <c r="AF515" i="8"/>
  <c r="F504" i="8"/>
  <c r="S504" i="8"/>
  <c r="V504" i="8"/>
  <c r="T504" i="8"/>
  <c r="AC504" i="8"/>
  <c r="W515" i="8"/>
  <c r="AE515" i="8"/>
  <c r="AI513" i="8"/>
  <c r="P504" i="8"/>
  <c r="M515" i="8"/>
  <c r="F515" i="8"/>
  <c r="AA504" i="8"/>
  <c r="R515" i="8"/>
  <c r="S515" i="8"/>
  <c r="Z515" i="8"/>
  <c r="AA515" i="8"/>
  <c r="AI510" i="8"/>
  <c r="L515" i="8"/>
  <c r="H515" i="8"/>
  <c r="J515" i="8"/>
  <c r="K515" i="8"/>
  <c r="T515" i="8"/>
  <c r="K504" i="8"/>
  <c r="O515" i="8"/>
  <c r="AI509" i="8"/>
  <c r="E515" i="8"/>
  <c r="AH515" i="8"/>
  <c r="Q504" i="8"/>
  <c r="G504" i="8"/>
  <c r="Q515" i="8"/>
  <c r="M504" i="8"/>
  <c r="AI508" i="8"/>
  <c r="AI502" i="8"/>
  <c r="AB504" i="8"/>
  <c r="AF504" i="8"/>
  <c r="G515" i="8"/>
  <c r="AD504" i="8"/>
  <c r="AG515" i="8"/>
  <c r="AE504" i="8"/>
  <c r="AI507" i="8"/>
  <c r="E504" i="8"/>
  <c r="N504" i="8"/>
  <c r="D515" i="8"/>
  <c r="AI503" i="8"/>
  <c r="Y515" i="8"/>
  <c r="U504" i="8"/>
  <c r="O504" i="8"/>
  <c r="W504" i="8"/>
  <c r="I504" i="8"/>
  <c r="Y504" i="8"/>
  <c r="AG504" i="8"/>
  <c r="AI501" i="8"/>
  <c r="I515" i="8"/>
  <c r="B22" i="6"/>
  <c r="H516" i="6"/>
  <c r="B516" i="6"/>
  <c r="B525" i="6"/>
  <c r="D525" i="6" s="1"/>
  <c r="K524" i="6"/>
  <c r="H524" i="6"/>
  <c r="C524" i="6"/>
  <c r="B524" i="6"/>
  <c r="K523" i="6"/>
  <c r="H523" i="6"/>
  <c r="C523" i="6"/>
  <c r="B523" i="6"/>
  <c r="K522" i="6"/>
  <c r="H522" i="6"/>
  <c r="C522" i="6"/>
  <c r="B522" i="6"/>
  <c r="K521" i="6"/>
  <c r="H521" i="6"/>
  <c r="C521" i="6"/>
  <c r="B521" i="6"/>
  <c r="K520" i="6"/>
  <c r="H520" i="6"/>
  <c r="C520" i="6"/>
  <c r="B520" i="6"/>
  <c r="K519" i="6"/>
  <c r="H519" i="6"/>
  <c r="C519" i="6"/>
  <c r="B519" i="6"/>
  <c r="K518" i="6"/>
  <c r="H518" i="6"/>
  <c r="C518" i="6"/>
  <c r="B518" i="6"/>
  <c r="K517" i="6"/>
  <c r="H517" i="6"/>
  <c r="C517" i="6"/>
  <c r="B517" i="6"/>
  <c r="K516" i="6"/>
  <c r="B491" i="6"/>
  <c r="AF489" i="6"/>
  <c r="AE489" i="6"/>
  <c r="AD489" i="6"/>
  <c r="AC489" i="6"/>
  <c r="AB489" i="6"/>
  <c r="AA489" i="6"/>
  <c r="Z489" i="6"/>
  <c r="Y489" i="6"/>
  <c r="X489" i="6"/>
  <c r="W489" i="6"/>
  <c r="V489" i="6"/>
  <c r="U489" i="6"/>
  <c r="T489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B218" i="6"/>
  <c r="B291" i="6"/>
  <c r="B290" i="6"/>
  <c r="H289" i="6"/>
  <c r="B289" i="6"/>
  <c r="B262" i="6"/>
  <c r="AG32" i="6"/>
  <c r="AH32" i="6"/>
  <c r="AI32" i="6"/>
  <c r="AJ32" i="6"/>
  <c r="AK32" i="6"/>
  <c r="AL32" i="6"/>
  <c r="AM32" i="6"/>
  <c r="AN32" i="6"/>
  <c r="AO32" i="6"/>
  <c r="AP32" i="6"/>
  <c r="AP20" i="6"/>
  <c r="AG20" i="6"/>
  <c r="AH20" i="6"/>
  <c r="AI20" i="6"/>
  <c r="AJ20" i="6"/>
  <c r="AK20" i="6"/>
  <c r="AL20" i="6"/>
  <c r="AM20" i="6"/>
  <c r="AN20" i="6"/>
  <c r="AO20" i="6"/>
  <c r="C12" i="6" a="1"/>
  <c r="P138" i="7" l="1" a="1"/>
  <c r="P175" i="7" a="1"/>
  <c r="P38" i="7" a="1"/>
  <c r="AI515" i="8"/>
  <c r="AJ510" i="8" s="1"/>
  <c r="O29" i="9" a="1"/>
  <c r="AI504" i="8"/>
  <c r="D517" i="6"/>
  <c r="D520" i="6"/>
  <c r="D518" i="6"/>
  <c r="D519" i="6"/>
  <c r="D523" i="6"/>
  <c r="D524" i="6"/>
  <c r="B492" i="6"/>
  <c r="B526" i="6"/>
  <c r="C12" i="6"/>
  <c r="D12" i="6" a="1"/>
  <c r="P138" i="7" l="1"/>
  <c r="AF138" i="7"/>
  <c r="AD138" i="7"/>
  <c r="AC138" i="7"/>
  <c r="AB138" i="7"/>
  <c r="AE138" i="7"/>
  <c r="AA138" i="7"/>
  <c r="P175" i="7"/>
  <c r="AF175" i="7"/>
  <c r="AE175" i="7"/>
  <c r="AD175" i="7"/>
  <c r="AC175" i="7"/>
  <c r="AB175" i="7"/>
  <c r="AA175" i="7"/>
  <c r="P38" i="7"/>
  <c r="Y38" i="7" s="1"/>
  <c r="AF38" i="7"/>
  <c r="AE38" i="7"/>
  <c r="AD38" i="7"/>
  <c r="AC38" i="7"/>
  <c r="AA38" i="7"/>
  <c r="AB38" i="7"/>
  <c r="O29" i="9"/>
  <c r="AB29" i="9"/>
  <c r="AA29" i="9"/>
  <c r="Z29" i="9"/>
  <c r="Y29" i="9"/>
  <c r="X29" i="9"/>
  <c r="AJ514" i="8"/>
  <c r="AJ507" i="8"/>
  <c r="AJ508" i="8"/>
  <c r="AJ509" i="8"/>
  <c r="AJ512" i="8"/>
  <c r="AJ511" i="8"/>
  <c r="AJ513" i="8"/>
  <c r="AJ502" i="8"/>
  <c r="AJ503" i="8"/>
  <c r="AJ501" i="8"/>
  <c r="D12" i="6"/>
  <c r="D9" i="7"/>
  <c r="D492" i="1"/>
  <c r="D116" i="10"/>
  <c r="D100" i="10"/>
  <c r="J95" i="10"/>
  <c r="L70" i="10"/>
  <c r="M85" i="10"/>
  <c r="H80" i="10"/>
  <c r="H85" i="10" s="1"/>
  <c r="G80" i="10"/>
  <c r="G85" i="10" s="1"/>
  <c r="F80" i="10"/>
  <c r="F85" i="10" s="1"/>
  <c r="E80" i="10"/>
  <c r="E85" i="10" s="1"/>
  <c r="D70" i="10"/>
  <c r="J70" i="10" s="1"/>
  <c r="D65" i="10"/>
  <c r="I65" i="10" s="1"/>
  <c r="AJ515" i="8" l="1"/>
  <c r="Z175" i="7"/>
  <c r="Y175" i="7"/>
  <c r="Y138" i="7"/>
  <c r="Z138" i="7"/>
  <c r="Z38" i="7"/>
  <c r="AG38" i="7" s="1"/>
  <c r="V29" i="9"/>
  <c r="W29" i="9"/>
  <c r="AC29" i="9" s="1"/>
  <c r="AJ504" i="8"/>
  <c r="B75" i="2"/>
  <c r="D28" i="16"/>
  <c r="C28" i="16"/>
  <c r="C90" i="2"/>
  <c r="E39" i="2"/>
  <c r="E38" i="2"/>
  <c r="E37" i="2" s="1"/>
  <c r="F34" i="2"/>
  <c r="E34" i="2"/>
  <c r="D34" i="2"/>
  <c r="D37" i="2"/>
  <c r="F37" i="2"/>
  <c r="E40" i="2" l="1"/>
  <c r="H24" i="2"/>
  <c r="H25" i="2"/>
  <c r="H8" i="17" l="1"/>
  <c r="C8" i="17"/>
  <c r="D8" i="17"/>
  <c r="E8" i="17"/>
  <c r="F8" i="17"/>
  <c r="G8" i="17"/>
  <c r="B8" i="17"/>
  <c r="H4" i="17"/>
  <c r="H5" i="17"/>
  <c r="H6" i="17"/>
  <c r="H7" i="17"/>
  <c r="H3" i="17"/>
  <c r="B101" i="2" l="1"/>
  <c r="D79" i="2" l="1"/>
  <c r="D82" i="2"/>
  <c r="I729" i="1"/>
  <c r="E680" i="1" s="1"/>
  <c r="I727" i="1"/>
  <c r="E681" i="1" s="1"/>
  <c r="E682" i="1"/>
  <c r="K735" i="1"/>
  <c r="G678" i="1" s="1"/>
  <c r="K727" i="1"/>
  <c r="E678" i="1" s="1"/>
  <c r="K717" i="1"/>
  <c r="B678" i="1" s="1"/>
  <c r="K708" i="1"/>
  <c r="D678" i="1" s="1"/>
  <c r="K699" i="1"/>
  <c r="C678" i="1" s="1"/>
  <c r="K689" i="1"/>
  <c r="F678" i="1" s="1"/>
  <c r="E708" i="1"/>
  <c r="E709" i="1"/>
  <c r="E710" i="1"/>
  <c r="E711" i="1"/>
  <c r="E707" i="1"/>
  <c r="E734" i="1"/>
  <c r="E735" i="1"/>
  <c r="E736" i="1"/>
  <c r="E737" i="1"/>
  <c r="E733" i="1"/>
  <c r="F40" i="2"/>
  <c r="D40" i="2"/>
  <c r="I737" i="1" l="1"/>
  <c r="I736" i="1"/>
  <c r="I735" i="1"/>
  <c r="J729" i="1"/>
  <c r="J728" i="1"/>
  <c r="J727" i="1"/>
  <c r="I720" i="1"/>
  <c r="I719" i="1"/>
  <c r="I718" i="1"/>
  <c r="I717" i="1"/>
  <c r="I710" i="1"/>
  <c r="I709" i="1"/>
  <c r="I708" i="1"/>
  <c r="I702" i="1"/>
  <c r="I701" i="1"/>
  <c r="I700" i="1"/>
  <c r="I699" i="1"/>
  <c r="I692" i="1"/>
  <c r="I691" i="1"/>
  <c r="I690" i="1"/>
  <c r="F682" i="1" s="1"/>
  <c r="I689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741" i="1"/>
  <c r="E740" i="1"/>
  <c r="E739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03" i="1"/>
  <c r="E704" i="1"/>
  <c r="E705" i="1"/>
  <c r="E702" i="1"/>
  <c r="J708" i="1" l="1"/>
  <c r="D681" i="1"/>
  <c r="J709" i="1"/>
  <c r="D682" i="1"/>
  <c r="J700" i="1"/>
  <c r="C682" i="1"/>
  <c r="J719" i="1"/>
  <c r="B679" i="1"/>
  <c r="J701" i="1"/>
  <c r="C679" i="1"/>
  <c r="J720" i="1"/>
  <c r="B680" i="1"/>
  <c r="J689" i="1"/>
  <c r="F681" i="1"/>
  <c r="J702" i="1"/>
  <c r="C680" i="1"/>
  <c r="J691" i="1"/>
  <c r="F679" i="1"/>
  <c r="J692" i="1"/>
  <c r="F680" i="1"/>
  <c r="J710" i="1"/>
  <c r="D680" i="1"/>
  <c r="J735" i="1"/>
  <c r="G681" i="1"/>
  <c r="J690" i="1"/>
  <c r="J717" i="1"/>
  <c r="B681" i="1"/>
  <c r="J736" i="1"/>
  <c r="G682" i="1"/>
  <c r="J699" i="1"/>
  <c r="C681" i="1"/>
  <c r="J718" i="1"/>
  <c r="B682" i="1"/>
  <c r="J737" i="1"/>
  <c r="G680" i="1"/>
  <c r="E730" i="1"/>
  <c r="E731" i="1"/>
  <c r="E729" i="1"/>
  <c r="F20" i="16" l="1"/>
  <c r="F12" i="16" l="1"/>
  <c r="F11" i="16"/>
  <c r="F10" i="16"/>
  <c r="F8" i="16"/>
  <c r="D20" i="16" l="1"/>
  <c r="C20" i="16"/>
  <c r="H45" i="2" l="1"/>
  <c r="G45" i="2" s="1"/>
  <c r="H46" i="2"/>
  <c r="G46" i="2" s="1"/>
  <c r="H44" i="2"/>
  <c r="G43" i="2"/>
  <c r="G47" i="2"/>
  <c r="G44" i="2" l="1"/>
  <c r="C9" i="16"/>
  <c r="D12" i="16"/>
  <c r="C12" i="16"/>
  <c r="H15" i="2" l="1"/>
  <c r="H14" i="2"/>
  <c r="H13" i="2"/>
  <c r="H12" i="2"/>
  <c r="H11" i="2"/>
  <c r="E16" i="2"/>
  <c r="F16" i="2"/>
  <c r="H16" i="2" s="1"/>
  <c r="D16" i="2"/>
  <c r="D75" i="2" l="1"/>
  <c r="C75" i="2"/>
  <c r="G14" i="2"/>
  <c r="B98" i="2"/>
  <c r="D80" i="2"/>
  <c r="G11" i="2"/>
  <c r="D76" i="2"/>
  <c r="C86" i="2"/>
  <c r="G12" i="2"/>
  <c r="D77" i="2"/>
  <c r="G13" i="2"/>
  <c r="D78" i="2"/>
  <c r="G15" i="2"/>
  <c r="D81" i="2"/>
  <c r="G16" i="2"/>
  <c r="D24" i="16"/>
  <c r="C24" i="16"/>
  <c r="D18" i="16"/>
  <c r="C18" i="16"/>
  <c r="B86" i="2" l="1"/>
  <c r="H42" i="2"/>
  <c r="G42" i="2" s="1"/>
  <c r="C19" i="16" l="1"/>
  <c r="I370" i="1" l="1"/>
  <c r="I398" i="1" l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397" i="1"/>
  <c r="I362" i="1"/>
  <c r="I363" i="1"/>
  <c r="I364" i="1"/>
  <c r="I365" i="1"/>
  <c r="I366" i="1"/>
  <c r="I367" i="1"/>
  <c r="I368" i="1"/>
  <c r="I369" i="1"/>
  <c r="I371" i="1"/>
  <c r="I372" i="1"/>
  <c r="I373" i="1"/>
  <c r="I374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61" i="1"/>
  <c r="I392" i="1" l="1"/>
  <c r="K480" i="6" l="1"/>
  <c r="K479" i="6"/>
  <c r="K478" i="6"/>
  <c r="K477" i="6"/>
  <c r="K476" i="6"/>
  <c r="K475" i="6"/>
  <c r="K474" i="6"/>
  <c r="K473" i="6"/>
  <c r="K472" i="6"/>
  <c r="K382" i="6"/>
  <c r="K380" i="6"/>
  <c r="K378" i="6"/>
  <c r="K377" i="6"/>
  <c r="K375" i="6"/>
  <c r="K374" i="6"/>
  <c r="K339" i="6"/>
  <c r="K338" i="6"/>
  <c r="K337" i="6"/>
  <c r="K336" i="6"/>
  <c r="K335" i="6"/>
  <c r="K334" i="6"/>
  <c r="K333" i="6"/>
  <c r="K332" i="6"/>
  <c r="K331" i="6"/>
  <c r="J80" i="10"/>
  <c r="J85" i="10" s="1"/>
  <c r="K80" i="10"/>
  <c r="K85" i="10" s="1"/>
  <c r="I80" i="10"/>
  <c r="I85" i="10" s="1"/>
  <c r="P156" i="7" l="1" a="1"/>
  <c r="S156" i="7" s="1"/>
  <c r="P167" i="7" a="1"/>
  <c r="P167" i="7" s="1"/>
  <c r="O23" i="10"/>
  <c r="T156" i="7" l="1"/>
  <c r="U156" i="7"/>
  <c r="W156" i="7"/>
  <c r="P156" i="7"/>
  <c r="X156" i="7"/>
  <c r="Q156" i="7"/>
  <c r="R156" i="7"/>
  <c r="V156" i="7"/>
  <c r="X167" i="7"/>
  <c r="U167" i="7"/>
  <c r="Q167" i="7"/>
  <c r="R167" i="7"/>
  <c r="S167" i="7"/>
  <c r="W167" i="7"/>
  <c r="T167" i="7"/>
  <c r="V167" i="7"/>
  <c r="B26" i="5"/>
  <c r="B71" i="5" s="1"/>
  <c r="K295" i="6"/>
  <c r="K294" i="6"/>
  <c r="K293" i="6"/>
  <c r="K292" i="6"/>
  <c r="K290" i="6"/>
  <c r="K289" i="6"/>
  <c r="K288" i="6"/>
  <c r="K287" i="6"/>
  <c r="K251" i="6"/>
  <c r="K250" i="6"/>
  <c r="K249" i="6"/>
  <c r="K248" i="6"/>
  <c r="K247" i="6"/>
  <c r="K246" i="6"/>
  <c r="K245" i="6"/>
  <c r="K244" i="6"/>
  <c r="K243" i="6"/>
  <c r="M207" i="6"/>
  <c r="M206" i="6"/>
  <c r="M205" i="6"/>
  <c r="M204" i="6"/>
  <c r="M203" i="6"/>
  <c r="M202" i="6"/>
  <c r="M201" i="6"/>
  <c r="M200" i="6"/>
  <c r="M199" i="6"/>
  <c r="K100" i="6"/>
  <c r="K99" i="6"/>
  <c r="K98" i="6"/>
  <c r="K97" i="6"/>
  <c r="K96" i="6"/>
  <c r="K95" i="6"/>
  <c r="K94" i="6"/>
  <c r="K93" i="6"/>
  <c r="K92" i="6"/>
  <c r="K55" i="6"/>
  <c r="K54" i="6"/>
  <c r="K53" i="6"/>
  <c r="K52" i="6"/>
  <c r="K51" i="6"/>
  <c r="K50" i="6"/>
  <c r="K49" i="6"/>
  <c r="K48" i="6"/>
  <c r="K47" i="6"/>
  <c r="D151" i="7"/>
  <c r="F151" i="7"/>
  <c r="G151" i="7"/>
  <c r="H151" i="7"/>
  <c r="I151" i="7"/>
  <c r="J151" i="7"/>
  <c r="K151" i="7"/>
  <c r="L151" i="7"/>
  <c r="M151" i="7"/>
  <c r="D152" i="7"/>
  <c r="F152" i="7"/>
  <c r="G152" i="7"/>
  <c r="H152" i="7"/>
  <c r="I152" i="7"/>
  <c r="J152" i="7"/>
  <c r="K152" i="7"/>
  <c r="L152" i="7"/>
  <c r="M152" i="7"/>
  <c r="D153" i="7"/>
  <c r="F153" i="7"/>
  <c r="G153" i="7"/>
  <c r="H153" i="7"/>
  <c r="I153" i="7"/>
  <c r="J153" i="7"/>
  <c r="K153" i="7"/>
  <c r="L153" i="7"/>
  <c r="M153" i="7"/>
  <c r="D154" i="7"/>
  <c r="F154" i="7"/>
  <c r="G154" i="7"/>
  <c r="H154" i="7"/>
  <c r="I154" i="7"/>
  <c r="J154" i="7"/>
  <c r="K154" i="7"/>
  <c r="L154" i="7"/>
  <c r="M154" i="7"/>
  <c r="D155" i="7"/>
  <c r="F155" i="7"/>
  <c r="G155" i="7"/>
  <c r="H155" i="7"/>
  <c r="I155" i="7"/>
  <c r="J155" i="7"/>
  <c r="K155" i="7"/>
  <c r="L155" i="7"/>
  <c r="M155" i="7"/>
  <c r="D156" i="7"/>
  <c r="F156" i="7"/>
  <c r="G156" i="7"/>
  <c r="H156" i="7"/>
  <c r="I156" i="7"/>
  <c r="J156" i="7"/>
  <c r="K156" i="7"/>
  <c r="L156" i="7"/>
  <c r="M156" i="7"/>
  <c r="D157" i="7"/>
  <c r="F157" i="7"/>
  <c r="G157" i="7"/>
  <c r="H157" i="7"/>
  <c r="I157" i="7"/>
  <c r="J157" i="7"/>
  <c r="K157" i="7"/>
  <c r="L157" i="7"/>
  <c r="M157" i="7"/>
  <c r="D158" i="7"/>
  <c r="F158" i="7"/>
  <c r="G158" i="7"/>
  <c r="H158" i="7"/>
  <c r="I158" i="7"/>
  <c r="J158" i="7"/>
  <c r="K158" i="7"/>
  <c r="L158" i="7"/>
  <c r="M158" i="7"/>
  <c r="D159" i="7"/>
  <c r="F159" i="7"/>
  <c r="G159" i="7"/>
  <c r="H159" i="7"/>
  <c r="I159" i="7"/>
  <c r="J159" i="7"/>
  <c r="K159" i="7"/>
  <c r="L159" i="7"/>
  <c r="M159" i="7"/>
  <c r="D160" i="7"/>
  <c r="F160" i="7"/>
  <c r="G160" i="7"/>
  <c r="H160" i="7"/>
  <c r="I160" i="7"/>
  <c r="J160" i="7"/>
  <c r="K160" i="7"/>
  <c r="L160" i="7"/>
  <c r="M160" i="7"/>
  <c r="D161" i="7"/>
  <c r="F161" i="7"/>
  <c r="G161" i="7"/>
  <c r="H161" i="7"/>
  <c r="I161" i="7"/>
  <c r="J161" i="7"/>
  <c r="K161" i="7"/>
  <c r="L161" i="7"/>
  <c r="M161" i="7"/>
  <c r="D162" i="7"/>
  <c r="F162" i="7"/>
  <c r="G162" i="7"/>
  <c r="H162" i="7"/>
  <c r="I162" i="7"/>
  <c r="J162" i="7"/>
  <c r="K162" i="7"/>
  <c r="L162" i="7"/>
  <c r="M162" i="7"/>
  <c r="D163" i="7"/>
  <c r="F163" i="7"/>
  <c r="G163" i="7"/>
  <c r="H163" i="7"/>
  <c r="I163" i="7"/>
  <c r="J163" i="7"/>
  <c r="K163" i="7"/>
  <c r="L163" i="7"/>
  <c r="M163" i="7"/>
  <c r="D164" i="7"/>
  <c r="F164" i="7"/>
  <c r="G164" i="7"/>
  <c r="H164" i="7"/>
  <c r="I164" i="7"/>
  <c r="J164" i="7"/>
  <c r="K164" i="7"/>
  <c r="L164" i="7"/>
  <c r="M164" i="7"/>
  <c r="D165" i="7"/>
  <c r="F165" i="7"/>
  <c r="G165" i="7"/>
  <c r="H165" i="7"/>
  <c r="I165" i="7"/>
  <c r="J165" i="7"/>
  <c r="K165" i="7"/>
  <c r="L165" i="7"/>
  <c r="M165" i="7"/>
  <c r="D166" i="7"/>
  <c r="F166" i="7"/>
  <c r="G166" i="7"/>
  <c r="H166" i="7"/>
  <c r="I166" i="7"/>
  <c r="J166" i="7"/>
  <c r="K166" i="7"/>
  <c r="L166" i="7"/>
  <c r="M166" i="7"/>
  <c r="D167" i="7"/>
  <c r="F167" i="7"/>
  <c r="G167" i="7"/>
  <c r="H167" i="7"/>
  <c r="I167" i="7"/>
  <c r="J167" i="7"/>
  <c r="K167" i="7"/>
  <c r="L167" i="7"/>
  <c r="M167" i="7"/>
  <c r="D168" i="7"/>
  <c r="F168" i="7"/>
  <c r="G168" i="7"/>
  <c r="H168" i="7"/>
  <c r="I168" i="7"/>
  <c r="J168" i="7"/>
  <c r="K168" i="7"/>
  <c r="L168" i="7"/>
  <c r="M168" i="7"/>
  <c r="D169" i="7"/>
  <c r="F169" i="7"/>
  <c r="G169" i="7"/>
  <c r="H169" i="7"/>
  <c r="I169" i="7"/>
  <c r="J169" i="7"/>
  <c r="K169" i="7"/>
  <c r="L169" i="7"/>
  <c r="M169" i="7"/>
  <c r="D170" i="7"/>
  <c r="F170" i="7"/>
  <c r="G170" i="7"/>
  <c r="H170" i="7"/>
  <c r="I170" i="7"/>
  <c r="J170" i="7"/>
  <c r="K170" i="7"/>
  <c r="L170" i="7"/>
  <c r="M170" i="7"/>
  <c r="D171" i="7"/>
  <c r="F171" i="7"/>
  <c r="G171" i="7"/>
  <c r="H171" i="7"/>
  <c r="I171" i="7"/>
  <c r="J171" i="7"/>
  <c r="K171" i="7"/>
  <c r="L171" i="7"/>
  <c r="M171" i="7"/>
  <c r="D172" i="7"/>
  <c r="F172" i="7"/>
  <c r="G172" i="7"/>
  <c r="H172" i="7"/>
  <c r="I172" i="7"/>
  <c r="J172" i="7"/>
  <c r="K172" i="7"/>
  <c r="L172" i="7"/>
  <c r="M172" i="7"/>
  <c r="D173" i="7"/>
  <c r="F173" i="7"/>
  <c r="G173" i="7"/>
  <c r="H173" i="7"/>
  <c r="I173" i="7"/>
  <c r="J173" i="7"/>
  <c r="K173" i="7"/>
  <c r="L173" i="7"/>
  <c r="M173" i="7"/>
  <c r="D174" i="7"/>
  <c r="F174" i="7"/>
  <c r="G174" i="7"/>
  <c r="H174" i="7"/>
  <c r="I174" i="7"/>
  <c r="J174" i="7"/>
  <c r="K174" i="7"/>
  <c r="L174" i="7"/>
  <c r="M174" i="7"/>
  <c r="D175" i="7"/>
  <c r="F175" i="7"/>
  <c r="G175" i="7"/>
  <c r="H175" i="7"/>
  <c r="I175" i="7"/>
  <c r="J175" i="7"/>
  <c r="K175" i="7"/>
  <c r="L175" i="7"/>
  <c r="M175" i="7"/>
  <c r="D176" i="7"/>
  <c r="F176" i="7"/>
  <c r="G176" i="7"/>
  <c r="H176" i="7"/>
  <c r="I176" i="7"/>
  <c r="J176" i="7"/>
  <c r="K176" i="7"/>
  <c r="L176" i="7"/>
  <c r="M176" i="7"/>
  <c r="D177" i="7"/>
  <c r="F177" i="7"/>
  <c r="G177" i="7"/>
  <c r="H177" i="7"/>
  <c r="I177" i="7"/>
  <c r="J177" i="7"/>
  <c r="K177" i="7"/>
  <c r="L177" i="7"/>
  <c r="M177" i="7"/>
  <c r="D178" i="7"/>
  <c r="F178" i="7"/>
  <c r="G178" i="7"/>
  <c r="H178" i="7"/>
  <c r="I178" i="7"/>
  <c r="J178" i="7"/>
  <c r="K178" i="7"/>
  <c r="L178" i="7"/>
  <c r="M178" i="7"/>
  <c r="F150" i="7"/>
  <c r="G150" i="7"/>
  <c r="H150" i="7"/>
  <c r="I150" i="7"/>
  <c r="J150" i="7"/>
  <c r="K150" i="7"/>
  <c r="L150" i="7"/>
  <c r="M150" i="7"/>
  <c r="D150" i="7"/>
  <c r="F147" i="7"/>
  <c r="G147" i="7"/>
  <c r="H147" i="7"/>
  <c r="I147" i="7"/>
  <c r="J147" i="7"/>
  <c r="K147" i="7"/>
  <c r="L147" i="7"/>
  <c r="M147" i="7"/>
  <c r="D147" i="7"/>
  <c r="P147" i="7" l="1" a="1"/>
  <c r="U147" i="7" s="1"/>
  <c r="P178" i="7" a="1"/>
  <c r="R178" i="7" s="1"/>
  <c r="P160" i="7" a="1"/>
  <c r="P164" i="7" a="1"/>
  <c r="J179" i="7"/>
  <c r="M179" i="7"/>
  <c r="G179" i="7"/>
  <c r="L179" i="7"/>
  <c r="K179" i="7"/>
  <c r="I179" i="7"/>
  <c r="D179" i="7"/>
  <c r="F179" i="7"/>
  <c r="H179" i="7"/>
  <c r="P147" i="7" l="1"/>
  <c r="W147" i="7"/>
  <c r="Q147" i="7"/>
  <c r="V147" i="7"/>
  <c r="S147" i="7"/>
  <c r="T147" i="7"/>
  <c r="R147" i="7"/>
  <c r="X147" i="7"/>
  <c r="V178" i="7"/>
  <c r="X178" i="7"/>
  <c r="Q178" i="7"/>
  <c r="AA178" i="7" s="1"/>
  <c r="S178" i="7"/>
  <c r="T178" i="7"/>
  <c r="W178" i="7"/>
  <c r="U178" i="7"/>
  <c r="P178" i="7"/>
  <c r="S160" i="7"/>
  <c r="Q160" i="7"/>
  <c r="X160" i="7"/>
  <c r="P160" i="7"/>
  <c r="W160" i="7"/>
  <c r="V160" i="7"/>
  <c r="U160" i="7"/>
  <c r="T160" i="7"/>
  <c r="R160" i="7"/>
  <c r="R164" i="7"/>
  <c r="X164" i="7"/>
  <c r="P164" i="7"/>
  <c r="W164" i="7"/>
  <c r="Q164" i="7"/>
  <c r="S164" i="7"/>
  <c r="U164" i="7"/>
  <c r="T164" i="7"/>
  <c r="V164" i="7"/>
  <c r="N604" i="1"/>
  <c r="M604" i="1"/>
  <c r="K604" i="1"/>
  <c r="J604" i="1"/>
  <c r="I604" i="1"/>
  <c r="H604" i="1"/>
  <c r="G604" i="1"/>
  <c r="F604" i="1"/>
  <c r="E604" i="1"/>
  <c r="C604" i="1"/>
  <c r="B604" i="1"/>
  <c r="L603" i="1"/>
  <c r="E178" i="7" s="1"/>
  <c r="D603" i="1"/>
  <c r="L602" i="1"/>
  <c r="E177" i="7" s="1"/>
  <c r="D602" i="1"/>
  <c r="L601" i="1"/>
  <c r="E176" i="7" s="1"/>
  <c r="D601" i="1"/>
  <c r="L600" i="1"/>
  <c r="E175" i="7" s="1"/>
  <c r="D600" i="1"/>
  <c r="L599" i="1"/>
  <c r="E174" i="7" s="1"/>
  <c r="D599" i="1"/>
  <c r="L598" i="1"/>
  <c r="E173" i="7" s="1"/>
  <c r="D598" i="1"/>
  <c r="L597" i="1"/>
  <c r="E172" i="7" s="1"/>
  <c r="D597" i="1"/>
  <c r="L596" i="1"/>
  <c r="E171" i="7" s="1"/>
  <c r="D596" i="1"/>
  <c r="L595" i="1"/>
  <c r="E170" i="7" s="1"/>
  <c r="D595" i="1"/>
  <c r="L594" i="1"/>
  <c r="E169" i="7" s="1"/>
  <c r="D594" i="1"/>
  <c r="L593" i="1"/>
  <c r="E168" i="7" s="1"/>
  <c r="D593" i="1"/>
  <c r="L592" i="1"/>
  <c r="E167" i="7" s="1"/>
  <c r="D592" i="1"/>
  <c r="L591" i="1"/>
  <c r="E166" i="7" s="1"/>
  <c r="D591" i="1"/>
  <c r="L590" i="1"/>
  <c r="E165" i="7" s="1"/>
  <c r="D590" i="1"/>
  <c r="L589" i="1"/>
  <c r="E164" i="7" s="1"/>
  <c r="D589" i="1"/>
  <c r="L588" i="1"/>
  <c r="E147" i="7" s="1"/>
  <c r="D588" i="1"/>
  <c r="L586" i="1"/>
  <c r="E163" i="7" s="1"/>
  <c r="D586" i="1"/>
  <c r="L585" i="1"/>
  <c r="E162" i="7" s="1"/>
  <c r="D585" i="1"/>
  <c r="L584" i="1"/>
  <c r="E161" i="7" s="1"/>
  <c r="D584" i="1"/>
  <c r="L583" i="1"/>
  <c r="E160" i="7" s="1"/>
  <c r="D583" i="1"/>
  <c r="L582" i="1"/>
  <c r="E159" i="7" s="1"/>
  <c r="D582" i="1"/>
  <c r="L581" i="1"/>
  <c r="E158" i="7" s="1"/>
  <c r="D581" i="1"/>
  <c r="L580" i="1"/>
  <c r="E157" i="7" s="1"/>
  <c r="D580" i="1"/>
  <c r="L579" i="1"/>
  <c r="E156" i="7" s="1"/>
  <c r="D579" i="1"/>
  <c r="L578" i="1"/>
  <c r="E155" i="7" s="1"/>
  <c r="D578" i="1"/>
  <c r="L577" i="1"/>
  <c r="E154" i="7" s="1"/>
  <c r="D577" i="1"/>
  <c r="L576" i="1"/>
  <c r="E153" i="7" s="1"/>
  <c r="D576" i="1"/>
  <c r="L575" i="1"/>
  <c r="E152" i="7" s="1"/>
  <c r="D575" i="1"/>
  <c r="L574" i="1"/>
  <c r="E151" i="7" s="1"/>
  <c r="D574" i="1"/>
  <c r="L573" i="1"/>
  <c r="E150" i="7" s="1"/>
  <c r="D573" i="1"/>
  <c r="AF177" i="7"/>
  <c r="AD177" i="7"/>
  <c r="AC177" i="7"/>
  <c r="AA177" i="7"/>
  <c r="AF176" i="7"/>
  <c r="AD176" i="7"/>
  <c r="AC176" i="7"/>
  <c r="AA176" i="7"/>
  <c r="AF174" i="7"/>
  <c r="AD174" i="7"/>
  <c r="AC174" i="7"/>
  <c r="AA174" i="7"/>
  <c r="AF173" i="7"/>
  <c r="AD173" i="7"/>
  <c r="AC173" i="7"/>
  <c r="AA173" i="7"/>
  <c r="AF172" i="7"/>
  <c r="AD172" i="7"/>
  <c r="AC172" i="7"/>
  <c r="AA172" i="7"/>
  <c r="AF171" i="7"/>
  <c r="AD171" i="7"/>
  <c r="AC171" i="7"/>
  <c r="AA171" i="7"/>
  <c r="AF170" i="7"/>
  <c r="AD170" i="7"/>
  <c r="AC170" i="7"/>
  <c r="AA170" i="7"/>
  <c r="AF169" i="7"/>
  <c r="AD169" i="7"/>
  <c r="AC169" i="7"/>
  <c r="AA169" i="7"/>
  <c r="AF168" i="7"/>
  <c r="AD168" i="7"/>
  <c r="AC168" i="7"/>
  <c r="AA168" i="7"/>
  <c r="AF166" i="7"/>
  <c r="AD166" i="7"/>
  <c r="AC166" i="7"/>
  <c r="AA166" i="7"/>
  <c r="AF163" i="7"/>
  <c r="AD163" i="7"/>
  <c r="AC163" i="7"/>
  <c r="AA163" i="7"/>
  <c r="AF162" i="7"/>
  <c r="AD162" i="7"/>
  <c r="AC162" i="7"/>
  <c r="AA162" i="7"/>
  <c r="AF161" i="7"/>
  <c r="AD161" i="7"/>
  <c r="AC161" i="7"/>
  <c r="AA161" i="7"/>
  <c r="AF159" i="7"/>
  <c r="AD159" i="7"/>
  <c r="AC159" i="7"/>
  <c r="AF158" i="7"/>
  <c r="AD158" i="7"/>
  <c r="AC158" i="7"/>
  <c r="AA158" i="7"/>
  <c r="AA156" i="7"/>
  <c r="AF155" i="7"/>
  <c r="AD155" i="7"/>
  <c r="AC155" i="7"/>
  <c r="AA155" i="7"/>
  <c r="AF154" i="7"/>
  <c r="AD154" i="7"/>
  <c r="AC154" i="7"/>
  <c r="AA154" i="7"/>
  <c r="AF153" i="7"/>
  <c r="AD153" i="7"/>
  <c r="AC153" i="7"/>
  <c r="AA153" i="7"/>
  <c r="AF152" i="7"/>
  <c r="AD152" i="7"/>
  <c r="AC152" i="7"/>
  <c r="AA152" i="7"/>
  <c r="AF151" i="7"/>
  <c r="AD151" i="7"/>
  <c r="AC151" i="7"/>
  <c r="AA151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E238" i="7"/>
  <c r="D238" i="7"/>
  <c r="S75" i="10"/>
  <c r="O587" i="1" l="1"/>
  <c r="O573" i="1"/>
  <c r="E179" i="7"/>
  <c r="O576" i="1"/>
  <c r="O580" i="1"/>
  <c r="O584" i="1"/>
  <c r="O589" i="1"/>
  <c r="O593" i="1"/>
  <c r="O597" i="1"/>
  <c r="O601" i="1"/>
  <c r="O577" i="1"/>
  <c r="O581" i="1"/>
  <c r="O585" i="1"/>
  <c r="O590" i="1"/>
  <c r="O594" i="1"/>
  <c r="O598" i="1"/>
  <c r="O602" i="1"/>
  <c r="O574" i="1"/>
  <c r="O578" i="1"/>
  <c r="O582" i="1"/>
  <c r="O586" i="1"/>
  <c r="O591" i="1"/>
  <c r="O595" i="1"/>
  <c r="O599" i="1"/>
  <c r="O603" i="1"/>
  <c r="O575" i="1"/>
  <c r="O579" i="1"/>
  <c r="O583" i="1"/>
  <c r="O588" i="1"/>
  <c r="O592" i="1"/>
  <c r="O596" i="1"/>
  <c r="O600" i="1"/>
  <c r="L604" i="1"/>
  <c r="D604" i="1"/>
  <c r="AB153" i="7"/>
  <c r="AB162" i="7"/>
  <c r="AE176" i="7"/>
  <c r="AE163" i="7"/>
  <c r="AE166" i="7"/>
  <c r="AB158" i="7"/>
  <c r="AB166" i="7"/>
  <c r="AE152" i="7"/>
  <c r="AE153" i="7"/>
  <c r="AE158" i="7"/>
  <c r="AE161" i="7"/>
  <c r="AE168" i="7"/>
  <c r="AE169" i="7"/>
  <c r="AB173" i="7"/>
  <c r="AE154" i="7"/>
  <c r="AE170" i="7"/>
  <c r="AB174" i="7"/>
  <c r="AE177" i="7"/>
  <c r="AE150" i="7"/>
  <c r="AE174" i="7"/>
  <c r="AB177" i="7"/>
  <c r="AB155" i="7"/>
  <c r="AB176" i="7"/>
  <c r="AE155" i="7"/>
  <c r="AB170" i="7"/>
  <c r="AB154" i="7"/>
  <c r="AB159" i="7"/>
  <c r="AB171" i="7"/>
  <c r="AB151" i="7"/>
  <c r="AB168" i="7"/>
  <c r="AE172" i="7"/>
  <c r="AA150" i="7"/>
  <c r="Z156" i="7"/>
  <c r="AB161" i="7"/>
  <c r="AE162" i="7"/>
  <c r="AB163" i="7"/>
  <c r="AD150" i="7"/>
  <c r="AB156" i="7"/>
  <c r="AB169" i="7"/>
  <c r="AE173" i="7"/>
  <c r="AF150" i="7"/>
  <c r="AE151" i="7"/>
  <c r="AB152" i="7"/>
  <c r="AD156" i="7"/>
  <c r="AE159" i="7"/>
  <c r="AB172" i="7"/>
  <c r="AF156" i="7"/>
  <c r="AE171" i="7"/>
  <c r="AB178" i="7"/>
  <c r="AB150" i="7"/>
  <c r="AC150" i="7"/>
  <c r="AA159" i="7"/>
  <c r="AD178" i="7"/>
  <c r="AC156" i="7"/>
  <c r="AC178" i="7"/>
  <c r="AE156" i="7"/>
  <c r="AE178" i="7"/>
  <c r="AF178" i="7"/>
  <c r="G23" i="2"/>
  <c r="G30" i="2"/>
  <c r="H26" i="2"/>
  <c r="C77" i="2" s="1"/>
  <c r="H27" i="2"/>
  <c r="H28" i="2"/>
  <c r="H29" i="2"/>
  <c r="A25" i="2"/>
  <c r="A26" i="2"/>
  <c r="A27" i="2"/>
  <c r="A28" i="2"/>
  <c r="A29" i="2"/>
  <c r="A24" i="2"/>
  <c r="G24" i="2" l="1"/>
  <c r="C87" i="2"/>
  <c r="G29" i="2"/>
  <c r="B79" i="2" s="1"/>
  <c r="C79" i="2"/>
  <c r="G28" i="2"/>
  <c r="B82" i="2" s="1"/>
  <c r="C82" i="2"/>
  <c r="G27" i="2"/>
  <c r="B99" i="2"/>
  <c r="G26" i="2"/>
  <c r="G25" i="2"/>
  <c r="I605" i="1"/>
  <c r="L605" i="1"/>
  <c r="AG156" i="7"/>
  <c r="K605" i="1"/>
  <c r="J605" i="1"/>
  <c r="H605" i="1"/>
  <c r="D605" i="1"/>
  <c r="G605" i="1"/>
  <c r="F605" i="1"/>
  <c r="E605" i="1"/>
  <c r="Y156" i="7"/>
  <c r="Y178" i="7"/>
  <c r="Z178" i="7"/>
  <c r="AG178" i="7" s="1"/>
  <c r="D187" i="7"/>
  <c r="D188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H207" i="6"/>
  <c r="H206" i="6"/>
  <c r="H205" i="6"/>
  <c r="H204" i="6"/>
  <c r="H200" i="6"/>
  <c r="H201" i="6"/>
  <c r="H202" i="6"/>
  <c r="H203" i="6"/>
  <c r="H199" i="6"/>
  <c r="Z177" i="6"/>
  <c r="Z191" i="6" s="1"/>
  <c r="AA178" i="6"/>
  <c r="AA192" i="6" s="1"/>
  <c r="U177" i="6"/>
  <c r="U191" i="6" s="1"/>
  <c r="D178" i="6"/>
  <c r="D192" i="6" s="1"/>
  <c r="C178" i="6"/>
  <c r="C192" i="6" s="1"/>
  <c r="W176" i="6"/>
  <c r="W190" i="6" s="1"/>
  <c r="Q176" i="6"/>
  <c r="Q190" i="6" s="1"/>
  <c r="G176" i="6"/>
  <c r="G190" i="6" s="1"/>
  <c r="Y172" i="6"/>
  <c r="Y186" i="6" s="1"/>
  <c r="S172" i="6"/>
  <c r="S186" i="6" s="1"/>
  <c r="I172" i="6"/>
  <c r="I186" i="6" s="1"/>
  <c r="C172" i="6"/>
  <c r="C186" i="6" s="1"/>
  <c r="AC171" i="6"/>
  <c r="AC185" i="6" s="1"/>
  <c r="W171" i="6"/>
  <c r="W185" i="6" s="1"/>
  <c r="M171" i="6"/>
  <c r="M185" i="6" s="1"/>
  <c r="G171" i="6"/>
  <c r="G185" i="6" s="1"/>
  <c r="AE174" i="6"/>
  <c r="AE188" i="6" s="1"/>
  <c r="Y174" i="6"/>
  <c r="Y188" i="6" s="1"/>
  <c r="O174" i="6"/>
  <c r="O188" i="6" s="1"/>
  <c r="I174" i="6"/>
  <c r="I188" i="6" s="1"/>
  <c r="AA173" i="6"/>
  <c r="AA187" i="6" s="1"/>
  <c r="Q173" i="6"/>
  <c r="Q187" i="6" s="1"/>
  <c r="K173" i="6"/>
  <c r="K187" i="6" s="1"/>
  <c r="AD175" i="6"/>
  <c r="AD189" i="6" s="1"/>
  <c r="V175" i="6"/>
  <c r="V189" i="6" s="1"/>
  <c r="N175" i="6"/>
  <c r="N189" i="6" s="1"/>
  <c r="F175" i="6"/>
  <c r="F189" i="6" s="1"/>
  <c r="AD177" i="6"/>
  <c r="AD191" i="6" s="1"/>
  <c r="AB178" i="6"/>
  <c r="AB192" i="6" s="1"/>
  <c r="Z178" i="6"/>
  <c r="Z192" i="6" s="1"/>
  <c r="V177" i="6"/>
  <c r="V191" i="6" s="1"/>
  <c r="R178" i="6"/>
  <c r="R192" i="6" s="1"/>
  <c r="N177" i="6"/>
  <c r="N191" i="6" s="1"/>
  <c r="J178" i="6"/>
  <c r="J192" i="6" s="1"/>
  <c r="F177" i="6"/>
  <c r="F191" i="6" s="1"/>
  <c r="AF176" i="6"/>
  <c r="AE176" i="6"/>
  <c r="AE190" i="6" s="1"/>
  <c r="AD176" i="6"/>
  <c r="AD190" i="6" s="1"/>
  <c r="AC176" i="6"/>
  <c r="AC190" i="6" s="1"/>
  <c r="AB176" i="6"/>
  <c r="AB190" i="6" s="1"/>
  <c r="AA176" i="6"/>
  <c r="AA190" i="6" s="1"/>
  <c r="Z176" i="6"/>
  <c r="Z190" i="6" s="1"/>
  <c r="Y176" i="6"/>
  <c r="Y190" i="6" s="1"/>
  <c r="X176" i="6"/>
  <c r="X190" i="6" s="1"/>
  <c r="V176" i="6"/>
  <c r="V190" i="6" s="1"/>
  <c r="U176" i="6"/>
  <c r="U190" i="6" s="1"/>
  <c r="T176" i="6"/>
  <c r="T190" i="6" s="1"/>
  <c r="S176" i="6"/>
  <c r="S190" i="6" s="1"/>
  <c r="R176" i="6"/>
  <c r="R190" i="6" s="1"/>
  <c r="P176" i="6"/>
  <c r="P190" i="6" s="1"/>
  <c r="O176" i="6"/>
  <c r="O190" i="6" s="1"/>
  <c r="N176" i="6"/>
  <c r="N190" i="6" s="1"/>
  <c r="M176" i="6"/>
  <c r="M190" i="6" s="1"/>
  <c r="L176" i="6"/>
  <c r="I206" i="6" s="1"/>
  <c r="K176" i="6"/>
  <c r="K190" i="6" s="1"/>
  <c r="J176" i="6"/>
  <c r="J190" i="6" s="1"/>
  <c r="I176" i="6"/>
  <c r="I190" i="6" s="1"/>
  <c r="H176" i="6"/>
  <c r="H190" i="6" s="1"/>
  <c r="F176" i="6"/>
  <c r="F190" i="6" s="1"/>
  <c r="E176" i="6"/>
  <c r="E190" i="6" s="1"/>
  <c r="D176" i="6"/>
  <c r="D190" i="6" s="1"/>
  <c r="C176" i="6"/>
  <c r="C190" i="6" s="1"/>
  <c r="B176" i="6"/>
  <c r="B190" i="6" s="1"/>
  <c r="AF172" i="6"/>
  <c r="AE172" i="6"/>
  <c r="AE186" i="6" s="1"/>
  <c r="AD172" i="6"/>
  <c r="AD186" i="6" s="1"/>
  <c r="AC172" i="6"/>
  <c r="AC186" i="6" s="1"/>
  <c r="AB172" i="6"/>
  <c r="AB186" i="6" s="1"/>
  <c r="AA172" i="6"/>
  <c r="AA186" i="6" s="1"/>
  <c r="Z172" i="6"/>
  <c r="Z186" i="6" s="1"/>
  <c r="X172" i="6"/>
  <c r="X186" i="6" s="1"/>
  <c r="W172" i="6"/>
  <c r="W186" i="6" s="1"/>
  <c r="V172" i="6"/>
  <c r="V186" i="6" s="1"/>
  <c r="U172" i="6"/>
  <c r="U186" i="6" s="1"/>
  <c r="T172" i="6"/>
  <c r="T186" i="6" s="1"/>
  <c r="R172" i="6"/>
  <c r="R186" i="6" s="1"/>
  <c r="Q172" i="6"/>
  <c r="Q186" i="6" s="1"/>
  <c r="P172" i="6"/>
  <c r="P186" i="6" s="1"/>
  <c r="O172" i="6"/>
  <c r="O186" i="6" s="1"/>
  <c r="N172" i="6"/>
  <c r="N186" i="6" s="1"/>
  <c r="M172" i="6"/>
  <c r="M186" i="6" s="1"/>
  <c r="L172" i="6"/>
  <c r="I200" i="6" s="1"/>
  <c r="K172" i="6"/>
  <c r="K186" i="6" s="1"/>
  <c r="J172" i="6"/>
  <c r="J186" i="6" s="1"/>
  <c r="H172" i="6"/>
  <c r="H186" i="6" s="1"/>
  <c r="G172" i="6"/>
  <c r="G186" i="6" s="1"/>
  <c r="F172" i="6"/>
  <c r="F186" i="6" s="1"/>
  <c r="E172" i="6"/>
  <c r="E186" i="6" s="1"/>
  <c r="D172" i="6"/>
  <c r="D186" i="6" s="1"/>
  <c r="B172" i="6"/>
  <c r="B186" i="6" s="1"/>
  <c r="AF171" i="6"/>
  <c r="N199" i="6" s="1"/>
  <c r="AE171" i="6"/>
  <c r="AE185" i="6" s="1"/>
  <c r="AD171" i="6"/>
  <c r="AD185" i="6" s="1"/>
  <c r="AB171" i="6"/>
  <c r="AB185" i="6" s="1"/>
  <c r="AA171" i="6"/>
  <c r="AA185" i="6" s="1"/>
  <c r="Z171" i="6"/>
  <c r="Z185" i="6" s="1"/>
  <c r="Y171" i="6"/>
  <c r="Y185" i="6" s="1"/>
  <c r="X171" i="6"/>
  <c r="X185" i="6" s="1"/>
  <c r="V171" i="6"/>
  <c r="V185" i="6" s="1"/>
  <c r="U171" i="6"/>
  <c r="U185" i="6" s="1"/>
  <c r="T171" i="6"/>
  <c r="T185" i="6" s="1"/>
  <c r="S171" i="6"/>
  <c r="S185" i="6" s="1"/>
  <c r="R171" i="6"/>
  <c r="R185" i="6" s="1"/>
  <c r="Q171" i="6"/>
  <c r="Q185" i="6" s="1"/>
  <c r="P171" i="6"/>
  <c r="P185" i="6" s="1"/>
  <c r="O171" i="6"/>
  <c r="O185" i="6" s="1"/>
  <c r="N171" i="6"/>
  <c r="N185" i="6" s="1"/>
  <c r="L171" i="6"/>
  <c r="L185" i="6" s="1"/>
  <c r="K171" i="6"/>
  <c r="K185" i="6" s="1"/>
  <c r="J171" i="6"/>
  <c r="J185" i="6" s="1"/>
  <c r="I171" i="6"/>
  <c r="I185" i="6" s="1"/>
  <c r="H171" i="6"/>
  <c r="H185" i="6" s="1"/>
  <c r="F171" i="6"/>
  <c r="F185" i="6" s="1"/>
  <c r="E171" i="6"/>
  <c r="E185" i="6" s="1"/>
  <c r="D171" i="6"/>
  <c r="D185" i="6" s="1"/>
  <c r="C171" i="6"/>
  <c r="C185" i="6" s="1"/>
  <c r="B171" i="6"/>
  <c r="AF174" i="6"/>
  <c r="AD174" i="6"/>
  <c r="AD188" i="6" s="1"/>
  <c r="AC174" i="6"/>
  <c r="AC188" i="6" s="1"/>
  <c r="AB174" i="6"/>
  <c r="AB188" i="6" s="1"/>
  <c r="AA174" i="6"/>
  <c r="AA188" i="6" s="1"/>
  <c r="Z174" i="6"/>
  <c r="Z188" i="6" s="1"/>
  <c r="X174" i="6"/>
  <c r="X188" i="6" s="1"/>
  <c r="W174" i="6"/>
  <c r="W188" i="6" s="1"/>
  <c r="V174" i="6"/>
  <c r="V188" i="6" s="1"/>
  <c r="U174" i="6"/>
  <c r="U188" i="6" s="1"/>
  <c r="T174" i="6"/>
  <c r="T188" i="6" s="1"/>
  <c r="S174" i="6"/>
  <c r="S188" i="6" s="1"/>
  <c r="R174" i="6"/>
  <c r="R188" i="6" s="1"/>
  <c r="Q174" i="6"/>
  <c r="Q188" i="6" s="1"/>
  <c r="P174" i="6"/>
  <c r="P188" i="6" s="1"/>
  <c r="N174" i="6"/>
  <c r="N188" i="6" s="1"/>
  <c r="M174" i="6"/>
  <c r="M188" i="6" s="1"/>
  <c r="L174" i="6"/>
  <c r="I202" i="6" s="1"/>
  <c r="K174" i="6"/>
  <c r="K188" i="6" s="1"/>
  <c r="J174" i="6"/>
  <c r="J188" i="6" s="1"/>
  <c r="H174" i="6"/>
  <c r="H188" i="6" s="1"/>
  <c r="G174" i="6"/>
  <c r="G188" i="6" s="1"/>
  <c r="F174" i="6"/>
  <c r="F188" i="6" s="1"/>
  <c r="E174" i="6"/>
  <c r="E188" i="6" s="1"/>
  <c r="D174" i="6"/>
  <c r="D188" i="6" s="1"/>
  <c r="C174" i="6"/>
  <c r="C188" i="6" s="1"/>
  <c r="AF173" i="6"/>
  <c r="AE173" i="6"/>
  <c r="AE187" i="6" s="1"/>
  <c r="AD173" i="6"/>
  <c r="AD187" i="6" s="1"/>
  <c r="AC173" i="6"/>
  <c r="AC187" i="6" s="1"/>
  <c r="AB173" i="6"/>
  <c r="AB187" i="6" s="1"/>
  <c r="Z173" i="6"/>
  <c r="Z187" i="6" s="1"/>
  <c r="Y173" i="6"/>
  <c r="Y187" i="6" s="1"/>
  <c r="X173" i="6"/>
  <c r="X187" i="6" s="1"/>
  <c r="W173" i="6"/>
  <c r="W187" i="6" s="1"/>
  <c r="V173" i="6"/>
  <c r="V187" i="6" s="1"/>
  <c r="U173" i="6"/>
  <c r="U187" i="6" s="1"/>
  <c r="T173" i="6"/>
  <c r="T187" i="6" s="1"/>
  <c r="S173" i="6"/>
  <c r="S187" i="6" s="1"/>
  <c r="R173" i="6"/>
  <c r="R187" i="6" s="1"/>
  <c r="P173" i="6"/>
  <c r="P187" i="6" s="1"/>
  <c r="O173" i="6"/>
  <c r="O187" i="6" s="1"/>
  <c r="N173" i="6"/>
  <c r="N187" i="6" s="1"/>
  <c r="M173" i="6"/>
  <c r="M187" i="6" s="1"/>
  <c r="L173" i="6"/>
  <c r="I201" i="6" s="1"/>
  <c r="J173" i="6"/>
  <c r="J187" i="6" s="1"/>
  <c r="I173" i="6"/>
  <c r="I187" i="6" s="1"/>
  <c r="H173" i="6"/>
  <c r="H187" i="6" s="1"/>
  <c r="G173" i="6"/>
  <c r="G187" i="6" s="1"/>
  <c r="F173" i="6"/>
  <c r="F187" i="6" s="1"/>
  <c r="E173" i="6"/>
  <c r="E187" i="6" s="1"/>
  <c r="D173" i="6"/>
  <c r="D187" i="6" s="1"/>
  <c r="C173" i="6"/>
  <c r="C187" i="6" s="1"/>
  <c r="B173" i="6"/>
  <c r="B187" i="6" s="1"/>
  <c r="AF175" i="6"/>
  <c r="N203" i="6" s="1"/>
  <c r="AE175" i="6"/>
  <c r="AE189" i="6" s="1"/>
  <c r="AC175" i="6"/>
  <c r="AC189" i="6" s="1"/>
  <c r="AB175" i="6"/>
  <c r="AB189" i="6" s="1"/>
  <c r="AA175" i="6"/>
  <c r="AA189" i="6" s="1"/>
  <c r="Z175" i="6"/>
  <c r="Z189" i="6" s="1"/>
  <c r="Y175" i="6"/>
  <c r="Y189" i="6" s="1"/>
  <c r="X175" i="6"/>
  <c r="X189" i="6" s="1"/>
  <c r="W175" i="6"/>
  <c r="W189" i="6" s="1"/>
  <c r="U175" i="6"/>
  <c r="U189" i="6" s="1"/>
  <c r="T175" i="6"/>
  <c r="T189" i="6" s="1"/>
  <c r="S175" i="6"/>
  <c r="S189" i="6" s="1"/>
  <c r="R175" i="6"/>
  <c r="R189" i="6" s="1"/>
  <c r="Q175" i="6"/>
  <c r="Q189" i="6" s="1"/>
  <c r="P175" i="6"/>
  <c r="P189" i="6" s="1"/>
  <c r="O175" i="6"/>
  <c r="O189" i="6" s="1"/>
  <c r="M175" i="6"/>
  <c r="M189" i="6" s="1"/>
  <c r="L175" i="6"/>
  <c r="I203" i="6" s="1"/>
  <c r="K175" i="6"/>
  <c r="K189" i="6" s="1"/>
  <c r="J175" i="6"/>
  <c r="J189" i="6" s="1"/>
  <c r="I175" i="6"/>
  <c r="I189" i="6" s="1"/>
  <c r="H175" i="6"/>
  <c r="H189" i="6" s="1"/>
  <c r="G175" i="6"/>
  <c r="G189" i="6" s="1"/>
  <c r="E175" i="6"/>
  <c r="E189" i="6" s="1"/>
  <c r="D175" i="6"/>
  <c r="D189" i="6" s="1"/>
  <c r="C175" i="6"/>
  <c r="C189" i="6" s="1"/>
  <c r="B185" i="6" l="1"/>
  <c r="B180" i="6"/>
  <c r="B175" i="6"/>
  <c r="B189" i="6" s="1"/>
  <c r="B174" i="6"/>
  <c r="B188" i="6" s="1"/>
  <c r="B181" i="6"/>
  <c r="B195" i="6" s="1"/>
  <c r="J199" i="6"/>
  <c r="J177" i="6"/>
  <c r="J191" i="6" s="1"/>
  <c r="P110" i="7" a="1"/>
  <c r="W110" i="7" s="1"/>
  <c r="AF185" i="6"/>
  <c r="AF187" i="6"/>
  <c r="N201" i="6"/>
  <c r="AF186" i="6"/>
  <c r="N200" i="6"/>
  <c r="AF189" i="6"/>
  <c r="O203" i="6" s="1"/>
  <c r="AF188" i="6"/>
  <c r="N202" i="6"/>
  <c r="AF190" i="6"/>
  <c r="N206" i="6"/>
  <c r="L187" i="6"/>
  <c r="L186" i="6"/>
  <c r="L190" i="6"/>
  <c r="I199" i="6"/>
  <c r="L189" i="6"/>
  <c r="J203" i="6" s="1"/>
  <c r="L188" i="6"/>
  <c r="AJ186" i="7"/>
  <c r="D177" i="6"/>
  <c r="D191" i="6" s="1"/>
  <c r="U178" i="6"/>
  <c r="U192" i="6" s="1"/>
  <c r="N178" i="6"/>
  <c r="N192" i="6" s="1"/>
  <c r="AA177" i="6"/>
  <c r="AA191" i="6" s="1"/>
  <c r="X178" i="6"/>
  <c r="X192" i="6" s="1"/>
  <c r="X177" i="6"/>
  <c r="X191" i="6" s="1"/>
  <c r="K178" i="6"/>
  <c r="K192" i="6" s="1"/>
  <c r="K177" i="6"/>
  <c r="K191" i="6" s="1"/>
  <c r="S178" i="6"/>
  <c r="S192" i="6" s="1"/>
  <c r="S177" i="6"/>
  <c r="S191" i="6" s="1"/>
  <c r="L177" i="6"/>
  <c r="L178" i="6"/>
  <c r="L192" i="6" s="1"/>
  <c r="T178" i="6"/>
  <c r="T192" i="6" s="1"/>
  <c r="T177" i="6"/>
  <c r="T191" i="6" s="1"/>
  <c r="AB177" i="6"/>
  <c r="AB191" i="6" s="1"/>
  <c r="AF178" i="6"/>
  <c r="AF192" i="6" s="1"/>
  <c r="AF177" i="6"/>
  <c r="E177" i="6"/>
  <c r="E191" i="6" s="1"/>
  <c r="E178" i="6"/>
  <c r="E192" i="6" s="1"/>
  <c r="M177" i="6"/>
  <c r="M191" i="6" s="1"/>
  <c r="M178" i="6"/>
  <c r="M192" i="6" s="1"/>
  <c r="AC177" i="6"/>
  <c r="AC191" i="6" s="1"/>
  <c r="AC178" i="6"/>
  <c r="AC192" i="6" s="1"/>
  <c r="H178" i="6"/>
  <c r="H192" i="6" s="1"/>
  <c r="H177" i="6"/>
  <c r="H191" i="6" s="1"/>
  <c r="P178" i="6"/>
  <c r="P192" i="6" s="1"/>
  <c r="P177" i="6"/>
  <c r="P191" i="6" s="1"/>
  <c r="G178" i="6"/>
  <c r="G192" i="6" s="1"/>
  <c r="G177" i="6"/>
  <c r="G191" i="6" s="1"/>
  <c r="O178" i="6"/>
  <c r="O192" i="6" s="1"/>
  <c r="O177" i="6"/>
  <c r="O191" i="6" s="1"/>
  <c r="W178" i="6"/>
  <c r="W192" i="6" s="1"/>
  <c r="W177" i="6"/>
  <c r="W191" i="6" s="1"/>
  <c r="AE178" i="6"/>
  <c r="AE192" i="6" s="1"/>
  <c r="AE177" i="6"/>
  <c r="AE191" i="6" s="1"/>
  <c r="I178" i="6"/>
  <c r="I192" i="6" s="1"/>
  <c r="I177" i="6"/>
  <c r="I191" i="6" s="1"/>
  <c r="B178" i="6"/>
  <c r="B192" i="6" s="1"/>
  <c r="AD178" i="6"/>
  <c r="AD192" i="6" s="1"/>
  <c r="Y178" i="6"/>
  <c r="Y192" i="6" s="1"/>
  <c r="Y177" i="6"/>
  <c r="Y191" i="6" s="1"/>
  <c r="C177" i="6"/>
  <c r="C191" i="6" s="1"/>
  <c r="F178" i="6"/>
  <c r="F192" i="6" s="1"/>
  <c r="R177" i="6"/>
  <c r="R191" i="6" s="1"/>
  <c r="Q178" i="6"/>
  <c r="Q192" i="6" s="1"/>
  <c r="Q177" i="6"/>
  <c r="Q191" i="6" s="1"/>
  <c r="V178" i="6"/>
  <c r="V192" i="6" s="1"/>
  <c r="L181" i="6"/>
  <c r="G181" i="6"/>
  <c r="G195" i="6" s="1"/>
  <c r="V182" i="6"/>
  <c r="V196" i="6" s="1"/>
  <c r="D181" i="6"/>
  <c r="D195" i="6" s="1"/>
  <c r="N182" i="6"/>
  <c r="N196" i="6" s="1"/>
  <c r="Z180" i="6"/>
  <c r="Z194" i="6" s="1"/>
  <c r="AD182" i="6"/>
  <c r="AD196" i="6" s="1"/>
  <c r="F182" i="6"/>
  <c r="F196" i="6" s="1"/>
  <c r="R180" i="6"/>
  <c r="R194" i="6" s="1"/>
  <c r="AB181" i="6"/>
  <c r="AB195" i="6" s="1"/>
  <c r="J180" i="6"/>
  <c r="J194" i="6" s="1"/>
  <c r="T181" i="6"/>
  <c r="T195" i="6" s="1"/>
  <c r="O181" i="6"/>
  <c r="O195" i="6" s="1"/>
  <c r="U182" i="6"/>
  <c r="U196" i="6" s="1"/>
  <c r="AA181" i="6"/>
  <c r="AA195" i="6" s="1"/>
  <c r="S181" i="6"/>
  <c r="S195" i="6" s="1"/>
  <c r="K181" i="6"/>
  <c r="K195" i="6" s="1"/>
  <c r="C181" i="6"/>
  <c r="C195" i="6" s="1"/>
  <c r="Y180" i="6"/>
  <c r="Y194" i="6" s="1"/>
  <c r="Q180" i="6"/>
  <c r="Q194" i="6" s="1"/>
  <c r="I180" i="6"/>
  <c r="I194" i="6" s="1"/>
  <c r="Z181" i="6"/>
  <c r="Z195" i="6" s="1"/>
  <c r="R181" i="6"/>
  <c r="R195" i="6" s="1"/>
  <c r="J181" i="6"/>
  <c r="J195" i="6" s="1"/>
  <c r="AF180" i="6"/>
  <c r="X180" i="6"/>
  <c r="X194" i="6" s="1"/>
  <c r="P180" i="6"/>
  <c r="P194" i="6" s="1"/>
  <c r="H180" i="6"/>
  <c r="H194" i="6" s="1"/>
  <c r="Y181" i="6"/>
  <c r="Y195" i="6" s="1"/>
  <c r="Q181" i="6"/>
  <c r="Q195" i="6" s="1"/>
  <c r="I181" i="6"/>
  <c r="I195" i="6" s="1"/>
  <c r="AE180" i="6"/>
  <c r="AE194" i="6" s="1"/>
  <c r="W180" i="6"/>
  <c r="W194" i="6" s="1"/>
  <c r="O180" i="6"/>
  <c r="O194" i="6" s="1"/>
  <c r="G180" i="6"/>
  <c r="G194" i="6" s="1"/>
  <c r="Z182" i="6"/>
  <c r="Z196" i="6" s="1"/>
  <c r="J182" i="6"/>
  <c r="J196" i="6" s="1"/>
  <c r="AF181" i="6"/>
  <c r="X181" i="6"/>
  <c r="X195" i="6" s="1"/>
  <c r="P181" i="6"/>
  <c r="P195" i="6" s="1"/>
  <c r="H181" i="6"/>
  <c r="H195" i="6" s="1"/>
  <c r="AD180" i="6"/>
  <c r="AD194" i="6" s="1"/>
  <c r="V180" i="6"/>
  <c r="V194" i="6" s="1"/>
  <c r="N180" i="6"/>
  <c r="N194" i="6" s="1"/>
  <c r="F180" i="6"/>
  <c r="F194" i="6" s="1"/>
  <c r="AE181" i="6"/>
  <c r="AE195" i="6" s="1"/>
  <c r="W181" i="6"/>
  <c r="W195" i="6" s="1"/>
  <c r="AC180" i="6"/>
  <c r="AC194" i="6" s="1"/>
  <c r="U180" i="6"/>
  <c r="U194" i="6" s="1"/>
  <c r="M180" i="6"/>
  <c r="M194" i="6" s="1"/>
  <c r="E180" i="6"/>
  <c r="E194" i="6" s="1"/>
  <c r="AD181" i="6"/>
  <c r="AD195" i="6" s="1"/>
  <c r="V181" i="6"/>
  <c r="V195" i="6" s="1"/>
  <c r="N181" i="6"/>
  <c r="N195" i="6" s="1"/>
  <c r="F181" i="6"/>
  <c r="F195" i="6" s="1"/>
  <c r="AB180" i="6"/>
  <c r="AB194" i="6" s="1"/>
  <c r="T180" i="6"/>
  <c r="T194" i="6" s="1"/>
  <c r="L180" i="6"/>
  <c r="L194" i="6" s="1"/>
  <c r="D180" i="6"/>
  <c r="D194" i="6" s="1"/>
  <c r="AC181" i="6"/>
  <c r="AC195" i="6" s="1"/>
  <c r="U181" i="6"/>
  <c r="U195" i="6" s="1"/>
  <c r="M181" i="6"/>
  <c r="M195" i="6" s="1"/>
  <c r="E181" i="6"/>
  <c r="E195" i="6" s="1"/>
  <c r="AA180" i="6"/>
  <c r="AA194" i="6" s="1"/>
  <c r="S180" i="6"/>
  <c r="S194" i="6" s="1"/>
  <c r="K180" i="6"/>
  <c r="K194" i="6" s="1"/>
  <c r="C180" i="6"/>
  <c r="C194" i="6" s="1"/>
  <c r="B194" i="6" l="1"/>
  <c r="O202" i="6"/>
  <c r="Z119" i="6"/>
  <c r="Z127" i="6" s="1"/>
  <c r="F119" i="6"/>
  <c r="I188" i="7" s="1"/>
  <c r="J207" i="6"/>
  <c r="J206" i="6"/>
  <c r="N119" i="6"/>
  <c r="N127" i="6" s="1"/>
  <c r="J200" i="6"/>
  <c r="O200" i="6"/>
  <c r="U119" i="6"/>
  <c r="X188" i="7" s="1"/>
  <c r="J201" i="6"/>
  <c r="J119" i="6"/>
  <c r="J127" i="6" s="1"/>
  <c r="O201" i="6"/>
  <c r="V119" i="6"/>
  <c r="V115" i="6" s="1"/>
  <c r="Y187" i="7" s="1"/>
  <c r="AD119" i="6"/>
  <c r="AD127" i="6" s="1"/>
  <c r="O207" i="6"/>
  <c r="O206" i="6"/>
  <c r="B177" i="6"/>
  <c r="B191" i="6" s="1"/>
  <c r="B182" i="6"/>
  <c r="B196" i="6" s="1"/>
  <c r="J202" i="6"/>
  <c r="U127" i="6"/>
  <c r="U115" i="6"/>
  <c r="X187" i="7" s="1"/>
  <c r="AC188" i="7"/>
  <c r="O199" i="6"/>
  <c r="D199" i="6"/>
  <c r="T110" i="7"/>
  <c r="U110" i="7"/>
  <c r="P110" i="7"/>
  <c r="Q110" i="7"/>
  <c r="X110" i="7"/>
  <c r="R110" i="7"/>
  <c r="S110" i="7"/>
  <c r="V110" i="7"/>
  <c r="I182" i="6"/>
  <c r="I196" i="6" s="1"/>
  <c r="D206" i="6"/>
  <c r="D201" i="6"/>
  <c r="AF191" i="6"/>
  <c r="N207" i="6"/>
  <c r="AF194" i="6"/>
  <c r="AF195" i="6"/>
  <c r="N205" i="6"/>
  <c r="I207" i="6"/>
  <c r="L191" i="6"/>
  <c r="I205" i="6"/>
  <c r="L195" i="6"/>
  <c r="D203" i="6"/>
  <c r="D208" i="6"/>
  <c r="D202" i="6"/>
  <c r="D200" i="6"/>
  <c r="AF182" i="6"/>
  <c r="AF196" i="6" s="1"/>
  <c r="D182" i="6"/>
  <c r="D196" i="6" s="1"/>
  <c r="L182" i="6"/>
  <c r="L196" i="6" s="1"/>
  <c r="AB182" i="6"/>
  <c r="AB196" i="6" s="1"/>
  <c r="AE182" i="6"/>
  <c r="AE196" i="6" s="1"/>
  <c r="Q182" i="6"/>
  <c r="Q196" i="6" s="1"/>
  <c r="R182" i="6"/>
  <c r="R196" i="6" s="1"/>
  <c r="G182" i="6"/>
  <c r="G196" i="6" s="1"/>
  <c r="AC182" i="6"/>
  <c r="AC196" i="6" s="1"/>
  <c r="K182" i="6"/>
  <c r="K196" i="6" s="1"/>
  <c r="X182" i="6"/>
  <c r="X196" i="6" s="1"/>
  <c r="T182" i="6"/>
  <c r="T196" i="6" s="1"/>
  <c r="E182" i="6"/>
  <c r="E196" i="6" s="1"/>
  <c r="O182" i="6"/>
  <c r="O196" i="6" s="1"/>
  <c r="W182" i="6"/>
  <c r="W196" i="6" s="1"/>
  <c r="H182" i="6"/>
  <c r="H196" i="6" s="1"/>
  <c r="AA182" i="6"/>
  <c r="AA196" i="6" s="1"/>
  <c r="P182" i="6"/>
  <c r="P196" i="6" s="1"/>
  <c r="C182" i="6"/>
  <c r="C196" i="6" s="1"/>
  <c r="M182" i="6"/>
  <c r="M196" i="6" s="1"/>
  <c r="S182" i="6"/>
  <c r="S196" i="6" s="1"/>
  <c r="Y182" i="6"/>
  <c r="Y196" i="6" s="1"/>
  <c r="N115" i="6" l="1"/>
  <c r="Q187" i="7" s="1"/>
  <c r="F115" i="6"/>
  <c r="I187" i="7" s="1"/>
  <c r="F127" i="6"/>
  <c r="Z115" i="6"/>
  <c r="AC187" i="7" s="1"/>
  <c r="AG188" i="7"/>
  <c r="Q188" i="7"/>
  <c r="AC119" i="6"/>
  <c r="AC127" i="6" s="1"/>
  <c r="G119" i="6"/>
  <c r="G115" i="6" s="1"/>
  <c r="J187" i="7" s="1"/>
  <c r="AA119" i="6"/>
  <c r="AA115" i="6" s="1"/>
  <c r="AD187" i="7" s="1"/>
  <c r="AB119" i="6"/>
  <c r="AB127" i="6" s="1"/>
  <c r="R119" i="6"/>
  <c r="R115" i="6" s="1"/>
  <c r="U187" i="7" s="1"/>
  <c r="O205" i="6"/>
  <c r="I119" i="6"/>
  <c r="L188" i="7" s="1"/>
  <c r="J115" i="6"/>
  <c r="M187" i="7" s="1"/>
  <c r="Y119" i="6"/>
  <c r="Y115" i="6" s="1"/>
  <c r="AB187" i="7" s="1"/>
  <c r="S119" i="6"/>
  <c r="V188" i="7" s="1"/>
  <c r="H119" i="6"/>
  <c r="H127" i="6" s="1"/>
  <c r="B119" i="6"/>
  <c r="C119" i="6"/>
  <c r="C115" i="6" s="1"/>
  <c r="F187" i="7" s="1"/>
  <c r="E119" i="6"/>
  <c r="H188" i="7" s="1"/>
  <c r="AE119" i="6"/>
  <c r="AH188" i="7" s="1"/>
  <c r="O119" i="6"/>
  <c r="P119" i="6"/>
  <c r="S188" i="7" s="1"/>
  <c r="T119" i="6"/>
  <c r="T115" i="6" s="1"/>
  <c r="W187" i="7" s="1"/>
  <c r="J205" i="6"/>
  <c r="AF119" i="6"/>
  <c r="AF127" i="6" s="1"/>
  <c r="Q119" i="6"/>
  <c r="Q115" i="6" s="1"/>
  <c r="T187" i="7" s="1"/>
  <c r="X119" i="6"/>
  <c r="X127" i="6" s="1"/>
  <c r="J204" i="6"/>
  <c r="M119" i="6"/>
  <c r="P188" i="7" s="1"/>
  <c r="V127" i="6"/>
  <c r="K119" i="6"/>
  <c r="N188" i="7" s="1"/>
  <c r="D119" i="6"/>
  <c r="D127" i="6" s="1"/>
  <c r="L119" i="6"/>
  <c r="M188" i="7"/>
  <c r="Y188" i="7"/>
  <c r="AD115" i="6"/>
  <c r="AG187" i="7" s="1"/>
  <c r="W119" i="6"/>
  <c r="W115" i="6" s="1"/>
  <c r="Z187" i="7" s="1"/>
  <c r="Y127" i="6"/>
  <c r="I204" i="6"/>
  <c r="P111" i="7" s="1" a="1"/>
  <c r="U111" i="7" s="1"/>
  <c r="AD111" i="7" s="1"/>
  <c r="D207" i="6"/>
  <c r="O204" i="6"/>
  <c r="D204" i="6"/>
  <c r="N204" i="6"/>
  <c r="P148" i="7" s="1" a="1"/>
  <c r="D205" i="6"/>
  <c r="P10" i="7" a="1"/>
  <c r="W188" i="7" l="1"/>
  <c r="AB188" i="7"/>
  <c r="T127" i="6"/>
  <c r="AF188" i="7"/>
  <c r="S127" i="6"/>
  <c r="G127" i="6"/>
  <c r="P127" i="6"/>
  <c r="J188" i="7"/>
  <c r="Q127" i="6"/>
  <c r="H115" i="6"/>
  <c r="K187" i="7" s="1"/>
  <c r="AA127" i="6"/>
  <c r="AB115" i="6"/>
  <c r="AE187" i="7" s="1"/>
  <c r="T188" i="7"/>
  <c r="C127" i="6"/>
  <c r="AD188" i="7"/>
  <c r="F188" i="7"/>
  <c r="AC115" i="6"/>
  <c r="AF187" i="7" s="1"/>
  <c r="P149" i="7" a="1"/>
  <c r="R149" i="7" s="1"/>
  <c r="AA188" i="7"/>
  <c r="R127" i="6"/>
  <c r="U188" i="7"/>
  <c r="K188" i="7"/>
  <c r="P112" i="7" a="1"/>
  <c r="W112" i="7" s="1"/>
  <c r="AE112" i="7" s="1"/>
  <c r="M115" i="6"/>
  <c r="P187" i="7" s="1"/>
  <c r="AE188" i="7"/>
  <c r="M127" i="6"/>
  <c r="AE115" i="6"/>
  <c r="AH187" i="7" s="1"/>
  <c r="W127" i="6"/>
  <c r="AE127" i="6"/>
  <c r="Z188" i="7"/>
  <c r="K127" i="6"/>
  <c r="D123" i="6"/>
  <c r="K115" i="6"/>
  <c r="N187" i="7" s="1"/>
  <c r="AF115" i="6"/>
  <c r="AI187" i="7" s="1"/>
  <c r="S115" i="6"/>
  <c r="V187" i="7" s="1"/>
  <c r="B115" i="6"/>
  <c r="E187" i="7" s="1"/>
  <c r="B127" i="6"/>
  <c r="E188" i="7"/>
  <c r="I115" i="6"/>
  <c r="L187" i="7" s="1"/>
  <c r="AI188" i="7"/>
  <c r="AJ188" i="7" s="1"/>
  <c r="R188" i="7"/>
  <c r="L127" i="6"/>
  <c r="O115" i="6"/>
  <c r="R187" i="7" s="1"/>
  <c r="L115" i="6"/>
  <c r="O187" i="7" s="1"/>
  <c r="O127" i="6"/>
  <c r="E115" i="6"/>
  <c r="H187" i="7" s="1"/>
  <c r="O188" i="7"/>
  <c r="I127" i="6"/>
  <c r="G188" i="7"/>
  <c r="D115" i="6"/>
  <c r="G187" i="7" s="1"/>
  <c r="P115" i="6"/>
  <c r="S187" i="7" s="1"/>
  <c r="E127" i="6"/>
  <c r="X115" i="6"/>
  <c r="AA187" i="7" s="1"/>
  <c r="V111" i="7"/>
  <c r="AC111" i="7" s="1"/>
  <c r="Q111" i="7"/>
  <c r="AA111" i="7" s="1"/>
  <c r="P111" i="7"/>
  <c r="Z111" i="7" s="1"/>
  <c r="W111" i="7"/>
  <c r="AE111" i="7" s="1"/>
  <c r="T111" i="7"/>
  <c r="R111" i="7"/>
  <c r="S111" i="7"/>
  <c r="X111" i="7"/>
  <c r="AF111" i="7" s="1"/>
  <c r="D209" i="6"/>
  <c r="Q148" i="7"/>
  <c r="AA148" i="7" s="1"/>
  <c r="X148" i="7"/>
  <c r="AF148" i="7" s="1"/>
  <c r="U148" i="7"/>
  <c r="AD148" i="7" s="1"/>
  <c r="T148" i="7"/>
  <c r="P148" i="7"/>
  <c r="S148" i="7"/>
  <c r="W148" i="7"/>
  <c r="AE148" i="7" s="1"/>
  <c r="V148" i="7"/>
  <c r="AC148" i="7" s="1"/>
  <c r="R148" i="7"/>
  <c r="P11" i="7" a="1"/>
  <c r="X11" i="7" s="1"/>
  <c r="AF11" i="7" s="1"/>
  <c r="R10" i="7"/>
  <c r="X10" i="7"/>
  <c r="U10" i="7"/>
  <c r="T10" i="7"/>
  <c r="S10" i="7"/>
  <c r="V10" i="7"/>
  <c r="P10" i="7"/>
  <c r="Q10" i="7"/>
  <c r="W10" i="7"/>
  <c r="C209" i="6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H295" i="6"/>
  <c r="H294" i="6"/>
  <c r="H293" i="6"/>
  <c r="H292" i="6"/>
  <c r="H290" i="6"/>
  <c r="H288" i="6"/>
  <c r="H287" i="6"/>
  <c r="B295" i="6"/>
  <c r="B294" i="6"/>
  <c r="B293" i="6"/>
  <c r="B292" i="6"/>
  <c r="K291" i="6"/>
  <c r="P157" i="7" s="1" a="1"/>
  <c r="B288" i="6"/>
  <c r="B287" i="6"/>
  <c r="H291" i="6"/>
  <c r="AD260" i="6"/>
  <c r="AE260" i="6"/>
  <c r="AF260" i="6"/>
  <c r="AJ190" i="7"/>
  <c r="AJ191" i="7"/>
  <c r="AJ192" i="7"/>
  <c r="AJ193" i="7"/>
  <c r="AJ194" i="7"/>
  <c r="AJ197" i="7"/>
  <c r="AJ198" i="7"/>
  <c r="AJ200" i="7"/>
  <c r="AJ201" i="7"/>
  <c r="AJ202" i="7"/>
  <c r="AJ205" i="7"/>
  <c r="AJ207" i="7"/>
  <c r="AJ208" i="7"/>
  <c r="AJ209" i="7"/>
  <c r="AJ210" i="7"/>
  <c r="AJ211" i="7"/>
  <c r="AJ212" i="7"/>
  <c r="AJ213" i="7"/>
  <c r="AJ214" i="7"/>
  <c r="AJ215" i="7"/>
  <c r="AJ216" i="7"/>
  <c r="AJ189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T149" i="7" l="1"/>
  <c r="U149" i="7"/>
  <c r="AD149" i="7" s="1"/>
  <c r="P149" i="7"/>
  <c r="Z149" i="7" s="1"/>
  <c r="W149" i="7"/>
  <c r="AE149" i="7" s="1"/>
  <c r="S149" i="7"/>
  <c r="V149" i="7"/>
  <c r="AC149" i="7" s="1"/>
  <c r="X149" i="7"/>
  <c r="AF149" i="7" s="1"/>
  <c r="Q149" i="7"/>
  <c r="AA149" i="7" s="1"/>
  <c r="Q112" i="7"/>
  <c r="AA112" i="7" s="1"/>
  <c r="S112" i="7"/>
  <c r="V112" i="7"/>
  <c r="AC112" i="7" s="1"/>
  <c r="U112" i="7"/>
  <c r="AD112" i="7" s="1"/>
  <c r="T112" i="7"/>
  <c r="AJ187" i="7"/>
  <c r="P112" i="7"/>
  <c r="R112" i="7"/>
  <c r="X112" i="7"/>
  <c r="AF112" i="7" s="1"/>
  <c r="AD10" i="7"/>
  <c r="AE10" i="7"/>
  <c r="Z10" i="7"/>
  <c r="AF10" i="7"/>
  <c r="AA10" i="7"/>
  <c r="AC10" i="7"/>
  <c r="D89" i="5"/>
  <c r="C123" i="6"/>
  <c r="D218" i="7"/>
  <c r="AI218" i="7"/>
  <c r="AB111" i="7"/>
  <c r="AG111" i="7" s="1"/>
  <c r="Y111" i="7"/>
  <c r="S157" i="7"/>
  <c r="V157" i="7"/>
  <c r="X157" i="7"/>
  <c r="Q157" i="7"/>
  <c r="P157" i="7"/>
  <c r="U157" i="7"/>
  <c r="T157" i="7"/>
  <c r="W157" i="7"/>
  <c r="R157" i="7"/>
  <c r="AB149" i="7"/>
  <c r="Z148" i="7"/>
  <c r="Y148" i="7"/>
  <c r="AB148" i="7"/>
  <c r="T11" i="7"/>
  <c r="W11" i="7"/>
  <c r="AE11" i="7" s="1"/>
  <c r="R11" i="7"/>
  <c r="Q11" i="7"/>
  <c r="AA11" i="7" s="1"/>
  <c r="S11" i="7"/>
  <c r="U11" i="7"/>
  <c r="AD11" i="7" s="1"/>
  <c r="V11" i="7"/>
  <c r="AC11" i="7" s="1"/>
  <c r="P11" i="7"/>
  <c r="Z11" i="7" s="1"/>
  <c r="AF164" i="7"/>
  <c r="AA164" i="7"/>
  <c r="AD164" i="7"/>
  <c r="AE164" i="7"/>
  <c r="AC164" i="7"/>
  <c r="N218" i="7"/>
  <c r="V218" i="7"/>
  <c r="O218" i="7"/>
  <c r="C56" i="10" s="1"/>
  <c r="C58" i="10" s="1"/>
  <c r="C59" i="10" s="1"/>
  <c r="AE218" i="7"/>
  <c r="F218" i="7"/>
  <c r="AD218" i="7"/>
  <c r="G218" i="7"/>
  <c r="W218" i="7"/>
  <c r="J218" i="7"/>
  <c r="Z218" i="7"/>
  <c r="AH218" i="7"/>
  <c r="R218" i="7"/>
  <c r="K218" i="7"/>
  <c r="S218" i="7"/>
  <c r="AA218" i="7"/>
  <c r="L218" i="7"/>
  <c r="T218" i="7"/>
  <c r="AB218" i="7"/>
  <c r="AB10" i="7"/>
  <c r="Y10" i="7"/>
  <c r="H218" i="7"/>
  <c r="P218" i="7"/>
  <c r="X218" i="7"/>
  <c r="AF218" i="7"/>
  <c r="I218" i="7"/>
  <c r="Q218" i="7"/>
  <c r="Y218" i="7"/>
  <c r="AG218" i="7"/>
  <c r="E218" i="7"/>
  <c r="M218" i="7"/>
  <c r="U218" i="7"/>
  <c r="AC218" i="7"/>
  <c r="AJ196" i="7"/>
  <c r="AJ199" i="7"/>
  <c r="AJ204" i="7"/>
  <c r="AJ195" i="7"/>
  <c r="AJ217" i="7"/>
  <c r="AJ206" i="7"/>
  <c r="AJ203" i="7"/>
  <c r="Y112" i="7" l="1"/>
  <c r="Y149" i="7"/>
  <c r="AB112" i="7"/>
  <c r="Z112" i="7"/>
  <c r="AB11" i="7"/>
  <c r="AG11" i="7" s="1"/>
  <c r="AG149" i="7"/>
  <c r="AG148" i="7"/>
  <c r="Y11" i="7"/>
  <c r="AB164" i="7"/>
  <c r="Y164" i="7"/>
  <c r="Z164" i="7"/>
  <c r="AG10" i="7"/>
  <c r="J222" i="7"/>
  <c r="E222" i="7"/>
  <c r="H222" i="7"/>
  <c r="R222" i="7"/>
  <c r="AG222" i="7"/>
  <c r="AE222" i="7"/>
  <c r="P222" i="7"/>
  <c r="V222" i="7"/>
  <c r="AI222" i="7"/>
  <c r="Y222" i="7"/>
  <c r="W222" i="7"/>
  <c r="L222" i="7"/>
  <c r="N222" i="7"/>
  <c r="AA222" i="7"/>
  <c r="Q222" i="7"/>
  <c r="O222" i="7"/>
  <c r="M222" i="7"/>
  <c r="T222" i="7"/>
  <c r="F222" i="7"/>
  <c r="S222" i="7"/>
  <c r="I222" i="7"/>
  <c r="G222" i="7"/>
  <c r="AD222" i="7"/>
  <c r="AH222" i="7"/>
  <c r="AC222" i="7"/>
  <c r="K222" i="7"/>
  <c r="AF222" i="7"/>
  <c r="AB222" i="7"/>
  <c r="Z222" i="7"/>
  <c r="U222" i="7"/>
  <c r="D222" i="7"/>
  <c r="X222" i="7"/>
  <c r="AG112" i="7" l="1"/>
  <c r="AG164" i="7"/>
  <c r="O47" i="10"/>
  <c r="G116" i="10" l="1"/>
  <c r="C116" i="10"/>
  <c r="E100" i="10" l="1"/>
  <c r="G100" i="10"/>
  <c r="I100" i="10"/>
  <c r="J100" i="10"/>
  <c r="C100" i="10"/>
  <c r="D80" i="10"/>
  <c r="D85" i="10" s="1"/>
  <c r="G90" i="10" l="1"/>
  <c r="G95" i="10" s="1"/>
  <c r="H90" i="10"/>
  <c r="H95" i="10" s="1"/>
  <c r="J90" i="10"/>
  <c r="M80" i="10" l="1"/>
  <c r="F70" i="10"/>
  <c r="H55" i="6"/>
  <c r="H54" i="6"/>
  <c r="H53" i="6"/>
  <c r="H52" i="6"/>
  <c r="H51" i="6"/>
  <c r="H50" i="6"/>
  <c r="H49" i="6"/>
  <c r="H48" i="6"/>
  <c r="H47" i="6"/>
  <c r="H100" i="6"/>
  <c r="H99" i="6"/>
  <c r="H98" i="6"/>
  <c r="H97" i="6"/>
  <c r="H96" i="6"/>
  <c r="H95" i="6"/>
  <c r="H94" i="6"/>
  <c r="H93" i="6"/>
  <c r="H92" i="6"/>
  <c r="H251" i="6"/>
  <c r="H250" i="6"/>
  <c r="H249" i="6"/>
  <c r="H248" i="6"/>
  <c r="H247" i="6"/>
  <c r="H246" i="6"/>
  <c r="H245" i="6"/>
  <c r="H244" i="6"/>
  <c r="H243" i="6"/>
  <c r="H339" i="6"/>
  <c r="H338" i="6"/>
  <c r="H337" i="6"/>
  <c r="H336" i="6"/>
  <c r="H335" i="6"/>
  <c r="H334" i="6"/>
  <c r="H333" i="6"/>
  <c r="H332" i="6"/>
  <c r="H331" i="6"/>
  <c r="H380" i="6"/>
  <c r="H382" i="6"/>
  <c r="H377" i="6"/>
  <c r="H378" i="6"/>
  <c r="H374" i="6"/>
  <c r="B382" i="6"/>
  <c r="H375" i="6"/>
  <c r="H473" i="6"/>
  <c r="H474" i="6"/>
  <c r="H475" i="6"/>
  <c r="H476" i="6"/>
  <c r="H472" i="6"/>
  <c r="H480" i="6"/>
  <c r="H479" i="6"/>
  <c r="H478" i="6"/>
  <c r="H477" i="6"/>
  <c r="C478" i="6"/>
  <c r="C477" i="6"/>
  <c r="C476" i="6"/>
  <c r="B480" i="6"/>
  <c r="B476" i="6"/>
  <c r="B478" i="6"/>
  <c r="B477" i="6"/>
  <c r="C380" i="6"/>
  <c r="C379" i="6"/>
  <c r="C378" i="6"/>
  <c r="B380" i="6"/>
  <c r="B336" i="6"/>
  <c r="B378" i="6"/>
  <c r="B374" i="6"/>
  <c r="B375" i="6"/>
  <c r="B377" i="6"/>
  <c r="AJ365" i="6"/>
  <c r="C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AC365" i="6"/>
  <c r="AD365" i="6"/>
  <c r="AE365" i="6"/>
  <c r="AF365" i="6"/>
  <c r="AG365" i="6"/>
  <c r="AH365" i="6"/>
  <c r="AI365" i="6"/>
  <c r="H379" i="6" l="1"/>
  <c r="K379" i="6"/>
  <c r="AA157" i="7"/>
  <c r="AC157" i="7"/>
  <c r="AB157" i="7"/>
  <c r="AE157" i="7"/>
  <c r="AF157" i="7"/>
  <c r="AD157" i="7"/>
  <c r="AC147" i="7"/>
  <c r="AD147" i="7"/>
  <c r="AE147" i="7"/>
  <c r="AA147" i="7"/>
  <c r="AF147" i="7"/>
  <c r="AE160" i="7"/>
  <c r="AF160" i="7"/>
  <c r="AD160" i="7"/>
  <c r="AC160" i="7"/>
  <c r="AA160" i="7"/>
  <c r="AB160" i="7"/>
  <c r="P119" i="7" a="1"/>
  <c r="P119" i="7" s="1"/>
  <c r="P141" i="7" a="1"/>
  <c r="P141" i="7" s="1"/>
  <c r="P120" i="7" a="1"/>
  <c r="Q120" i="7" s="1"/>
  <c r="P130" i="7" a="1"/>
  <c r="R130" i="7" s="1"/>
  <c r="P127" i="7" a="1"/>
  <c r="Q127" i="7" s="1"/>
  <c r="P123" i="7" a="1"/>
  <c r="P123" i="7" s="1"/>
  <c r="Y123" i="7" s="1"/>
  <c r="D380" i="6"/>
  <c r="B379" i="6"/>
  <c r="D379" i="6" s="1"/>
  <c r="C337" i="6"/>
  <c r="C336" i="6"/>
  <c r="C335" i="6"/>
  <c r="B337" i="6"/>
  <c r="B335" i="6"/>
  <c r="C293" i="6"/>
  <c r="C292" i="6"/>
  <c r="C291" i="6"/>
  <c r="B296" i="6"/>
  <c r="C249" i="6"/>
  <c r="C248" i="6"/>
  <c r="C247" i="6"/>
  <c r="B249" i="6"/>
  <c r="B248" i="6"/>
  <c r="B247" i="6"/>
  <c r="B243" i="6"/>
  <c r="E205" i="6"/>
  <c r="E204" i="6"/>
  <c r="E203" i="6"/>
  <c r="B205" i="6"/>
  <c r="B204" i="6"/>
  <c r="B203" i="6"/>
  <c r="C98" i="6"/>
  <c r="C96" i="6"/>
  <c r="C97" i="6"/>
  <c r="B98" i="6"/>
  <c r="B97" i="6"/>
  <c r="B96" i="6"/>
  <c r="B92" i="6"/>
  <c r="B93" i="6"/>
  <c r="C93" i="6"/>
  <c r="B94" i="6"/>
  <c r="C94" i="6"/>
  <c r="B95" i="6"/>
  <c r="C95" i="6"/>
  <c r="B99" i="6"/>
  <c r="C99" i="6"/>
  <c r="B100" i="6"/>
  <c r="C100" i="6"/>
  <c r="B101" i="6"/>
  <c r="D101" i="6" s="1"/>
  <c r="C53" i="6"/>
  <c r="C52" i="6"/>
  <c r="B52" i="6"/>
  <c r="B53" i="6"/>
  <c r="Z157" i="7" l="1"/>
  <c r="AG157" i="7" s="1"/>
  <c r="Y157" i="7"/>
  <c r="AB147" i="7"/>
  <c r="Y147" i="7"/>
  <c r="Z147" i="7"/>
  <c r="Z160" i="7"/>
  <c r="AG160" i="7" s="1"/>
  <c r="Y160" i="7"/>
  <c r="AC123" i="7"/>
  <c r="X141" i="7"/>
  <c r="W119" i="7"/>
  <c r="X119" i="7"/>
  <c r="V119" i="7"/>
  <c r="Q119" i="7"/>
  <c r="U119" i="7"/>
  <c r="V130" i="7"/>
  <c r="AC130" i="7" s="1"/>
  <c r="R119" i="7"/>
  <c r="W141" i="7"/>
  <c r="AD110" i="7"/>
  <c r="AC110" i="7"/>
  <c r="S119" i="7"/>
  <c r="Q141" i="7"/>
  <c r="S120" i="7"/>
  <c r="T120" i="7"/>
  <c r="S141" i="7"/>
  <c r="V141" i="7"/>
  <c r="AC141" i="7" s="1"/>
  <c r="T141" i="7"/>
  <c r="R141" i="7"/>
  <c r="T119" i="7"/>
  <c r="S130" i="7"/>
  <c r="U141" i="7"/>
  <c r="AD141" i="7" s="1"/>
  <c r="V120" i="7"/>
  <c r="AC120" i="7" s="1"/>
  <c r="U120" i="7"/>
  <c r="AD120" i="7" s="1"/>
  <c r="W120" i="7"/>
  <c r="P120" i="7"/>
  <c r="U127" i="7"/>
  <c r="AD127" i="7" s="1"/>
  <c r="T130" i="7"/>
  <c r="X120" i="7"/>
  <c r="R120" i="7"/>
  <c r="S127" i="7"/>
  <c r="U130" i="7"/>
  <c r="AD130" i="7" s="1"/>
  <c r="V127" i="7"/>
  <c r="AC127" i="7" s="1"/>
  <c r="W130" i="7"/>
  <c r="P130" i="7"/>
  <c r="R127" i="7"/>
  <c r="X130" i="7"/>
  <c r="Q130" i="7"/>
  <c r="P19" i="7" a="1"/>
  <c r="P19" i="7" s="1"/>
  <c r="Y19" i="7" s="1"/>
  <c r="P127" i="7"/>
  <c r="T127" i="7"/>
  <c r="W127" i="7"/>
  <c r="X127" i="7"/>
  <c r="AD123" i="7"/>
  <c r="P41" i="7" a="1"/>
  <c r="B297" i="6"/>
  <c r="D248" i="6"/>
  <c r="D249" i="6"/>
  <c r="D94" i="6"/>
  <c r="D100" i="6"/>
  <c r="D93" i="6"/>
  <c r="D99" i="6"/>
  <c r="D95" i="6"/>
  <c r="D98" i="6"/>
  <c r="D97" i="6"/>
  <c r="B102" i="6"/>
  <c r="D96" i="6"/>
  <c r="D52" i="6"/>
  <c r="D53" i="6"/>
  <c r="D16" i="16"/>
  <c r="AG147" i="7" l="1"/>
  <c r="H100" i="10"/>
  <c r="AC119" i="7"/>
  <c r="AD119" i="7"/>
  <c r="Y110" i="7"/>
  <c r="Y119" i="7"/>
  <c r="Y141" i="7"/>
  <c r="Y120" i="7"/>
  <c r="Y130" i="7"/>
  <c r="Y127" i="7"/>
  <c r="AC19" i="7"/>
  <c r="AD19" i="7"/>
  <c r="G31" i="2"/>
  <c r="R41" i="7"/>
  <c r="T41" i="7"/>
  <c r="Q41" i="7"/>
  <c r="X41" i="7"/>
  <c r="S41" i="7"/>
  <c r="U41" i="7"/>
  <c r="AD41" i="7" s="1"/>
  <c r="V41" i="7"/>
  <c r="AC41" i="7" s="1"/>
  <c r="P41" i="7"/>
  <c r="W41" i="7"/>
  <c r="D51" i="5"/>
  <c r="C51" i="5"/>
  <c r="B51" i="5"/>
  <c r="E51" i="5"/>
  <c r="F51" i="5"/>
  <c r="H51" i="5"/>
  <c r="C27" i="16"/>
  <c r="C26" i="16"/>
  <c r="C25" i="16"/>
  <c r="C23" i="16"/>
  <c r="C22" i="16"/>
  <c r="C21" i="16"/>
  <c r="C17" i="16"/>
  <c r="C15" i="16"/>
  <c r="C11" i="16"/>
  <c r="C10" i="16"/>
  <c r="C8" i="16"/>
  <c r="D27" i="16"/>
  <c r="D26" i="16"/>
  <c r="D25" i="16"/>
  <c r="D23" i="16"/>
  <c r="D22" i="16"/>
  <c r="D21" i="16"/>
  <c r="D19" i="16"/>
  <c r="D17" i="16"/>
  <c r="D15" i="16"/>
  <c r="D11" i="16"/>
  <c r="D10" i="16"/>
  <c r="D9" i="16"/>
  <c r="D8" i="16"/>
  <c r="E52" i="2"/>
  <c r="F52" i="2"/>
  <c r="H52" i="2" s="1"/>
  <c r="D52" i="2"/>
  <c r="Y41" i="7" l="1"/>
  <c r="G52" i="2"/>
  <c r="D13" i="14"/>
  <c r="C13" i="14"/>
  <c r="C30" i="14"/>
  <c r="D30" i="14" s="1"/>
  <c r="B30" i="14"/>
  <c r="O24" i="10" l="1"/>
  <c r="B434" i="6"/>
  <c r="B51" i="6"/>
  <c r="H59" i="2"/>
  <c r="H60" i="2"/>
  <c r="B102" i="2" s="1"/>
  <c r="H61" i="2"/>
  <c r="C81" i="2" s="1"/>
  <c r="H62" i="2"/>
  <c r="H63" i="2"/>
  <c r="B359" i="6"/>
  <c r="C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D114" i="7"/>
  <c r="F114" i="7"/>
  <c r="AA114" i="7" s="1"/>
  <c r="G114" i="7"/>
  <c r="H114" i="7"/>
  <c r="I114" i="7"/>
  <c r="AC114" i="7" s="1"/>
  <c r="J114" i="7"/>
  <c r="AD114" i="7" s="1"/>
  <c r="K114" i="7"/>
  <c r="L114" i="7"/>
  <c r="M114" i="7"/>
  <c r="AF114" i="7" s="1"/>
  <c r="D115" i="7"/>
  <c r="F115" i="7"/>
  <c r="AA115" i="7" s="1"/>
  <c r="G115" i="7"/>
  <c r="H115" i="7"/>
  <c r="I115" i="7"/>
  <c r="AC115" i="7" s="1"/>
  <c r="J115" i="7"/>
  <c r="AD115" i="7" s="1"/>
  <c r="K115" i="7"/>
  <c r="L115" i="7"/>
  <c r="M115" i="7"/>
  <c r="AF115" i="7" s="1"/>
  <c r="D116" i="7"/>
  <c r="F116" i="7"/>
  <c r="AA116" i="7" s="1"/>
  <c r="G116" i="7"/>
  <c r="H116" i="7"/>
  <c r="I116" i="7"/>
  <c r="AC116" i="7" s="1"/>
  <c r="J116" i="7"/>
  <c r="AD116" i="7" s="1"/>
  <c r="K116" i="7"/>
  <c r="L116" i="7"/>
  <c r="M116" i="7"/>
  <c r="AF116" i="7" s="1"/>
  <c r="D117" i="7"/>
  <c r="F117" i="7"/>
  <c r="AA117" i="7" s="1"/>
  <c r="G117" i="7"/>
  <c r="H117" i="7"/>
  <c r="I117" i="7"/>
  <c r="AC117" i="7" s="1"/>
  <c r="J117" i="7"/>
  <c r="AD117" i="7" s="1"/>
  <c r="K117" i="7"/>
  <c r="L117" i="7"/>
  <c r="M117" i="7"/>
  <c r="AF117" i="7" s="1"/>
  <c r="D118" i="7"/>
  <c r="F118" i="7"/>
  <c r="AA118" i="7" s="1"/>
  <c r="G118" i="7"/>
  <c r="H118" i="7"/>
  <c r="I118" i="7"/>
  <c r="AC118" i="7" s="1"/>
  <c r="J118" i="7"/>
  <c r="AD118" i="7" s="1"/>
  <c r="K118" i="7"/>
  <c r="L118" i="7"/>
  <c r="M118" i="7"/>
  <c r="AF118" i="7" s="1"/>
  <c r="D119" i="7"/>
  <c r="F119" i="7"/>
  <c r="G119" i="7"/>
  <c r="H119" i="7"/>
  <c r="J119" i="7"/>
  <c r="K119" i="7"/>
  <c r="L119" i="7"/>
  <c r="M119" i="7"/>
  <c r="D120" i="7"/>
  <c r="F120" i="7"/>
  <c r="G120" i="7"/>
  <c r="H120" i="7"/>
  <c r="I120" i="7"/>
  <c r="J120" i="7"/>
  <c r="K120" i="7"/>
  <c r="L120" i="7"/>
  <c r="M120" i="7"/>
  <c r="D121" i="7"/>
  <c r="F121" i="7"/>
  <c r="AA121" i="7" s="1"/>
  <c r="G121" i="7"/>
  <c r="H121" i="7"/>
  <c r="I121" i="7"/>
  <c r="AC121" i="7" s="1"/>
  <c r="J121" i="7"/>
  <c r="AD121" i="7" s="1"/>
  <c r="K121" i="7"/>
  <c r="L121" i="7"/>
  <c r="M121" i="7"/>
  <c r="AF121" i="7" s="1"/>
  <c r="D122" i="7"/>
  <c r="F122" i="7"/>
  <c r="AA122" i="7" s="1"/>
  <c r="G122" i="7"/>
  <c r="H122" i="7"/>
  <c r="I122" i="7"/>
  <c r="AC122" i="7" s="1"/>
  <c r="J122" i="7"/>
  <c r="AD122" i="7" s="1"/>
  <c r="K122" i="7"/>
  <c r="L122" i="7"/>
  <c r="M122" i="7"/>
  <c r="AF122" i="7" s="1"/>
  <c r="D123" i="7"/>
  <c r="F123" i="7"/>
  <c r="G123" i="7"/>
  <c r="H123" i="7"/>
  <c r="I123" i="7"/>
  <c r="J123" i="7"/>
  <c r="K123" i="7"/>
  <c r="L123" i="7"/>
  <c r="M123" i="7"/>
  <c r="D124" i="7"/>
  <c r="F124" i="7"/>
  <c r="AA124" i="7" s="1"/>
  <c r="G124" i="7"/>
  <c r="H124" i="7"/>
  <c r="I124" i="7"/>
  <c r="AC124" i="7" s="1"/>
  <c r="J124" i="7"/>
  <c r="AD124" i="7" s="1"/>
  <c r="K124" i="7"/>
  <c r="L124" i="7"/>
  <c r="M124" i="7"/>
  <c r="AF124" i="7" s="1"/>
  <c r="D125" i="7"/>
  <c r="F125" i="7"/>
  <c r="AA125" i="7" s="1"/>
  <c r="G125" i="7"/>
  <c r="H125" i="7"/>
  <c r="I125" i="7"/>
  <c r="AC125" i="7" s="1"/>
  <c r="J125" i="7"/>
  <c r="AD125" i="7" s="1"/>
  <c r="K125" i="7"/>
  <c r="L125" i="7"/>
  <c r="M125" i="7"/>
  <c r="AF125" i="7" s="1"/>
  <c r="D126" i="7"/>
  <c r="F126" i="7"/>
  <c r="AA126" i="7" s="1"/>
  <c r="G126" i="7"/>
  <c r="H126" i="7"/>
  <c r="I126" i="7"/>
  <c r="AC126" i="7" s="1"/>
  <c r="J126" i="7"/>
  <c r="AD126" i="7" s="1"/>
  <c r="K126" i="7"/>
  <c r="L126" i="7"/>
  <c r="M126" i="7"/>
  <c r="AF126" i="7" s="1"/>
  <c r="D110" i="7"/>
  <c r="F110" i="7"/>
  <c r="G110" i="7"/>
  <c r="H110" i="7"/>
  <c r="I110" i="7"/>
  <c r="J110" i="7"/>
  <c r="K110" i="7"/>
  <c r="L110" i="7"/>
  <c r="M110" i="7"/>
  <c r="D127" i="7"/>
  <c r="F127" i="7"/>
  <c r="G127" i="7"/>
  <c r="H127" i="7"/>
  <c r="I127" i="7"/>
  <c r="J127" i="7"/>
  <c r="K127" i="7"/>
  <c r="L127" i="7"/>
  <c r="M127" i="7"/>
  <c r="D128" i="7"/>
  <c r="F128" i="7"/>
  <c r="G128" i="7"/>
  <c r="H128" i="7"/>
  <c r="I128" i="7"/>
  <c r="J128" i="7"/>
  <c r="K128" i="7"/>
  <c r="L128" i="7"/>
  <c r="M128" i="7"/>
  <c r="D129" i="7"/>
  <c r="F129" i="7"/>
  <c r="AA129" i="7" s="1"/>
  <c r="G129" i="7"/>
  <c r="H129" i="7"/>
  <c r="I129" i="7"/>
  <c r="AC129" i="7" s="1"/>
  <c r="J129" i="7"/>
  <c r="AD129" i="7" s="1"/>
  <c r="K129" i="7"/>
  <c r="L129" i="7"/>
  <c r="M129" i="7"/>
  <c r="AF129" i="7" s="1"/>
  <c r="D130" i="7"/>
  <c r="F130" i="7"/>
  <c r="G130" i="7"/>
  <c r="H130" i="7"/>
  <c r="I130" i="7"/>
  <c r="J130" i="7"/>
  <c r="K130" i="7"/>
  <c r="L130" i="7"/>
  <c r="M130" i="7"/>
  <c r="D131" i="7"/>
  <c r="F131" i="7"/>
  <c r="AA131" i="7" s="1"/>
  <c r="G131" i="7"/>
  <c r="H131" i="7"/>
  <c r="I131" i="7"/>
  <c r="AC131" i="7" s="1"/>
  <c r="J131" i="7"/>
  <c r="AD131" i="7" s="1"/>
  <c r="K131" i="7"/>
  <c r="L131" i="7"/>
  <c r="M131" i="7"/>
  <c r="AF131" i="7" s="1"/>
  <c r="D132" i="7"/>
  <c r="F132" i="7"/>
  <c r="AA132" i="7" s="1"/>
  <c r="G132" i="7"/>
  <c r="H132" i="7"/>
  <c r="I132" i="7"/>
  <c r="AC132" i="7" s="1"/>
  <c r="J132" i="7"/>
  <c r="AD132" i="7" s="1"/>
  <c r="K132" i="7"/>
  <c r="L132" i="7"/>
  <c r="M132" i="7"/>
  <c r="AF132" i="7" s="1"/>
  <c r="D133" i="7"/>
  <c r="F133" i="7"/>
  <c r="AA133" i="7" s="1"/>
  <c r="G133" i="7"/>
  <c r="H133" i="7"/>
  <c r="I133" i="7"/>
  <c r="AC133" i="7" s="1"/>
  <c r="J133" i="7"/>
  <c r="AD133" i="7" s="1"/>
  <c r="K133" i="7"/>
  <c r="L133" i="7"/>
  <c r="M133" i="7"/>
  <c r="AF133" i="7" s="1"/>
  <c r="D134" i="7"/>
  <c r="F134" i="7"/>
  <c r="AA134" i="7" s="1"/>
  <c r="G134" i="7"/>
  <c r="H134" i="7"/>
  <c r="I134" i="7"/>
  <c r="AC134" i="7" s="1"/>
  <c r="J134" i="7"/>
  <c r="AD134" i="7" s="1"/>
  <c r="K134" i="7"/>
  <c r="L134" i="7"/>
  <c r="M134" i="7"/>
  <c r="AF134" i="7" s="1"/>
  <c r="D135" i="7"/>
  <c r="F135" i="7"/>
  <c r="AA135" i="7" s="1"/>
  <c r="G135" i="7"/>
  <c r="H135" i="7"/>
  <c r="I135" i="7"/>
  <c r="AC135" i="7" s="1"/>
  <c r="J135" i="7"/>
  <c r="AD135" i="7" s="1"/>
  <c r="K135" i="7"/>
  <c r="L135" i="7"/>
  <c r="M135" i="7"/>
  <c r="AF135" i="7" s="1"/>
  <c r="D136" i="7"/>
  <c r="F136" i="7"/>
  <c r="AA136" i="7" s="1"/>
  <c r="G136" i="7"/>
  <c r="H136" i="7"/>
  <c r="I136" i="7"/>
  <c r="AC136" i="7" s="1"/>
  <c r="J136" i="7"/>
  <c r="AD136" i="7" s="1"/>
  <c r="K136" i="7"/>
  <c r="L136" i="7"/>
  <c r="M136" i="7"/>
  <c r="AF136" i="7" s="1"/>
  <c r="D137" i="7"/>
  <c r="F137" i="7"/>
  <c r="AA137" i="7" s="1"/>
  <c r="G137" i="7"/>
  <c r="H137" i="7"/>
  <c r="I137" i="7"/>
  <c r="AC137" i="7" s="1"/>
  <c r="J137" i="7"/>
  <c r="AD137" i="7" s="1"/>
  <c r="K137" i="7"/>
  <c r="L137" i="7"/>
  <c r="M137" i="7"/>
  <c r="AF137" i="7" s="1"/>
  <c r="D138" i="7"/>
  <c r="F138" i="7"/>
  <c r="G138" i="7"/>
  <c r="H138" i="7"/>
  <c r="I138" i="7"/>
  <c r="J138" i="7"/>
  <c r="K138" i="7"/>
  <c r="L138" i="7"/>
  <c r="M138" i="7"/>
  <c r="D139" i="7"/>
  <c r="F139" i="7"/>
  <c r="AA139" i="7" s="1"/>
  <c r="G139" i="7"/>
  <c r="H139" i="7"/>
  <c r="I139" i="7"/>
  <c r="AC139" i="7" s="1"/>
  <c r="J139" i="7"/>
  <c r="AD139" i="7" s="1"/>
  <c r="K139" i="7"/>
  <c r="L139" i="7"/>
  <c r="M139" i="7"/>
  <c r="AF139" i="7" s="1"/>
  <c r="D140" i="7"/>
  <c r="F140" i="7"/>
  <c r="AA140" i="7" s="1"/>
  <c r="G140" i="7"/>
  <c r="H140" i="7"/>
  <c r="I140" i="7"/>
  <c r="AC140" i="7" s="1"/>
  <c r="J140" i="7"/>
  <c r="AD140" i="7" s="1"/>
  <c r="K140" i="7"/>
  <c r="L140" i="7"/>
  <c r="M140" i="7"/>
  <c r="AF140" i="7" s="1"/>
  <c r="D141" i="7"/>
  <c r="F141" i="7"/>
  <c r="G141" i="7"/>
  <c r="H141" i="7"/>
  <c r="I141" i="7"/>
  <c r="J141" i="7"/>
  <c r="K141" i="7"/>
  <c r="L141" i="7"/>
  <c r="M141" i="7"/>
  <c r="F113" i="7"/>
  <c r="G113" i="7"/>
  <c r="H113" i="7"/>
  <c r="I113" i="7"/>
  <c r="J113" i="7"/>
  <c r="K113" i="7"/>
  <c r="L113" i="7"/>
  <c r="M113" i="7"/>
  <c r="D113" i="7"/>
  <c r="G53" i="2"/>
  <c r="O43" i="10" s="1"/>
  <c r="G54" i="2"/>
  <c r="O44" i="10" s="1"/>
  <c r="B481" i="6"/>
  <c r="B479" i="6"/>
  <c r="B475" i="6"/>
  <c r="B474" i="6"/>
  <c r="B473" i="6"/>
  <c r="B472" i="6"/>
  <c r="B447" i="6"/>
  <c r="B437" i="6"/>
  <c r="B436" i="6"/>
  <c r="B435" i="6"/>
  <c r="B433" i="6"/>
  <c r="B432" i="6"/>
  <c r="B431" i="6"/>
  <c r="B430" i="6"/>
  <c r="B415" i="6"/>
  <c r="B402" i="6"/>
  <c r="B350" i="6"/>
  <c r="B340" i="6"/>
  <c r="B339" i="6"/>
  <c r="B338" i="6"/>
  <c r="B334" i="6"/>
  <c r="B333" i="6"/>
  <c r="B332" i="6"/>
  <c r="B331" i="6"/>
  <c r="B306" i="6"/>
  <c r="B246" i="6"/>
  <c r="B252" i="6"/>
  <c r="B251" i="6"/>
  <c r="B250" i="6"/>
  <c r="B245" i="6"/>
  <c r="B244" i="6"/>
  <c r="B208" i="6"/>
  <c r="B207" i="6"/>
  <c r="B206" i="6"/>
  <c r="B202" i="6"/>
  <c r="B201" i="6"/>
  <c r="B200" i="6"/>
  <c r="B123" i="6"/>
  <c r="B67" i="6"/>
  <c r="B48" i="6"/>
  <c r="B49" i="6"/>
  <c r="B50" i="6"/>
  <c r="B54" i="6"/>
  <c r="B55" i="6"/>
  <c r="B56" i="6"/>
  <c r="B47" i="6"/>
  <c r="B209" i="6" l="1"/>
  <c r="H376" i="6"/>
  <c r="K376" i="6"/>
  <c r="P165" i="7" s="1" a="1"/>
  <c r="R165" i="7" s="1"/>
  <c r="F116" i="10"/>
  <c r="F90" i="10"/>
  <c r="F95" i="10" s="1"/>
  <c r="P9" i="7" a="1"/>
  <c r="P128" i="7" a="1"/>
  <c r="V128" i="7" s="1"/>
  <c r="V142" i="7" s="1"/>
  <c r="J142" i="7"/>
  <c r="I142" i="7"/>
  <c r="H142" i="7"/>
  <c r="G142" i="7"/>
  <c r="F142" i="7"/>
  <c r="M142" i="7"/>
  <c r="D142" i="7"/>
  <c r="L142" i="7"/>
  <c r="K142" i="7"/>
  <c r="D90" i="10"/>
  <c r="D95" i="10" s="1"/>
  <c r="AD113" i="7"/>
  <c r="AC113" i="7"/>
  <c r="AA113" i="7"/>
  <c r="AF113" i="7"/>
  <c r="P18" i="7" a="1"/>
  <c r="G62" i="2"/>
  <c r="G59" i="2"/>
  <c r="G61" i="2"/>
  <c r="B81" i="2" s="1"/>
  <c r="G63" i="2"/>
  <c r="P22" i="7" a="1"/>
  <c r="P30" i="7" a="1"/>
  <c r="P27" i="7" a="1"/>
  <c r="AB135" i="7"/>
  <c r="AE133" i="7"/>
  <c r="AB131" i="7"/>
  <c r="AE129" i="7"/>
  <c r="AE126" i="7"/>
  <c r="AB124" i="7"/>
  <c r="AE118" i="7"/>
  <c r="AE114" i="7"/>
  <c r="AE122" i="7"/>
  <c r="AB116" i="7"/>
  <c r="AE139" i="7"/>
  <c r="AB126" i="7"/>
  <c r="AE124" i="7"/>
  <c r="AB122" i="7"/>
  <c r="AB118" i="7"/>
  <c r="AE116" i="7"/>
  <c r="AB114" i="7"/>
  <c r="B482" i="6"/>
  <c r="B376" i="6"/>
  <c r="B341" i="6"/>
  <c r="B253" i="6"/>
  <c r="B57" i="6"/>
  <c r="AE134" i="7"/>
  <c r="AB117" i="7"/>
  <c r="AE115" i="7"/>
  <c r="AE117" i="7"/>
  <c r="AB125" i="7"/>
  <c r="AB121" i="7"/>
  <c r="AB132" i="7"/>
  <c r="AB136" i="7"/>
  <c r="AB137" i="7"/>
  <c r="AB139" i="7"/>
  <c r="AE137" i="7"/>
  <c r="AE135" i="7"/>
  <c r="AB133" i="7"/>
  <c r="AE131" i="7"/>
  <c r="AB129" i="7"/>
  <c r="AB140" i="7"/>
  <c r="AE132" i="7"/>
  <c r="AE125" i="7"/>
  <c r="AE121" i="7"/>
  <c r="AB113" i="7"/>
  <c r="AE113" i="7"/>
  <c r="G60" i="2"/>
  <c r="AB130" i="7"/>
  <c r="AF141" i="7"/>
  <c r="AA141" i="7"/>
  <c r="Z141" i="7"/>
  <c r="AE141" i="7"/>
  <c r="AF130" i="7"/>
  <c r="AA130" i="7"/>
  <c r="Z130" i="7"/>
  <c r="AE130" i="7"/>
  <c r="AF127" i="7"/>
  <c r="AE127" i="7"/>
  <c r="AA127" i="7"/>
  <c r="Z110" i="7"/>
  <c r="AF110" i="7"/>
  <c r="AE110" i="7"/>
  <c r="AF123" i="7"/>
  <c r="AA123" i="7"/>
  <c r="Z123" i="7"/>
  <c r="AE123" i="7"/>
  <c r="Z119" i="7"/>
  <c r="AE140" i="7"/>
  <c r="AB134" i="7"/>
  <c r="AE136" i="7"/>
  <c r="AB115" i="7"/>
  <c r="Z127" i="7"/>
  <c r="AA110" i="7"/>
  <c r="G40" i="2"/>
  <c r="C16" i="16"/>
  <c r="P165" i="7" l="1"/>
  <c r="X165" i="7"/>
  <c r="V165" i="7"/>
  <c r="W165" i="7"/>
  <c r="S165" i="7"/>
  <c r="Q165" i="7"/>
  <c r="T165" i="7"/>
  <c r="U165" i="7"/>
  <c r="T128" i="7"/>
  <c r="T142" i="7" s="1"/>
  <c r="X128" i="7"/>
  <c r="X142" i="7" s="1"/>
  <c r="P22" i="7"/>
  <c r="Y22" i="7" s="1"/>
  <c r="AC22" i="7"/>
  <c r="AD22" i="7"/>
  <c r="R128" i="7"/>
  <c r="R142" i="7" s="1"/>
  <c r="W128" i="7"/>
  <c r="W142" i="7" s="1"/>
  <c r="P9" i="7"/>
  <c r="P44" i="7" s="1"/>
  <c r="Q9" i="7"/>
  <c r="Q44" i="7" s="1"/>
  <c r="X9" i="7"/>
  <c r="X44" i="7" s="1"/>
  <c r="V9" i="7"/>
  <c r="U9" i="7"/>
  <c r="T9" i="7"/>
  <c r="T44" i="7" s="1"/>
  <c r="W9" i="7"/>
  <c r="W44" i="7" s="1"/>
  <c r="S9" i="7"/>
  <c r="S44" i="7" s="1"/>
  <c r="R9" i="7"/>
  <c r="P128" i="7"/>
  <c r="P142" i="7" s="1"/>
  <c r="Q128" i="7"/>
  <c r="Q142" i="7" s="1"/>
  <c r="S128" i="7"/>
  <c r="S142" i="7" s="1"/>
  <c r="U128" i="7"/>
  <c r="U142" i="7" s="1"/>
  <c r="P18" i="7"/>
  <c r="AD18" i="7"/>
  <c r="AC18" i="7"/>
  <c r="G33" i="2"/>
  <c r="B384" i="6"/>
  <c r="P28" i="7" a="1"/>
  <c r="AC128" i="7"/>
  <c r="Q30" i="7"/>
  <c r="T30" i="7"/>
  <c r="P30" i="7"/>
  <c r="S30" i="7"/>
  <c r="R30" i="7"/>
  <c r="U30" i="7"/>
  <c r="AD30" i="7" s="1"/>
  <c r="W30" i="7"/>
  <c r="V30" i="7"/>
  <c r="AC30" i="7" s="1"/>
  <c r="X30" i="7"/>
  <c r="S27" i="7"/>
  <c r="Q27" i="7"/>
  <c r="X27" i="7"/>
  <c r="T27" i="7"/>
  <c r="W27" i="7"/>
  <c r="U27" i="7"/>
  <c r="V27" i="7"/>
  <c r="P27" i="7"/>
  <c r="R27" i="7"/>
  <c r="AB110" i="7"/>
  <c r="AB127" i="7"/>
  <c r="AG130" i="7"/>
  <c r="AA119" i="7"/>
  <c r="AB123" i="7"/>
  <c r="AE119" i="7"/>
  <c r="AF119" i="7"/>
  <c r="AB119" i="7"/>
  <c r="AB141" i="7"/>
  <c r="AD9" i="7" l="1"/>
  <c r="U44" i="7"/>
  <c r="AC9" i="7"/>
  <c r="V44" i="7"/>
  <c r="AB9" i="7"/>
  <c r="R44" i="7"/>
  <c r="Y30" i="7"/>
  <c r="AE128" i="7"/>
  <c r="AF128" i="7"/>
  <c r="Z128" i="7"/>
  <c r="E116" i="10"/>
  <c r="G117" i="10" s="1"/>
  <c r="E90" i="10"/>
  <c r="E95" i="10" s="1"/>
  <c r="F100" i="10"/>
  <c r="D101" i="10" s="1"/>
  <c r="AC142" i="7"/>
  <c r="G99" i="10" s="1" a="1"/>
  <c r="G99" i="10" s="1"/>
  <c r="G102" i="10" s="1"/>
  <c r="AA128" i="7"/>
  <c r="Y9" i="7"/>
  <c r="Y44" i="7" s="1"/>
  <c r="C146" i="10"/>
  <c r="D146" i="10" s="1"/>
  <c r="AF167" i="7"/>
  <c r="AE167" i="7"/>
  <c r="AA167" i="7"/>
  <c r="AD167" i="7"/>
  <c r="AD128" i="7"/>
  <c r="AB167" i="7"/>
  <c r="Y128" i="7"/>
  <c r="Y142" i="7" s="1"/>
  <c r="Z167" i="7"/>
  <c r="Y167" i="7"/>
  <c r="AC167" i="7"/>
  <c r="Y18" i="7"/>
  <c r="Y27" i="7"/>
  <c r="F97" i="5"/>
  <c r="AG141" i="7"/>
  <c r="AG127" i="7"/>
  <c r="AG123" i="7"/>
  <c r="AG110" i="7"/>
  <c r="T28" i="7"/>
  <c r="T42" i="7" s="1"/>
  <c r="Q28" i="7"/>
  <c r="Q42" i="7" s="1"/>
  <c r="X28" i="7"/>
  <c r="X42" i="7" s="1"/>
  <c r="P28" i="7"/>
  <c r="P42" i="7" s="1"/>
  <c r="W28" i="7"/>
  <c r="W42" i="7" s="1"/>
  <c r="S28" i="7"/>
  <c r="S42" i="7" s="1"/>
  <c r="R28" i="7"/>
  <c r="R42" i="7" s="1"/>
  <c r="U28" i="7"/>
  <c r="U42" i="7" s="1"/>
  <c r="V28" i="7"/>
  <c r="AC28" i="7" s="1"/>
  <c r="AC27" i="7"/>
  <c r="AD27" i="7"/>
  <c r="AB128" i="7"/>
  <c r="AG119" i="7"/>
  <c r="H117" i="10" l="1"/>
  <c r="E117" i="10"/>
  <c r="D117" i="10"/>
  <c r="I116" i="10"/>
  <c r="F117" i="10"/>
  <c r="H101" i="10"/>
  <c r="F101" i="10"/>
  <c r="I101" i="10"/>
  <c r="E101" i="10"/>
  <c r="AG167" i="7"/>
  <c r="C139" i="10"/>
  <c r="D139" i="10" s="1"/>
  <c r="AD142" i="7"/>
  <c r="V42" i="7"/>
  <c r="AD28" i="7"/>
  <c r="G115" i="10"/>
  <c r="G118" i="10" s="1"/>
  <c r="C133" i="10"/>
  <c r="F115" i="10"/>
  <c r="C132" i="10"/>
  <c r="E115" i="10"/>
  <c r="C131" i="10"/>
  <c r="AG128" i="7"/>
  <c r="C130" i="10"/>
  <c r="D115" i="10"/>
  <c r="Y28" i="7"/>
  <c r="Y42" i="7" s="1"/>
  <c r="I117" i="10" l="1"/>
  <c r="F118" i="10"/>
  <c r="D132" i="10" s="1"/>
  <c r="D118" i="10"/>
  <c r="D130" i="10" s="1"/>
  <c r="E118" i="10"/>
  <c r="D131" i="10" s="1"/>
  <c r="C135" i="10"/>
  <c r="D135" i="10" s="1"/>
  <c r="D133" i="10"/>
  <c r="AJ463" i="8"/>
  <c r="AI463" i="8"/>
  <c r="AH463" i="8"/>
  <c r="AG463" i="8"/>
  <c r="AF463" i="8"/>
  <c r="AE463" i="8"/>
  <c r="AD463" i="8"/>
  <c r="AC463" i="8"/>
  <c r="AB463" i="8"/>
  <c r="AA463" i="8"/>
  <c r="Z463" i="8"/>
  <c r="Y463" i="8"/>
  <c r="X463" i="8"/>
  <c r="W463" i="8"/>
  <c r="V463" i="8"/>
  <c r="U463" i="8"/>
  <c r="T463" i="8"/>
  <c r="S463" i="8"/>
  <c r="R463" i="8"/>
  <c r="Q463" i="8"/>
  <c r="P463" i="8"/>
  <c r="O463" i="8"/>
  <c r="N463" i="8"/>
  <c r="M463" i="8"/>
  <c r="L463" i="8"/>
  <c r="K463" i="8"/>
  <c r="J463" i="8"/>
  <c r="I463" i="8"/>
  <c r="H463" i="8"/>
  <c r="G463" i="8"/>
  <c r="F463" i="8"/>
  <c r="E463" i="8"/>
  <c r="D463" i="8"/>
  <c r="AJ416" i="8"/>
  <c r="AI416" i="8"/>
  <c r="AH416" i="8"/>
  <c r="AG416" i="8"/>
  <c r="AF416" i="8"/>
  <c r="AE416" i="8"/>
  <c r="AD416" i="8"/>
  <c r="AC416" i="8"/>
  <c r="AB416" i="8"/>
  <c r="AA416" i="8"/>
  <c r="Z416" i="8"/>
  <c r="Y416" i="8"/>
  <c r="X416" i="8"/>
  <c r="W416" i="8"/>
  <c r="V416" i="8"/>
  <c r="U416" i="8"/>
  <c r="T416" i="8"/>
  <c r="S416" i="8"/>
  <c r="R416" i="8"/>
  <c r="Q416" i="8"/>
  <c r="P416" i="8"/>
  <c r="O416" i="8"/>
  <c r="N416" i="8"/>
  <c r="M416" i="8"/>
  <c r="L416" i="8"/>
  <c r="K416" i="8"/>
  <c r="J416" i="8"/>
  <c r="I416" i="8"/>
  <c r="H416" i="8"/>
  <c r="G416" i="8"/>
  <c r="F416" i="8"/>
  <c r="E416" i="8"/>
  <c r="D416" i="8"/>
  <c r="AL376" i="8"/>
  <c r="AK376" i="8"/>
  <c r="AJ376" i="8"/>
  <c r="AI376" i="8"/>
  <c r="AH376" i="8"/>
  <c r="AG376" i="8"/>
  <c r="AF376" i="8"/>
  <c r="AE376" i="8"/>
  <c r="AD376" i="8"/>
  <c r="AC376" i="8"/>
  <c r="AB376" i="8"/>
  <c r="AA376" i="8"/>
  <c r="Z376" i="8"/>
  <c r="Y376" i="8"/>
  <c r="X376" i="8"/>
  <c r="W376" i="8"/>
  <c r="V376" i="8"/>
  <c r="U376" i="8"/>
  <c r="T376" i="8"/>
  <c r="S376" i="8"/>
  <c r="R376" i="8"/>
  <c r="Q376" i="8"/>
  <c r="P376" i="8"/>
  <c r="O376" i="8"/>
  <c r="N376" i="8"/>
  <c r="M376" i="8"/>
  <c r="L376" i="8"/>
  <c r="K376" i="8"/>
  <c r="J376" i="8"/>
  <c r="I376" i="8"/>
  <c r="H376" i="8"/>
  <c r="G376" i="8"/>
  <c r="F376" i="8"/>
  <c r="E376" i="8"/>
  <c r="D376" i="8"/>
  <c r="AL375" i="8"/>
  <c r="AK375" i="8"/>
  <c r="AJ375" i="8"/>
  <c r="AI375" i="8"/>
  <c r="AH375" i="8"/>
  <c r="AG375" i="8"/>
  <c r="AF375" i="8"/>
  <c r="AE375" i="8"/>
  <c r="AD375" i="8"/>
  <c r="AC375" i="8"/>
  <c r="AB375" i="8"/>
  <c r="AA375" i="8"/>
  <c r="Z375" i="8"/>
  <c r="Y375" i="8"/>
  <c r="X375" i="8"/>
  <c r="W375" i="8"/>
  <c r="V375" i="8"/>
  <c r="U375" i="8"/>
  <c r="T375" i="8"/>
  <c r="S375" i="8"/>
  <c r="R375" i="8"/>
  <c r="Q375" i="8"/>
  <c r="P375" i="8"/>
  <c r="O375" i="8"/>
  <c r="N375" i="8"/>
  <c r="M375" i="8"/>
  <c r="L375" i="8"/>
  <c r="K375" i="8"/>
  <c r="J375" i="8"/>
  <c r="AM375" i="8" s="1"/>
  <c r="I375" i="8"/>
  <c r="H375" i="8"/>
  <c r="G375" i="8"/>
  <c r="F375" i="8"/>
  <c r="E375" i="8"/>
  <c r="D375" i="8"/>
  <c r="AL374" i="8"/>
  <c r="AK374" i="8"/>
  <c r="AJ374" i="8"/>
  <c r="AI374" i="8"/>
  <c r="AH374" i="8"/>
  <c r="AG374" i="8"/>
  <c r="AF374" i="8"/>
  <c r="AE374" i="8"/>
  <c r="AD374" i="8"/>
  <c r="AC374" i="8"/>
  <c r="AB374" i="8"/>
  <c r="AA374" i="8"/>
  <c r="Z374" i="8"/>
  <c r="Y374" i="8"/>
  <c r="X374" i="8"/>
  <c r="W374" i="8"/>
  <c r="V374" i="8"/>
  <c r="U374" i="8"/>
  <c r="T374" i="8"/>
  <c r="S374" i="8"/>
  <c r="R374" i="8"/>
  <c r="Q374" i="8"/>
  <c r="P374" i="8"/>
  <c r="O374" i="8"/>
  <c r="N374" i="8"/>
  <c r="M374" i="8"/>
  <c r="L374" i="8"/>
  <c r="K374" i="8"/>
  <c r="J374" i="8"/>
  <c r="I374" i="8"/>
  <c r="H374" i="8"/>
  <c r="G374" i="8"/>
  <c r="F374" i="8"/>
  <c r="E374" i="8"/>
  <c r="D374" i="8"/>
  <c r="AL373" i="8"/>
  <c r="AK373" i="8"/>
  <c r="AJ373" i="8"/>
  <c r="AI373" i="8"/>
  <c r="AH373" i="8"/>
  <c r="AG373" i="8"/>
  <c r="AF373" i="8"/>
  <c r="AE373" i="8"/>
  <c r="AD373" i="8"/>
  <c r="AC373" i="8"/>
  <c r="AB373" i="8"/>
  <c r="AA373" i="8"/>
  <c r="Z373" i="8"/>
  <c r="Y373" i="8"/>
  <c r="X373" i="8"/>
  <c r="W373" i="8"/>
  <c r="V373" i="8"/>
  <c r="U373" i="8"/>
  <c r="T373" i="8"/>
  <c r="S373" i="8"/>
  <c r="R373" i="8"/>
  <c r="Q373" i="8"/>
  <c r="P373" i="8"/>
  <c r="O373" i="8"/>
  <c r="N373" i="8"/>
  <c r="M373" i="8"/>
  <c r="L373" i="8"/>
  <c r="K373" i="8"/>
  <c r="J373" i="8"/>
  <c r="I373" i="8"/>
  <c r="H373" i="8"/>
  <c r="G373" i="8"/>
  <c r="F373" i="8"/>
  <c r="E373" i="8"/>
  <c r="D373" i="8"/>
  <c r="AL372" i="8"/>
  <c r="AK372" i="8"/>
  <c r="AJ372" i="8"/>
  <c r="AI372" i="8"/>
  <c r="AH372" i="8"/>
  <c r="AG372" i="8"/>
  <c r="AF372" i="8"/>
  <c r="AE372" i="8"/>
  <c r="AD372" i="8"/>
  <c r="AC372" i="8"/>
  <c r="AB372" i="8"/>
  <c r="AA372" i="8"/>
  <c r="Z372" i="8"/>
  <c r="Y372" i="8"/>
  <c r="X372" i="8"/>
  <c r="W372" i="8"/>
  <c r="V372" i="8"/>
  <c r="U372" i="8"/>
  <c r="T372" i="8"/>
  <c r="S372" i="8"/>
  <c r="R372" i="8"/>
  <c r="Q372" i="8"/>
  <c r="P372" i="8"/>
  <c r="O372" i="8"/>
  <c r="N372" i="8"/>
  <c r="M372" i="8"/>
  <c r="L372" i="8"/>
  <c r="K372" i="8"/>
  <c r="J372" i="8"/>
  <c r="I372" i="8"/>
  <c r="H372" i="8"/>
  <c r="G372" i="8"/>
  <c r="F372" i="8"/>
  <c r="E372" i="8"/>
  <c r="D372" i="8"/>
  <c r="AL371" i="8"/>
  <c r="AK371" i="8"/>
  <c r="AJ371" i="8"/>
  <c r="AI371" i="8"/>
  <c r="AH371" i="8"/>
  <c r="AG371" i="8"/>
  <c r="AF371" i="8"/>
  <c r="AE371" i="8"/>
  <c r="AD371" i="8"/>
  <c r="AC371" i="8"/>
  <c r="AB371" i="8"/>
  <c r="AA371" i="8"/>
  <c r="Z371" i="8"/>
  <c r="Y371" i="8"/>
  <c r="X371" i="8"/>
  <c r="W371" i="8"/>
  <c r="V371" i="8"/>
  <c r="U371" i="8"/>
  <c r="T371" i="8"/>
  <c r="S371" i="8"/>
  <c r="R371" i="8"/>
  <c r="Q371" i="8"/>
  <c r="P371" i="8"/>
  <c r="O371" i="8"/>
  <c r="N371" i="8"/>
  <c r="M371" i="8"/>
  <c r="L371" i="8"/>
  <c r="K371" i="8"/>
  <c r="J371" i="8"/>
  <c r="I371" i="8"/>
  <c r="H371" i="8"/>
  <c r="G371" i="8"/>
  <c r="F371" i="8"/>
  <c r="E371" i="8"/>
  <c r="D371" i="8"/>
  <c r="AL370" i="8"/>
  <c r="AK370" i="8"/>
  <c r="AJ370" i="8"/>
  <c r="AI370" i="8"/>
  <c r="AH370" i="8"/>
  <c r="AG370" i="8"/>
  <c r="AF370" i="8"/>
  <c r="AE370" i="8"/>
  <c r="AD370" i="8"/>
  <c r="AC370" i="8"/>
  <c r="AB370" i="8"/>
  <c r="AA370" i="8"/>
  <c r="Z370" i="8"/>
  <c r="Y370" i="8"/>
  <c r="X370" i="8"/>
  <c r="W370" i="8"/>
  <c r="V370" i="8"/>
  <c r="U370" i="8"/>
  <c r="T370" i="8"/>
  <c r="S370" i="8"/>
  <c r="R370" i="8"/>
  <c r="Q370" i="8"/>
  <c r="P370" i="8"/>
  <c r="O370" i="8"/>
  <c r="N370" i="8"/>
  <c r="M370" i="8"/>
  <c r="L370" i="8"/>
  <c r="K370" i="8"/>
  <c r="J370" i="8"/>
  <c r="I370" i="8"/>
  <c r="H370" i="8"/>
  <c r="G370" i="8"/>
  <c r="F370" i="8"/>
  <c r="E370" i="8"/>
  <c r="D370" i="8"/>
  <c r="AL369" i="8"/>
  <c r="AK369" i="8"/>
  <c r="AJ369" i="8"/>
  <c r="AI369" i="8"/>
  <c r="AH369" i="8"/>
  <c r="AG369" i="8"/>
  <c r="AF369" i="8"/>
  <c r="AE369" i="8"/>
  <c r="AD369" i="8"/>
  <c r="AC369" i="8"/>
  <c r="AB369" i="8"/>
  <c r="AA369" i="8"/>
  <c r="Z369" i="8"/>
  <c r="Y369" i="8"/>
  <c r="X369" i="8"/>
  <c r="W369" i="8"/>
  <c r="V369" i="8"/>
  <c r="U369" i="8"/>
  <c r="T369" i="8"/>
  <c r="S369" i="8"/>
  <c r="R369" i="8"/>
  <c r="Q369" i="8"/>
  <c r="P369" i="8"/>
  <c r="O369" i="8"/>
  <c r="N369" i="8"/>
  <c r="M369" i="8"/>
  <c r="L369" i="8"/>
  <c r="K369" i="8"/>
  <c r="J369" i="8"/>
  <c r="I369" i="8"/>
  <c r="H369" i="8"/>
  <c r="G369" i="8"/>
  <c r="F369" i="8"/>
  <c r="E369" i="8"/>
  <c r="D369" i="8"/>
  <c r="Y365" i="8"/>
  <c r="Y364" i="8"/>
  <c r="Y363" i="8"/>
  <c r="D365" i="8"/>
  <c r="D364" i="8"/>
  <c r="D363" i="8"/>
  <c r="AL328" i="8"/>
  <c r="AK328" i="8"/>
  <c r="AJ328" i="8"/>
  <c r="AI328" i="8"/>
  <c r="AH328" i="8"/>
  <c r="AG328" i="8"/>
  <c r="AF328" i="8"/>
  <c r="AE328" i="8"/>
  <c r="AD328" i="8"/>
  <c r="AC328" i="8"/>
  <c r="AB328" i="8"/>
  <c r="AA328" i="8"/>
  <c r="Z328" i="8"/>
  <c r="Y328" i="8"/>
  <c r="X328" i="8"/>
  <c r="W328" i="8"/>
  <c r="V328" i="8"/>
  <c r="U328" i="8"/>
  <c r="T328" i="8"/>
  <c r="S328" i="8"/>
  <c r="R328" i="8"/>
  <c r="Q328" i="8"/>
  <c r="P328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AJ420" i="8"/>
  <c r="AI420" i="8"/>
  <c r="AH420" i="8"/>
  <c r="AG420" i="8"/>
  <c r="AF420" i="8"/>
  <c r="AE420" i="8"/>
  <c r="AD420" i="8"/>
  <c r="AC420" i="8"/>
  <c r="AB420" i="8"/>
  <c r="AA420" i="8"/>
  <c r="Z420" i="8"/>
  <c r="Y420" i="8"/>
  <c r="X420" i="8"/>
  <c r="W420" i="8"/>
  <c r="V420" i="8"/>
  <c r="U420" i="8"/>
  <c r="T420" i="8"/>
  <c r="S420" i="8"/>
  <c r="R420" i="8"/>
  <c r="Q420" i="8"/>
  <c r="P420" i="8"/>
  <c r="O420" i="8"/>
  <c r="N420" i="8"/>
  <c r="M420" i="8"/>
  <c r="L420" i="8"/>
  <c r="K420" i="8"/>
  <c r="J420" i="8"/>
  <c r="I420" i="8"/>
  <c r="H420" i="8"/>
  <c r="G420" i="8"/>
  <c r="F420" i="8"/>
  <c r="E420" i="8"/>
  <c r="D420" i="8"/>
  <c r="AJ419" i="8"/>
  <c r="AI419" i="8"/>
  <c r="AH419" i="8"/>
  <c r="AG419" i="8"/>
  <c r="AF419" i="8"/>
  <c r="AE419" i="8"/>
  <c r="AD419" i="8"/>
  <c r="AC419" i="8"/>
  <c r="AB419" i="8"/>
  <c r="AA419" i="8"/>
  <c r="Z419" i="8"/>
  <c r="Y419" i="8"/>
  <c r="X419" i="8"/>
  <c r="W419" i="8"/>
  <c r="V419" i="8"/>
  <c r="U419" i="8"/>
  <c r="T419" i="8"/>
  <c r="S419" i="8"/>
  <c r="R419" i="8"/>
  <c r="Q419" i="8"/>
  <c r="P419" i="8"/>
  <c r="O419" i="8"/>
  <c r="N419" i="8"/>
  <c r="M419" i="8"/>
  <c r="L419" i="8"/>
  <c r="K419" i="8"/>
  <c r="J419" i="8"/>
  <c r="I419" i="8"/>
  <c r="H419" i="8"/>
  <c r="G419" i="8"/>
  <c r="F419" i="8"/>
  <c r="E419" i="8"/>
  <c r="D419" i="8"/>
  <c r="AJ418" i="8"/>
  <c r="AI418" i="8"/>
  <c r="AH418" i="8"/>
  <c r="AG418" i="8"/>
  <c r="AF418" i="8"/>
  <c r="AE418" i="8"/>
  <c r="AD418" i="8"/>
  <c r="AC418" i="8"/>
  <c r="AB418" i="8"/>
  <c r="AA418" i="8"/>
  <c r="Z418" i="8"/>
  <c r="Y418" i="8"/>
  <c r="X418" i="8"/>
  <c r="W418" i="8"/>
  <c r="V418" i="8"/>
  <c r="U418" i="8"/>
  <c r="T418" i="8"/>
  <c r="S418" i="8"/>
  <c r="R418" i="8"/>
  <c r="Q418" i="8"/>
  <c r="P418" i="8"/>
  <c r="O418" i="8"/>
  <c r="N418" i="8"/>
  <c r="M418" i="8"/>
  <c r="L418" i="8"/>
  <c r="K418" i="8"/>
  <c r="J418" i="8"/>
  <c r="I418" i="8"/>
  <c r="H418" i="8"/>
  <c r="G418" i="8"/>
  <c r="F418" i="8"/>
  <c r="E418" i="8"/>
  <c r="D418" i="8"/>
  <c r="AJ417" i="8"/>
  <c r="AI417" i="8"/>
  <c r="AH417" i="8"/>
  <c r="AG417" i="8"/>
  <c r="AF417" i="8"/>
  <c r="AE417" i="8"/>
  <c r="AD417" i="8"/>
  <c r="AC417" i="8"/>
  <c r="AB417" i="8"/>
  <c r="AA417" i="8"/>
  <c r="Z417" i="8"/>
  <c r="Y417" i="8"/>
  <c r="X417" i="8"/>
  <c r="W417" i="8"/>
  <c r="V417" i="8"/>
  <c r="U417" i="8"/>
  <c r="T417" i="8"/>
  <c r="S417" i="8"/>
  <c r="R417" i="8"/>
  <c r="Q417" i="8"/>
  <c r="P417" i="8"/>
  <c r="O417" i="8"/>
  <c r="N417" i="8"/>
  <c r="M417" i="8"/>
  <c r="L417" i="8"/>
  <c r="K417" i="8"/>
  <c r="J417" i="8"/>
  <c r="I417" i="8"/>
  <c r="H417" i="8"/>
  <c r="G417" i="8"/>
  <c r="F417" i="8"/>
  <c r="E417" i="8"/>
  <c r="D417" i="8"/>
  <c r="AJ415" i="8"/>
  <c r="AI415" i="8"/>
  <c r="AH415" i="8"/>
  <c r="AG415" i="8"/>
  <c r="AF415" i="8"/>
  <c r="AE415" i="8"/>
  <c r="AD415" i="8"/>
  <c r="AC415" i="8"/>
  <c r="AB415" i="8"/>
  <c r="AA415" i="8"/>
  <c r="Z415" i="8"/>
  <c r="Y415" i="8"/>
  <c r="X415" i="8"/>
  <c r="W415" i="8"/>
  <c r="V415" i="8"/>
  <c r="U415" i="8"/>
  <c r="T415" i="8"/>
  <c r="S415" i="8"/>
  <c r="R415" i="8"/>
  <c r="Q415" i="8"/>
  <c r="P415" i="8"/>
  <c r="O415" i="8"/>
  <c r="N415" i="8"/>
  <c r="M415" i="8"/>
  <c r="L415" i="8"/>
  <c r="K415" i="8"/>
  <c r="J415" i="8"/>
  <c r="I415" i="8"/>
  <c r="H415" i="8"/>
  <c r="G415" i="8"/>
  <c r="F415" i="8"/>
  <c r="E415" i="8"/>
  <c r="D415" i="8"/>
  <c r="AJ414" i="8"/>
  <c r="AI414" i="8"/>
  <c r="AH414" i="8"/>
  <c r="AG414" i="8"/>
  <c r="AF414" i="8"/>
  <c r="AE414" i="8"/>
  <c r="AD414" i="8"/>
  <c r="AC414" i="8"/>
  <c r="AB414" i="8"/>
  <c r="AA414" i="8"/>
  <c r="Z414" i="8"/>
  <c r="Y414" i="8"/>
  <c r="X414" i="8"/>
  <c r="W414" i="8"/>
  <c r="V414" i="8"/>
  <c r="U414" i="8"/>
  <c r="T414" i="8"/>
  <c r="S414" i="8"/>
  <c r="R414" i="8"/>
  <c r="Q414" i="8"/>
  <c r="P414" i="8"/>
  <c r="O414" i="8"/>
  <c r="N414" i="8"/>
  <c r="M414" i="8"/>
  <c r="L414" i="8"/>
  <c r="K414" i="8"/>
  <c r="J414" i="8"/>
  <c r="I414" i="8"/>
  <c r="H414" i="8"/>
  <c r="G414" i="8"/>
  <c r="F414" i="8"/>
  <c r="E414" i="8"/>
  <c r="D414" i="8"/>
  <c r="AJ413" i="8"/>
  <c r="AI413" i="8"/>
  <c r="AH413" i="8"/>
  <c r="AG413" i="8"/>
  <c r="AF413" i="8"/>
  <c r="AE413" i="8"/>
  <c r="AD413" i="8"/>
  <c r="AC413" i="8"/>
  <c r="AB413" i="8"/>
  <c r="AA413" i="8"/>
  <c r="Z413" i="8"/>
  <c r="Y413" i="8"/>
  <c r="X413" i="8"/>
  <c r="W413" i="8"/>
  <c r="V413" i="8"/>
  <c r="U413" i="8"/>
  <c r="T413" i="8"/>
  <c r="S413" i="8"/>
  <c r="R413" i="8"/>
  <c r="Q413" i="8"/>
  <c r="P413" i="8"/>
  <c r="O413" i="8"/>
  <c r="N413" i="8"/>
  <c r="M413" i="8"/>
  <c r="L413" i="8"/>
  <c r="K413" i="8"/>
  <c r="J413" i="8"/>
  <c r="I413" i="8"/>
  <c r="H413" i="8"/>
  <c r="G413" i="8"/>
  <c r="F413" i="8"/>
  <c r="E413" i="8"/>
  <c r="D413" i="8"/>
  <c r="AJ409" i="8"/>
  <c r="AI409" i="8"/>
  <c r="AH409" i="8"/>
  <c r="AG409" i="8"/>
  <c r="AF409" i="8"/>
  <c r="AE409" i="8"/>
  <c r="AD409" i="8"/>
  <c r="AC409" i="8"/>
  <c r="AB409" i="8"/>
  <c r="AA409" i="8"/>
  <c r="Z409" i="8"/>
  <c r="Y409" i="8"/>
  <c r="X409" i="8"/>
  <c r="W409" i="8"/>
  <c r="V409" i="8"/>
  <c r="U409" i="8"/>
  <c r="T409" i="8"/>
  <c r="S409" i="8"/>
  <c r="R409" i="8"/>
  <c r="Q409" i="8"/>
  <c r="P409" i="8"/>
  <c r="O409" i="8"/>
  <c r="N409" i="8"/>
  <c r="M409" i="8"/>
  <c r="L409" i="8"/>
  <c r="K409" i="8"/>
  <c r="J409" i="8"/>
  <c r="I409" i="8"/>
  <c r="H409" i="8"/>
  <c r="G409" i="8"/>
  <c r="F409" i="8"/>
  <c r="E409" i="8"/>
  <c r="D409" i="8"/>
  <c r="AJ408" i="8"/>
  <c r="AI408" i="8"/>
  <c r="AH408" i="8"/>
  <c r="AG408" i="8"/>
  <c r="AF408" i="8"/>
  <c r="AE408" i="8"/>
  <c r="AD408" i="8"/>
  <c r="AC408" i="8"/>
  <c r="AB408" i="8"/>
  <c r="AA408" i="8"/>
  <c r="Z408" i="8"/>
  <c r="Y408" i="8"/>
  <c r="X408" i="8"/>
  <c r="W408" i="8"/>
  <c r="V408" i="8"/>
  <c r="U408" i="8"/>
  <c r="T408" i="8"/>
  <c r="S408" i="8"/>
  <c r="R408" i="8"/>
  <c r="Q408" i="8"/>
  <c r="P408" i="8"/>
  <c r="O408" i="8"/>
  <c r="N408" i="8"/>
  <c r="M408" i="8"/>
  <c r="L408" i="8"/>
  <c r="K408" i="8"/>
  <c r="J408" i="8"/>
  <c r="I408" i="8"/>
  <c r="H408" i="8"/>
  <c r="G408" i="8"/>
  <c r="F408" i="8"/>
  <c r="E408" i="8"/>
  <c r="D408" i="8"/>
  <c r="AJ407" i="8"/>
  <c r="AI407" i="8"/>
  <c r="AH407" i="8"/>
  <c r="AG407" i="8"/>
  <c r="AF407" i="8"/>
  <c r="AE407" i="8"/>
  <c r="AD407" i="8"/>
  <c r="AC407" i="8"/>
  <c r="AB407" i="8"/>
  <c r="AA407" i="8"/>
  <c r="Z407" i="8"/>
  <c r="Y407" i="8"/>
  <c r="X407" i="8"/>
  <c r="W407" i="8"/>
  <c r="V407" i="8"/>
  <c r="U407" i="8"/>
  <c r="T407" i="8"/>
  <c r="S407" i="8"/>
  <c r="R407" i="8"/>
  <c r="Q407" i="8"/>
  <c r="P407" i="8"/>
  <c r="O407" i="8"/>
  <c r="N407" i="8"/>
  <c r="M407" i="8"/>
  <c r="L407" i="8"/>
  <c r="K407" i="8"/>
  <c r="J407" i="8"/>
  <c r="I407" i="8"/>
  <c r="H407" i="8"/>
  <c r="G407" i="8"/>
  <c r="F407" i="8"/>
  <c r="E407" i="8"/>
  <c r="D407" i="8"/>
  <c r="AL365" i="8"/>
  <c r="AK365" i="8"/>
  <c r="AJ365" i="8"/>
  <c r="AI365" i="8"/>
  <c r="AH365" i="8"/>
  <c r="AG365" i="8"/>
  <c r="AF365" i="8"/>
  <c r="AE365" i="8"/>
  <c r="AD365" i="8"/>
  <c r="AC365" i="8"/>
  <c r="AB365" i="8"/>
  <c r="AA365" i="8"/>
  <c r="Z365" i="8"/>
  <c r="X365" i="8"/>
  <c r="W365" i="8"/>
  <c r="V365" i="8"/>
  <c r="U365" i="8"/>
  <c r="T365" i="8"/>
  <c r="S365" i="8"/>
  <c r="R365" i="8"/>
  <c r="Q365" i="8"/>
  <c r="P365" i="8"/>
  <c r="O365" i="8"/>
  <c r="N365" i="8"/>
  <c r="M365" i="8"/>
  <c r="L365" i="8"/>
  <c r="K365" i="8"/>
  <c r="J365" i="8"/>
  <c r="I365" i="8"/>
  <c r="H365" i="8"/>
  <c r="G365" i="8"/>
  <c r="F365" i="8"/>
  <c r="E365" i="8"/>
  <c r="AL364" i="8"/>
  <c r="AK364" i="8"/>
  <c r="AJ364" i="8"/>
  <c r="AI364" i="8"/>
  <c r="AH364" i="8"/>
  <c r="AG364" i="8"/>
  <c r="AF364" i="8"/>
  <c r="AE364" i="8"/>
  <c r="AD364" i="8"/>
  <c r="AC364" i="8"/>
  <c r="AB364" i="8"/>
  <c r="AA364" i="8"/>
  <c r="Z364" i="8"/>
  <c r="X364" i="8"/>
  <c r="W364" i="8"/>
  <c r="V364" i="8"/>
  <c r="U364" i="8"/>
  <c r="T364" i="8"/>
  <c r="S364" i="8"/>
  <c r="R364" i="8"/>
  <c r="Q364" i="8"/>
  <c r="P364" i="8"/>
  <c r="O364" i="8"/>
  <c r="N364" i="8"/>
  <c r="M364" i="8"/>
  <c r="L364" i="8"/>
  <c r="K364" i="8"/>
  <c r="J364" i="8"/>
  <c r="I364" i="8"/>
  <c r="H364" i="8"/>
  <c r="G364" i="8"/>
  <c r="F364" i="8"/>
  <c r="E364" i="8"/>
  <c r="AL363" i="8"/>
  <c r="AK363" i="8"/>
  <c r="AJ363" i="8"/>
  <c r="AI363" i="8"/>
  <c r="AH363" i="8"/>
  <c r="AG363" i="8"/>
  <c r="AF363" i="8"/>
  <c r="AE363" i="8"/>
  <c r="AD363" i="8"/>
  <c r="AC363" i="8"/>
  <c r="AB363" i="8"/>
  <c r="AA363" i="8"/>
  <c r="Z363" i="8"/>
  <c r="X363" i="8"/>
  <c r="W363" i="8"/>
  <c r="V363" i="8"/>
  <c r="U363" i="8"/>
  <c r="T363" i="8"/>
  <c r="S363" i="8"/>
  <c r="R363" i="8"/>
  <c r="Q363" i="8"/>
  <c r="P363" i="8"/>
  <c r="O363" i="8"/>
  <c r="N363" i="8"/>
  <c r="M363" i="8"/>
  <c r="L363" i="8"/>
  <c r="K363" i="8"/>
  <c r="J363" i="8"/>
  <c r="I363" i="8"/>
  <c r="H363" i="8"/>
  <c r="G363" i="8"/>
  <c r="F363" i="8"/>
  <c r="E363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Y319" i="8"/>
  <c r="Z319" i="8"/>
  <c r="AA319" i="8"/>
  <c r="AB319" i="8"/>
  <c r="AC319" i="8"/>
  <c r="AD319" i="8"/>
  <c r="AE319" i="8"/>
  <c r="AF319" i="8"/>
  <c r="AG319" i="8"/>
  <c r="AH319" i="8"/>
  <c r="AI319" i="8"/>
  <c r="AJ319" i="8"/>
  <c r="AK319" i="8"/>
  <c r="AL319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Y320" i="8"/>
  <c r="Z320" i="8"/>
  <c r="AA320" i="8"/>
  <c r="AB320" i="8"/>
  <c r="AC320" i="8"/>
  <c r="AD320" i="8"/>
  <c r="AE320" i="8"/>
  <c r="AF320" i="8"/>
  <c r="AG320" i="8"/>
  <c r="AH320" i="8"/>
  <c r="AI320" i="8"/>
  <c r="AJ320" i="8"/>
  <c r="AK320" i="8"/>
  <c r="AL320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Y321" i="8"/>
  <c r="Z321" i="8"/>
  <c r="AA321" i="8"/>
  <c r="AB321" i="8"/>
  <c r="AC321" i="8"/>
  <c r="AD321" i="8"/>
  <c r="AE321" i="8"/>
  <c r="AF321" i="8"/>
  <c r="AG321" i="8"/>
  <c r="AH321" i="8"/>
  <c r="AI321" i="8"/>
  <c r="AJ321" i="8"/>
  <c r="AK321" i="8"/>
  <c r="AL321" i="8"/>
  <c r="D325" i="8"/>
  <c r="AL332" i="8"/>
  <c r="AK332" i="8"/>
  <c r="AJ332" i="8"/>
  <c r="AI332" i="8"/>
  <c r="AH332" i="8"/>
  <c r="AG332" i="8"/>
  <c r="AF332" i="8"/>
  <c r="AE332" i="8"/>
  <c r="AD332" i="8"/>
  <c r="AC332" i="8"/>
  <c r="AB332" i="8"/>
  <c r="AA332" i="8"/>
  <c r="Z332" i="8"/>
  <c r="Y332" i="8"/>
  <c r="X332" i="8"/>
  <c r="W332" i="8"/>
  <c r="V332" i="8"/>
  <c r="U332" i="8"/>
  <c r="T332" i="8"/>
  <c r="S332" i="8"/>
  <c r="R332" i="8"/>
  <c r="Q332" i="8"/>
  <c r="P332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AL331" i="8"/>
  <c r="AK331" i="8"/>
  <c r="AJ331" i="8"/>
  <c r="AI331" i="8"/>
  <c r="AH331" i="8"/>
  <c r="AG331" i="8"/>
  <c r="AF331" i="8"/>
  <c r="AE331" i="8"/>
  <c r="AD331" i="8"/>
  <c r="AC331" i="8"/>
  <c r="AB331" i="8"/>
  <c r="AA331" i="8"/>
  <c r="Z331" i="8"/>
  <c r="Y331" i="8"/>
  <c r="X331" i="8"/>
  <c r="W331" i="8"/>
  <c r="V331" i="8"/>
  <c r="U331" i="8"/>
  <c r="T331" i="8"/>
  <c r="S331" i="8"/>
  <c r="R331" i="8"/>
  <c r="Q331" i="8"/>
  <c r="P331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AL330" i="8"/>
  <c r="AK330" i="8"/>
  <c r="AJ330" i="8"/>
  <c r="AI330" i="8"/>
  <c r="AH330" i="8"/>
  <c r="AG330" i="8"/>
  <c r="AF330" i="8"/>
  <c r="AE330" i="8"/>
  <c r="AD330" i="8"/>
  <c r="AC330" i="8"/>
  <c r="AB330" i="8"/>
  <c r="AA330" i="8"/>
  <c r="Z330" i="8"/>
  <c r="Y330" i="8"/>
  <c r="X330" i="8"/>
  <c r="W330" i="8"/>
  <c r="V330" i="8"/>
  <c r="U330" i="8"/>
  <c r="T330" i="8"/>
  <c r="S330" i="8"/>
  <c r="R330" i="8"/>
  <c r="Q330" i="8"/>
  <c r="P330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AL329" i="8"/>
  <c r="AK329" i="8"/>
  <c r="AJ329" i="8"/>
  <c r="AI329" i="8"/>
  <c r="AH329" i="8"/>
  <c r="AG329" i="8"/>
  <c r="AF329" i="8"/>
  <c r="AE329" i="8"/>
  <c r="AD329" i="8"/>
  <c r="AC329" i="8"/>
  <c r="AB329" i="8"/>
  <c r="AA329" i="8"/>
  <c r="Z329" i="8"/>
  <c r="Y329" i="8"/>
  <c r="X329" i="8"/>
  <c r="W329" i="8"/>
  <c r="V329" i="8"/>
  <c r="U329" i="8"/>
  <c r="T329" i="8"/>
  <c r="S329" i="8"/>
  <c r="R329" i="8"/>
  <c r="Q329" i="8"/>
  <c r="P329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AL327" i="8"/>
  <c r="AK327" i="8"/>
  <c r="AJ327" i="8"/>
  <c r="AI327" i="8"/>
  <c r="AH327" i="8"/>
  <c r="AG327" i="8"/>
  <c r="AF327" i="8"/>
  <c r="AE327" i="8"/>
  <c r="AD327" i="8"/>
  <c r="AC327" i="8"/>
  <c r="AB327" i="8"/>
  <c r="AA327" i="8"/>
  <c r="Z327" i="8"/>
  <c r="Y327" i="8"/>
  <c r="X327" i="8"/>
  <c r="W327" i="8"/>
  <c r="V327" i="8"/>
  <c r="U327" i="8"/>
  <c r="T327" i="8"/>
  <c r="S327" i="8"/>
  <c r="R327" i="8"/>
  <c r="Q327" i="8"/>
  <c r="P327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AL326" i="8"/>
  <c r="AK326" i="8"/>
  <c r="AJ326" i="8"/>
  <c r="AI326" i="8"/>
  <c r="AH326" i="8"/>
  <c r="AG326" i="8"/>
  <c r="AF326" i="8"/>
  <c r="AE326" i="8"/>
  <c r="AD326" i="8"/>
  <c r="AC326" i="8"/>
  <c r="AB326" i="8"/>
  <c r="AA326" i="8"/>
  <c r="Z326" i="8"/>
  <c r="Y326" i="8"/>
  <c r="X326" i="8"/>
  <c r="W326" i="8"/>
  <c r="V326" i="8"/>
  <c r="U326" i="8"/>
  <c r="T326" i="8"/>
  <c r="S326" i="8"/>
  <c r="R326" i="8"/>
  <c r="Q326" i="8"/>
  <c r="P326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AL325" i="8"/>
  <c r="AK325" i="8"/>
  <c r="AJ325" i="8"/>
  <c r="AI325" i="8"/>
  <c r="AH325" i="8"/>
  <c r="AG325" i="8"/>
  <c r="AF325" i="8"/>
  <c r="AE325" i="8"/>
  <c r="AD325" i="8"/>
  <c r="AC325" i="8"/>
  <c r="AB325" i="8"/>
  <c r="AA325" i="8"/>
  <c r="Z325" i="8"/>
  <c r="Y325" i="8"/>
  <c r="X325" i="8"/>
  <c r="W325" i="8"/>
  <c r="V325" i="8"/>
  <c r="U325" i="8"/>
  <c r="T325" i="8"/>
  <c r="S325" i="8"/>
  <c r="R325" i="8"/>
  <c r="Q325" i="8"/>
  <c r="P325" i="8"/>
  <c r="O325" i="8"/>
  <c r="N325" i="8"/>
  <c r="M325" i="8"/>
  <c r="L325" i="8"/>
  <c r="K325" i="8"/>
  <c r="J325" i="8"/>
  <c r="I325" i="8"/>
  <c r="H325" i="8"/>
  <c r="G325" i="8"/>
  <c r="F325" i="8"/>
  <c r="E325" i="8"/>
  <c r="AJ467" i="8"/>
  <c r="AI467" i="8"/>
  <c r="AH467" i="8"/>
  <c r="AG467" i="8"/>
  <c r="AF467" i="8"/>
  <c r="AE467" i="8"/>
  <c r="AD467" i="8"/>
  <c r="AC467" i="8"/>
  <c r="AB467" i="8"/>
  <c r="AA467" i="8"/>
  <c r="Z467" i="8"/>
  <c r="Y467" i="8"/>
  <c r="X467" i="8"/>
  <c r="W467" i="8"/>
  <c r="V467" i="8"/>
  <c r="U467" i="8"/>
  <c r="T467" i="8"/>
  <c r="S467" i="8"/>
  <c r="R467" i="8"/>
  <c r="Q467" i="8"/>
  <c r="P467" i="8"/>
  <c r="O467" i="8"/>
  <c r="N467" i="8"/>
  <c r="M467" i="8"/>
  <c r="L467" i="8"/>
  <c r="K467" i="8"/>
  <c r="J467" i="8"/>
  <c r="I467" i="8"/>
  <c r="H467" i="8"/>
  <c r="G467" i="8"/>
  <c r="F467" i="8"/>
  <c r="E467" i="8"/>
  <c r="D467" i="8"/>
  <c r="AJ466" i="8"/>
  <c r="AI466" i="8"/>
  <c r="AH466" i="8"/>
  <c r="AG466" i="8"/>
  <c r="AF466" i="8"/>
  <c r="AE466" i="8"/>
  <c r="AD466" i="8"/>
  <c r="AC466" i="8"/>
  <c r="AB466" i="8"/>
  <c r="AA466" i="8"/>
  <c r="Z466" i="8"/>
  <c r="Y466" i="8"/>
  <c r="X466" i="8"/>
  <c r="W466" i="8"/>
  <c r="V466" i="8"/>
  <c r="U466" i="8"/>
  <c r="T466" i="8"/>
  <c r="S466" i="8"/>
  <c r="R466" i="8"/>
  <c r="Q466" i="8"/>
  <c r="P466" i="8"/>
  <c r="O466" i="8"/>
  <c r="N466" i="8"/>
  <c r="M466" i="8"/>
  <c r="L466" i="8"/>
  <c r="K466" i="8"/>
  <c r="J466" i="8"/>
  <c r="I466" i="8"/>
  <c r="H466" i="8"/>
  <c r="G466" i="8"/>
  <c r="F466" i="8"/>
  <c r="E466" i="8"/>
  <c r="D466" i="8"/>
  <c r="AJ465" i="8"/>
  <c r="AI465" i="8"/>
  <c r="AH465" i="8"/>
  <c r="AG465" i="8"/>
  <c r="AF465" i="8"/>
  <c r="AE465" i="8"/>
  <c r="AD465" i="8"/>
  <c r="AC465" i="8"/>
  <c r="AB465" i="8"/>
  <c r="AA465" i="8"/>
  <c r="Z465" i="8"/>
  <c r="Y465" i="8"/>
  <c r="X465" i="8"/>
  <c r="W465" i="8"/>
  <c r="V465" i="8"/>
  <c r="U465" i="8"/>
  <c r="T465" i="8"/>
  <c r="S465" i="8"/>
  <c r="R465" i="8"/>
  <c r="Q465" i="8"/>
  <c r="P465" i="8"/>
  <c r="O465" i="8"/>
  <c r="N465" i="8"/>
  <c r="M465" i="8"/>
  <c r="L465" i="8"/>
  <c r="K465" i="8"/>
  <c r="J465" i="8"/>
  <c r="I465" i="8"/>
  <c r="H465" i="8"/>
  <c r="G465" i="8"/>
  <c r="F465" i="8"/>
  <c r="E465" i="8"/>
  <c r="D465" i="8"/>
  <c r="AJ464" i="8"/>
  <c r="AI464" i="8"/>
  <c r="AH464" i="8"/>
  <c r="AG464" i="8"/>
  <c r="AF464" i="8"/>
  <c r="AE464" i="8"/>
  <c r="AD464" i="8"/>
  <c r="AC464" i="8"/>
  <c r="AB464" i="8"/>
  <c r="AA464" i="8"/>
  <c r="Z464" i="8"/>
  <c r="Y464" i="8"/>
  <c r="X464" i="8"/>
  <c r="W464" i="8"/>
  <c r="V464" i="8"/>
  <c r="U464" i="8"/>
  <c r="T464" i="8"/>
  <c r="S464" i="8"/>
  <c r="R464" i="8"/>
  <c r="Q464" i="8"/>
  <c r="P464" i="8"/>
  <c r="O464" i="8"/>
  <c r="N464" i="8"/>
  <c r="M464" i="8"/>
  <c r="L464" i="8"/>
  <c r="K464" i="8"/>
  <c r="J464" i="8"/>
  <c r="I464" i="8"/>
  <c r="H464" i="8"/>
  <c r="G464" i="8"/>
  <c r="F464" i="8"/>
  <c r="E464" i="8"/>
  <c r="D464" i="8"/>
  <c r="AJ462" i="8"/>
  <c r="AI462" i="8"/>
  <c r="AH462" i="8"/>
  <c r="AG462" i="8"/>
  <c r="AF462" i="8"/>
  <c r="AE462" i="8"/>
  <c r="AD462" i="8"/>
  <c r="AC462" i="8"/>
  <c r="AB462" i="8"/>
  <c r="AA462" i="8"/>
  <c r="Z462" i="8"/>
  <c r="Y462" i="8"/>
  <c r="X462" i="8"/>
  <c r="W462" i="8"/>
  <c r="V462" i="8"/>
  <c r="U462" i="8"/>
  <c r="T462" i="8"/>
  <c r="S462" i="8"/>
  <c r="R462" i="8"/>
  <c r="Q462" i="8"/>
  <c r="P462" i="8"/>
  <c r="O462" i="8"/>
  <c r="N462" i="8"/>
  <c r="M462" i="8"/>
  <c r="L462" i="8"/>
  <c r="K462" i="8"/>
  <c r="J462" i="8"/>
  <c r="I462" i="8"/>
  <c r="H462" i="8"/>
  <c r="G462" i="8"/>
  <c r="F462" i="8"/>
  <c r="E462" i="8"/>
  <c r="D462" i="8"/>
  <c r="AJ461" i="8"/>
  <c r="AI461" i="8"/>
  <c r="AH461" i="8"/>
  <c r="AG461" i="8"/>
  <c r="AF461" i="8"/>
  <c r="AE461" i="8"/>
  <c r="AD461" i="8"/>
  <c r="AC461" i="8"/>
  <c r="AB461" i="8"/>
  <c r="AA461" i="8"/>
  <c r="Z461" i="8"/>
  <c r="Y461" i="8"/>
  <c r="X461" i="8"/>
  <c r="W461" i="8"/>
  <c r="V461" i="8"/>
  <c r="U461" i="8"/>
  <c r="T461" i="8"/>
  <c r="S461" i="8"/>
  <c r="R461" i="8"/>
  <c r="Q461" i="8"/>
  <c r="P461" i="8"/>
  <c r="O461" i="8"/>
  <c r="N461" i="8"/>
  <c r="M461" i="8"/>
  <c r="L461" i="8"/>
  <c r="K461" i="8"/>
  <c r="J461" i="8"/>
  <c r="I461" i="8"/>
  <c r="H461" i="8"/>
  <c r="G461" i="8"/>
  <c r="F461" i="8"/>
  <c r="E461" i="8"/>
  <c r="D461" i="8"/>
  <c r="AJ460" i="8"/>
  <c r="AI460" i="8"/>
  <c r="AH460" i="8"/>
  <c r="AG460" i="8"/>
  <c r="AF460" i="8"/>
  <c r="AE460" i="8"/>
  <c r="AD460" i="8"/>
  <c r="AC460" i="8"/>
  <c r="AB460" i="8"/>
  <c r="AA460" i="8"/>
  <c r="Z460" i="8"/>
  <c r="Y460" i="8"/>
  <c r="X460" i="8"/>
  <c r="W460" i="8"/>
  <c r="V460" i="8"/>
  <c r="U460" i="8"/>
  <c r="T460" i="8"/>
  <c r="S460" i="8"/>
  <c r="R460" i="8"/>
  <c r="Q460" i="8"/>
  <c r="P460" i="8"/>
  <c r="O460" i="8"/>
  <c r="N460" i="8"/>
  <c r="M460" i="8"/>
  <c r="L460" i="8"/>
  <c r="K460" i="8"/>
  <c r="J460" i="8"/>
  <c r="I460" i="8"/>
  <c r="H460" i="8"/>
  <c r="G460" i="8"/>
  <c r="F460" i="8"/>
  <c r="E460" i="8"/>
  <c r="D460" i="8"/>
  <c r="AJ456" i="8"/>
  <c r="AI456" i="8"/>
  <c r="AH456" i="8"/>
  <c r="AG456" i="8"/>
  <c r="AF456" i="8"/>
  <c r="AE456" i="8"/>
  <c r="AD456" i="8"/>
  <c r="AC456" i="8"/>
  <c r="AB456" i="8"/>
  <c r="AA456" i="8"/>
  <c r="Z456" i="8"/>
  <c r="Y456" i="8"/>
  <c r="X456" i="8"/>
  <c r="W456" i="8"/>
  <c r="V456" i="8"/>
  <c r="U456" i="8"/>
  <c r="T456" i="8"/>
  <c r="S456" i="8"/>
  <c r="R456" i="8"/>
  <c r="Q456" i="8"/>
  <c r="P456" i="8"/>
  <c r="O456" i="8"/>
  <c r="N456" i="8"/>
  <c r="M456" i="8"/>
  <c r="L456" i="8"/>
  <c r="K456" i="8"/>
  <c r="J456" i="8"/>
  <c r="I456" i="8"/>
  <c r="H456" i="8"/>
  <c r="G456" i="8"/>
  <c r="F456" i="8"/>
  <c r="E456" i="8"/>
  <c r="D456" i="8"/>
  <c r="AJ455" i="8"/>
  <c r="AI455" i="8"/>
  <c r="AH455" i="8"/>
  <c r="AG455" i="8"/>
  <c r="AF455" i="8"/>
  <c r="AE455" i="8"/>
  <c r="AD455" i="8"/>
  <c r="AC455" i="8"/>
  <c r="AB455" i="8"/>
  <c r="AA455" i="8"/>
  <c r="Z455" i="8"/>
  <c r="Y455" i="8"/>
  <c r="X455" i="8"/>
  <c r="W455" i="8"/>
  <c r="V455" i="8"/>
  <c r="U455" i="8"/>
  <c r="T455" i="8"/>
  <c r="S455" i="8"/>
  <c r="R455" i="8"/>
  <c r="Q455" i="8"/>
  <c r="P455" i="8"/>
  <c r="O455" i="8"/>
  <c r="N455" i="8"/>
  <c r="M455" i="8"/>
  <c r="L455" i="8"/>
  <c r="K455" i="8"/>
  <c r="J455" i="8"/>
  <c r="I455" i="8"/>
  <c r="H455" i="8"/>
  <c r="G455" i="8"/>
  <c r="F455" i="8"/>
  <c r="E455" i="8"/>
  <c r="D455" i="8"/>
  <c r="AJ454" i="8"/>
  <c r="AI454" i="8"/>
  <c r="AH454" i="8"/>
  <c r="AG454" i="8"/>
  <c r="AF454" i="8"/>
  <c r="AE454" i="8"/>
  <c r="AD454" i="8"/>
  <c r="AC454" i="8"/>
  <c r="AB454" i="8"/>
  <c r="AA454" i="8"/>
  <c r="Z454" i="8"/>
  <c r="Y454" i="8"/>
  <c r="X454" i="8"/>
  <c r="W454" i="8"/>
  <c r="V454" i="8"/>
  <c r="U454" i="8"/>
  <c r="T454" i="8"/>
  <c r="S454" i="8"/>
  <c r="R454" i="8"/>
  <c r="Q454" i="8"/>
  <c r="P454" i="8"/>
  <c r="O454" i="8"/>
  <c r="N454" i="8"/>
  <c r="M454" i="8"/>
  <c r="L454" i="8"/>
  <c r="K454" i="8"/>
  <c r="J454" i="8"/>
  <c r="I454" i="8"/>
  <c r="H454" i="8"/>
  <c r="G454" i="8"/>
  <c r="F454" i="8"/>
  <c r="E454" i="8"/>
  <c r="D454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AH287" i="8"/>
  <c r="AG287" i="8"/>
  <c r="AF287" i="8"/>
  <c r="AE287" i="8"/>
  <c r="AD287" i="8"/>
  <c r="AC287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AI286" i="8" l="1"/>
  <c r="AM373" i="8"/>
  <c r="AM325" i="8"/>
  <c r="AM365" i="8"/>
  <c r="AM376" i="8"/>
  <c r="AM372" i="8"/>
  <c r="AI285" i="8"/>
  <c r="AI283" i="8"/>
  <c r="AI284" i="8"/>
  <c r="AI281" i="8"/>
  <c r="AI277" i="8"/>
  <c r="AI276" i="8"/>
  <c r="AI288" i="8"/>
  <c r="AI275" i="8"/>
  <c r="AI287" i="8"/>
  <c r="AI98" i="8"/>
  <c r="AI52" i="8"/>
  <c r="AK460" i="8"/>
  <c r="AK461" i="8"/>
  <c r="AK462" i="8"/>
  <c r="AK464" i="8"/>
  <c r="AK463" i="8"/>
  <c r="AK465" i="8"/>
  <c r="AK454" i="8"/>
  <c r="AK466" i="8"/>
  <c r="AK455" i="8"/>
  <c r="AK467" i="8"/>
  <c r="AK456" i="8"/>
  <c r="AK409" i="8"/>
  <c r="AK407" i="8"/>
  <c r="AK419" i="8"/>
  <c r="AK416" i="8"/>
  <c r="AK408" i="8"/>
  <c r="AK420" i="8"/>
  <c r="AK413" i="8"/>
  <c r="AK414" i="8"/>
  <c r="AK415" i="8"/>
  <c r="AK417" i="8"/>
  <c r="AK418" i="8"/>
  <c r="AM371" i="8"/>
  <c r="AM374" i="8"/>
  <c r="AM369" i="8"/>
  <c r="AM363" i="8"/>
  <c r="AM364" i="8"/>
  <c r="AM370" i="8"/>
  <c r="AM332" i="8"/>
  <c r="AM328" i="8"/>
  <c r="AM330" i="8"/>
  <c r="AM327" i="8"/>
  <c r="AM331" i="8"/>
  <c r="AM329" i="8"/>
  <c r="AM319" i="8"/>
  <c r="AM326" i="8"/>
  <c r="AM321" i="8"/>
  <c r="AM320" i="8"/>
  <c r="AI282" i="8"/>
  <c r="AI237" i="8"/>
  <c r="AI190" i="8"/>
  <c r="AI144" i="8"/>
  <c r="H410" i="8"/>
  <c r="P410" i="8"/>
  <c r="X410" i="8"/>
  <c r="AF410" i="8"/>
  <c r="AG410" i="8"/>
  <c r="Q410" i="8"/>
  <c r="L410" i="8"/>
  <c r="T410" i="8"/>
  <c r="AB410" i="8"/>
  <c r="AJ410" i="8"/>
  <c r="S410" i="8"/>
  <c r="K410" i="8"/>
  <c r="AA410" i="8"/>
  <c r="AI410" i="8"/>
  <c r="I410" i="8"/>
  <c r="Y410" i="8"/>
  <c r="S366" i="8"/>
  <c r="AA366" i="8"/>
  <c r="AI366" i="8"/>
  <c r="Y421" i="8"/>
  <c r="D410" i="8"/>
  <c r="J421" i="8"/>
  <c r="R421" i="8"/>
  <c r="Z421" i="8"/>
  <c r="AH421" i="8"/>
  <c r="I421" i="8"/>
  <c r="Q421" i="8"/>
  <c r="AG421" i="8"/>
  <c r="G421" i="8"/>
  <c r="O421" i="8"/>
  <c r="W421" i="8"/>
  <c r="AE421" i="8"/>
  <c r="G410" i="8"/>
  <c r="O410" i="8"/>
  <c r="W410" i="8"/>
  <c r="AE410" i="8"/>
  <c r="E410" i="8"/>
  <c r="M410" i="8"/>
  <c r="U410" i="8"/>
  <c r="AC410" i="8"/>
  <c r="F410" i="8"/>
  <c r="N410" i="8"/>
  <c r="V410" i="8"/>
  <c r="AD410" i="8"/>
  <c r="H421" i="8"/>
  <c r="P421" i="8"/>
  <c r="X421" i="8"/>
  <c r="AF421" i="8"/>
  <c r="K421" i="8"/>
  <c r="S421" i="8"/>
  <c r="AA421" i="8"/>
  <c r="AI421" i="8"/>
  <c r="D421" i="8"/>
  <c r="L421" i="8"/>
  <c r="T421" i="8"/>
  <c r="AB421" i="8"/>
  <c r="AJ421" i="8"/>
  <c r="O377" i="8"/>
  <c r="J410" i="8"/>
  <c r="R410" i="8"/>
  <c r="Z410" i="8"/>
  <c r="AH410" i="8"/>
  <c r="E421" i="8"/>
  <c r="M421" i="8"/>
  <c r="U421" i="8"/>
  <c r="AC421" i="8"/>
  <c r="K366" i="8"/>
  <c r="F421" i="8"/>
  <c r="N421" i="8"/>
  <c r="V421" i="8"/>
  <c r="AD421" i="8"/>
  <c r="N366" i="8"/>
  <c r="V366" i="8"/>
  <c r="AD366" i="8"/>
  <c r="F366" i="8"/>
  <c r="AL366" i="8"/>
  <c r="V457" i="8"/>
  <c r="AD322" i="8"/>
  <c r="G377" i="8"/>
  <c r="W377" i="8"/>
  <c r="AE377" i="8"/>
  <c r="L377" i="8"/>
  <c r="T377" i="8"/>
  <c r="AB377" i="8"/>
  <c r="AJ377" i="8"/>
  <c r="G366" i="8"/>
  <c r="O366" i="8"/>
  <c r="W366" i="8"/>
  <c r="AE366" i="8"/>
  <c r="I377" i="8"/>
  <c r="Q377" i="8"/>
  <c r="Y377" i="8"/>
  <c r="AG377" i="8"/>
  <c r="F377" i="8"/>
  <c r="N377" i="8"/>
  <c r="V377" i="8"/>
  <c r="AD377" i="8"/>
  <c r="AL377" i="8"/>
  <c r="K377" i="8"/>
  <c r="S377" i="8"/>
  <c r="AA377" i="8"/>
  <c r="AI377" i="8"/>
  <c r="P377" i="8"/>
  <c r="X377" i="8"/>
  <c r="AF377" i="8"/>
  <c r="E377" i="8"/>
  <c r="M377" i="8"/>
  <c r="U377" i="8"/>
  <c r="AC377" i="8"/>
  <c r="AK377" i="8"/>
  <c r="R377" i="8"/>
  <c r="Z377" i="8"/>
  <c r="AH377" i="8"/>
  <c r="AF322" i="8"/>
  <c r="H377" i="8"/>
  <c r="J377" i="8"/>
  <c r="D377" i="8"/>
  <c r="I366" i="8"/>
  <c r="Q366" i="8"/>
  <c r="Y366" i="8"/>
  <c r="AG366" i="8"/>
  <c r="E366" i="8"/>
  <c r="M366" i="8"/>
  <c r="U366" i="8"/>
  <c r="AC366" i="8"/>
  <c r="AK366" i="8"/>
  <c r="H366" i="8"/>
  <c r="P366" i="8"/>
  <c r="X366" i="8"/>
  <c r="AF366" i="8"/>
  <c r="L366" i="8"/>
  <c r="T366" i="8"/>
  <c r="AB366" i="8"/>
  <c r="AJ366" i="8"/>
  <c r="J366" i="8"/>
  <c r="R366" i="8"/>
  <c r="Z366" i="8"/>
  <c r="AH366" i="8"/>
  <c r="D366" i="8"/>
  <c r="AI322" i="8"/>
  <c r="AA322" i="8"/>
  <c r="S322" i="8"/>
  <c r="K322" i="8"/>
  <c r="L468" i="8"/>
  <c r="AA457" i="8"/>
  <c r="AI457" i="8"/>
  <c r="H322" i="8"/>
  <c r="P322" i="8"/>
  <c r="X322" i="8"/>
  <c r="D322" i="8"/>
  <c r="L322" i="8"/>
  <c r="T322" i="8"/>
  <c r="AB322" i="8"/>
  <c r="AJ322" i="8"/>
  <c r="V322" i="8"/>
  <c r="AL322" i="8"/>
  <c r="S333" i="8"/>
  <c r="L333" i="8"/>
  <c r="T333" i="8"/>
  <c r="AB333" i="8"/>
  <c r="AJ333" i="8"/>
  <c r="AJ468" i="8"/>
  <c r="F322" i="8"/>
  <c r="N322" i="8"/>
  <c r="I333" i="8"/>
  <c r="Q333" i="8"/>
  <c r="Y333" i="8"/>
  <c r="AG333" i="8"/>
  <c r="F333" i="8"/>
  <c r="N333" i="8"/>
  <c r="V333" i="8"/>
  <c r="AD333" i="8"/>
  <c r="AL333" i="8"/>
  <c r="K333" i="8"/>
  <c r="AA333" i="8"/>
  <c r="AI333" i="8"/>
  <c r="H333" i="8"/>
  <c r="P333" i="8"/>
  <c r="X333" i="8"/>
  <c r="AF333" i="8"/>
  <c r="D333" i="8"/>
  <c r="K457" i="8"/>
  <c r="S457" i="8"/>
  <c r="J333" i="8"/>
  <c r="R333" i="8"/>
  <c r="Z333" i="8"/>
  <c r="AH333" i="8"/>
  <c r="I322" i="8"/>
  <c r="Q322" i="8"/>
  <c r="Y322" i="8"/>
  <c r="AG322" i="8"/>
  <c r="E333" i="8"/>
  <c r="M333" i="8"/>
  <c r="U333" i="8"/>
  <c r="AC333" i="8"/>
  <c r="AK333" i="8"/>
  <c r="J322" i="8"/>
  <c r="R322" i="8"/>
  <c r="Z322" i="8"/>
  <c r="AH322" i="8"/>
  <c r="E322" i="8"/>
  <c r="M322" i="8"/>
  <c r="U322" i="8"/>
  <c r="AC322" i="8"/>
  <c r="AK322" i="8"/>
  <c r="G333" i="8"/>
  <c r="O333" i="8"/>
  <c r="W333" i="8"/>
  <c r="AE333" i="8"/>
  <c r="G322" i="8"/>
  <c r="O322" i="8"/>
  <c r="W322" i="8"/>
  <c r="AE322" i="8"/>
  <c r="Y457" i="8"/>
  <c r="G278" i="8"/>
  <c r="O278" i="8"/>
  <c r="W278" i="8"/>
  <c r="AE278" i="8"/>
  <c r="H278" i="8"/>
  <c r="P278" i="8"/>
  <c r="X278" i="8"/>
  <c r="AF278" i="8"/>
  <c r="R289" i="8"/>
  <c r="T289" i="8"/>
  <c r="P457" i="8"/>
  <c r="X457" i="8"/>
  <c r="AF457" i="8"/>
  <c r="T468" i="8"/>
  <c r="AB468" i="8"/>
  <c r="J457" i="8"/>
  <c r="R457" i="8"/>
  <c r="Z457" i="8"/>
  <c r="AH457" i="8"/>
  <c r="I457" i="8"/>
  <c r="Q457" i="8"/>
  <c r="AG457" i="8"/>
  <c r="H457" i="8"/>
  <c r="K468" i="8"/>
  <c r="S468" i="8"/>
  <c r="AA468" i="8"/>
  <c r="AI468" i="8"/>
  <c r="F457" i="8"/>
  <c r="AD457" i="8"/>
  <c r="N457" i="8"/>
  <c r="D468" i="8"/>
  <c r="G457" i="8"/>
  <c r="O457" i="8"/>
  <c r="W457" i="8"/>
  <c r="AE457" i="8"/>
  <c r="E468" i="8"/>
  <c r="M468" i="8"/>
  <c r="U468" i="8"/>
  <c r="AC468" i="8"/>
  <c r="F468" i="8"/>
  <c r="N468" i="8"/>
  <c r="V468" i="8"/>
  <c r="AD468" i="8"/>
  <c r="H468" i="8"/>
  <c r="P468" i="8"/>
  <c r="X468" i="8"/>
  <c r="AF468" i="8"/>
  <c r="G468" i="8"/>
  <c r="O468" i="8"/>
  <c r="W468" i="8"/>
  <c r="AE468" i="8"/>
  <c r="K278" i="8"/>
  <c r="S278" i="8"/>
  <c r="L278" i="8"/>
  <c r="D457" i="8"/>
  <c r="L457" i="8"/>
  <c r="T457" i="8"/>
  <c r="AB457" i="8"/>
  <c r="AJ457" i="8"/>
  <c r="I468" i="8"/>
  <c r="Q468" i="8"/>
  <c r="Y468" i="8"/>
  <c r="AG468" i="8"/>
  <c r="E457" i="8"/>
  <c r="M457" i="8"/>
  <c r="U457" i="8"/>
  <c r="AC457" i="8"/>
  <c r="J468" i="8"/>
  <c r="R468" i="8"/>
  <c r="Z468" i="8"/>
  <c r="AH468" i="8"/>
  <c r="E278" i="8"/>
  <c r="U278" i="8"/>
  <c r="AC278" i="8"/>
  <c r="N278" i="8"/>
  <c r="V278" i="8"/>
  <c r="AD278" i="8"/>
  <c r="T278" i="8"/>
  <c r="AB278" i="8"/>
  <c r="AA278" i="8"/>
  <c r="Z289" i="8"/>
  <c r="L289" i="8"/>
  <c r="AB289" i="8"/>
  <c r="J289" i="8"/>
  <c r="AH289" i="8"/>
  <c r="M278" i="8"/>
  <c r="D278" i="8"/>
  <c r="D289" i="8"/>
  <c r="E289" i="8"/>
  <c r="M289" i="8"/>
  <c r="U289" i="8"/>
  <c r="AC289" i="8"/>
  <c r="AD289" i="8"/>
  <c r="G289" i="8"/>
  <c r="O289" i="8"/>
  <c r="W289" i="8"/>
  <c r="AE289" i="8"/>
  <c r="H289" i="8"/>
  <c r="P289" i="8"/>
  <c r="X289" i="8"/>
  <c r="AF289" i="8"/>
  <c r="I289" i="8"/>
  <c r="Q289" i="8"/>
  <c r="Y289" i="8"/>
  <c r="AG289" i="8"/>
  <c r="S289" i="8"/>
  <c r="AA289" i="8"/>
  <c r="F278" i="8"/>
  <c r="F289" i="8"/>
  <c r="N289" i="8"/>
  <c r="V289" i="8"/>
  <c r="I278" i="8"/>
  <c r="Q278" i="8"/>
  <c r="Y278" i="8"/>
  <c r="AG278" i="8"/>
  <c r="J278" i="8"/>
  <c r="R278" i="8"/>
  <c r="Z278" i="8"/>
  <c r="AH278" i="8"/>
  <c r="K289" i="8"/>
  <c r="O21" i="9" l="1" a="1"/>
  <c r="O21" i="9" s="1"/>
  <c r="W21" i="9" s="1"/>
  <c r="O9" i="9" a="1"/>
  <c r="O9" i="9" s="1"/>
  <c r="W9" i="9" s="1"/>
  <c r="AM377" i="8"/>
  <c r="O19" i="9" a="1"/>
  <c r="AM366" i="8"/>
  <c r="AN365" i="8" s="1"/>
  <c r="AK421" i="8"/>
  <c r="AK410" i="8"/>
  <c r="AL407" i="8" s="1"/>
  <c r="AM322" i="8"/>
  <c r="AN319" i="8" s="1"/>
  <c r="AM333" i="8"/>
  <c r="AK457" i="8"/>
  <c r="AL454" i="8" s="1"/>
  <c r="AK468" i="8"/>
  <c r="AL463" i="8" s="1"/>
  <c r="AI289" i="8"/>
  <c r="AI278" i="8"/>
  <c r="AJ276" i="8" s="1"/>
  <c r="R21" i="9" l="1"/>
  <c r="T21" i="9"/>
  <c r="AA21" i="9" s="1"/>
  <c r="Q21" i="9"/>
  <c r="S9" i="9"/>
  <c r="Z9" i="9" s="1"/>
  <c r="P21" i="9"/>
  <c r="X21" i="9" s="1"/>
  <c r="Q9" i="9"/>
  <c r="S21" i="9"/>
  <c r="Z21" i="9" s="1"/>
  <c r="R9" i="9"/>
  <c r="U21" i="9"/>
  <c r="AB21" i="9" s="1"/>
  <c r="P9" i="9"/>
  <c r="X9" i="9" s="1"/>
  <c r="U9" i="9"/>
  <c r="AB9" i="9" s="1"/>
  <c r="T9" i="9"/>
  <c r="AA9" i="9" s="1"/>
  <c r="O19" i="9"/>
  <c r="W19" i="9" s="1"/>
  <c r="U19" i="9"/>
  <c r="AB19" i="9" s="1"/>
  <c r="T19" i="9"/>
  <c r="AA19" i="9" s="1"/>
  <c r="R19" i="9"/>
  <c r="Q19" i="9"/>
  <c r="S19" i="9"/>
  <c r="Z19" i="9" s="1"/>
  <c r="P19" i="9"/>
  <c r="X19" i="9" s="1"/>
  <c r="AL420" i="8"/>
  <c r="AL416" i="8"/>
  <c r="AN370" i="8"/>
  <c r="AN372" i="8"/>
  <c r="AN325" i="8"/>
  <c r="AN328" i="8"/>
  <c r="AJ282" i="8"/>
  <c r="AJ284" i="8"/>
  <c r="AL408" i="8"/>
  <c r="AL409" i="8"/>
  <c r="AL419" i="8"/>
  <c r="AL413" i="8"/>
  <c r="AL415" i="8"/>
  <c r="AL418" i="8"/>
  <c r="AL417" i="8"/>
  <c r="AL414" i="8"/>
  <c r="AL460" i="8"/>
  <c r="AN369" i="8"/>
  <c r="AN374" i="8"/>
  <c r="AN376" i="8"/>
  <c r="AN373" i="8"/>
  <c r="AN371" i="8"/>
  <c r="AN363" i="8"/>
  <c r="AN364" i="8"/>
  <c r="AN375" i="8"/>
  <c r="AN327" i="8"/>
  <c r="AN329" i="8"/>
  <c r="AN326" i="8"/>
  <c r="AN332" i="8"/>
  <c r="AN330" i="8"/>
  <c r="AN320" i="8"/>
  <c r="AN331" i="8"/>
  <c r="AN321" i="8"/>
  <c r="AL464" i="8"/>
  <c r="AL465" i="8"/>
  <c r="AL456" i="8"/>
  <c r="AL455" i="8"/>
  <c r="AL466" i="8"/>
  <c r="AL462" i="8"/>
  <c r="AL467" i="8"/>
  <c r="AL461" i="8"/>
  <c r="AJ281" i="8"/>
  <c r="AJ275" i="8"/>
  <c r="AJ277" i="8"/>
  <c r="AJ286" i="8"/>
  <c r="AJ287" i="8"/>
  <c r="AJ288" i="8"/>
  <c r="AJ283" i="8"/>
  <c r="AJ285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AH228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O230" i="8"/>
  <c r="N230" i="8"/>
  <c r="M230" i="8"/>
  <c r="L230" i="8"/>
  <c r="K230" i="8"/>
  <c r="J230" i="8"/>
  <c r="I230" i="8"/>
  <c r="H230" i="8"/>
  <c r="G230" i="8"/>
  <c r="F230" i="8"/>
  <c r="E230" i="8"/>
  <c r="D230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O229" i="8"/>
  <c r="N229" i="8"/>
  <c r="M229" i="8"/>
  <c r="L229" i="8"/>
  <c r="K229" i="8"/>
  <c r="J229" i="8"/>
  <c r="I229" i="8"/>
  <c r="H229" i="8"/>
  <c r="G229" i="8"/>
  <c r="F229" i="8"/>
  <c r="E229" i="8"/>
  <c r="D229" i="8"/>
  <c r="AG228" i="8"/>
  <c r="AF228" i="8"/>
  <c r="AE228" i="8"/>
  <c r="AD228" i="8"/>
  <c r="AC228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O228" i="8"/>
  <c r="N228" i="8"/>
  <c r="M228" i="8"/>
  <c r="L228" i="8"/>
  <c r="K228" i="8"/>
  <c r="J228" i="8"/>
  <c r="I228" i="8"/>
  <c r="H228" i="8"/>
  <c r="G228" i="8"/>
  <c r="F228" i="8"/>
  <c r="E228" i="8"/>
  <c r="D228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90" i="8"/>
  <c r="D91" i="8"/>
  <c r="D89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D102" i="8"/>
  <c r="D101" i="8"/>
  <c r="D100" i="8"/>
  <c r="D99" i="8"/>
  <c r="D97" i="8"/>
  <c r="D96" i="8"/>
  <c r="D95" i="8"/>
  <c r="D184" i="8" l="1"/>
  <c r="I184" i="8"/>
  <c r="Q184" i="8"/>
  <c r="Y184" i="8"/>
  <c r="AG184" i="8"/>
  <c r="I242" i="8"/>
  <c r="Q242" i="8"/>
  <c r="Y242" i="8"/>
  <c r="AG242" i="8"/>
  <c r="J184" i="8"/>
  <c r="R184" i="8"/>
  <c r="Z184" i="8"/>
  <c r="AH184" i="8"/>
  <c r="S184" i="8"/>
  <c r="AA184" i="8"/>
  <c r="N195" i="8"/>
  <c r="V195" i="8"/>
  <c r="AD195" i="8"/>
  <c r="H242" i="8"/>
  <c r="P242" i="8"/>
  <c r="X242" i="8"/>
  <c r="AF242" i="8"/>
  <c r="L184" i="8"/>
  <c r="T184" i="8"/>
  <c r="G195" i="8"/>
  <c r="O195" i="8"/>
  <c r="AE195" i="8"/>
  <c r="AF195" i="8"/>
  <c r="AG195" i="8"/>
  <c r="AH195" i="8"/>
  <c r="G184" i="8"/>
  <c r="O184" i="8"/>
  <c r="AE184" i="8"/>
  <c r="H184" i="8"/>
  <c r="P184" i="8"/>
  <c r="AF184" i="8"/>
  <c r="E184" i="8"/>
  <c r="AC184" i="8"/>
  <c r="H195" i="8"/>
  <c r="P195" i="8"/>
  <c r="X195" i="8"/>
  <c r="N184" i="8"/>
  <c r="V184" i="8"/>
  <c r="AD184" i="8"/>
  <c r="I195" i="8"/>
  <c r="Q195" i="8"/>
  <c r="Y195" i="8"/>
  <c r="J195" i="8"/>
  <c r="R195" i="8"/>
  <c r="Z195" i="8"/>
  <c r="S195" i="8"/>
  <c r="L195" i="8"/>
  <c r="T195" i="8"/>
  <c r="E195" i="8"/>
  <c r="U195" i="8"/>
  <c r="AC195" i="8"/>
  <c r="J242" i="8"/>
  <c r="R242" i="8"/>
  <c r="Z242" i="8"/>
  <c r="AH242" i="8"/>
  <c r="K242" i="8"/>
  <c r="S242" i="8"/>
  <c r="AA242" i="8"/>
  <c r="L242" i="8"/>
  <c r="T242" i="8"/>
  <c r="M242" i="8"/>
  <c r="U242" i="8"/>
  <c r="V242" i="8"/>
  <c r="AD242" i="8"/>
  <c r="G242" i="8"/>
  <c r="O242" i="8"/>
  <c r="W242" i="8"/>
  <c r="AI90" i="8"/>
  <c r="D242" i="8"/>
  <c r="AI241" i="8"/>
  <c r="AI95" i="8"/>
  <c r="AI100" i="8"/>
  <c r="AI146" i="8"/>
  <c r="N242" i="8"/>
  <c r="AI238" i="8"/>
  <c r="AI229" i="8"/>
  <c r="AI230" i="8"/>
  <c r="AI228" i="8"/>
  <c r="AI234" i="8"/>
  <c r="AI235" i="8"/>
  <c r="AI236" i="8"/>
  <c r="AI239" i="8"/>
  <c r="AI240" i="8"/>
  <c r="AI182" i="8"/>
  <c r="AI183" i="8"/>
  <c r="AI188" i="8"/>
  <c r="AI189" i="8"/>
  <c r="AI191" i="8"/>
  <c r="AI192" i="8"/>
  <c r="AI193" i="8"/>
  <c r="F184" i="8"/>
  <c r="AI181" i="8"/>
  <c r="F195" i="8"/>
  <c r="AI187" i="8"/>
  <c r="AI194" i="8"/>
  <c r="AI148" i="8"/>
  <c r="AI136" i="8"/>
  <c r="AI135" i="8"/>
  <c r="AI147" i="8"/>
  <c r="AI145" i="8"/>
  <c r="AI143" i="8"/>
  <c r="AI142" i="8"/>
  <c r="AI141" i="8"/>
  <c r="AI137" i="8"/>
  <c r="AI99" i="8"/>
  <c r="AI97" i="8"/>
  <c r="AI102" i="8"/>
  <c r="AI89" i="8"/>
  <c r="AI96" i="8"/>
  <c r="AI101" i="8"/>
  <c r="AI91" i="8"/>
  <c r="Y9" i="9"/>
  <c r="F242" i="8"/>
  <c r="Y21" i="9"/>
  <c r="AC21" i="9" s="1"/>
  <c r="Y19" i="9"/>
  <c r="AC19" i="9" s="1"/>
  <c r="V9" i="9"/>
  <c r="V19" i="9"/>
  <c r="AB195" i="8"/>
  <c r="W184" i="8"/>
  <c r="W195" i="8"/>
  <c r="AC242" i="8"/>
  <c r="M184" i="8"/>
  <c r="V21" i="9"/>
  <c r="AC231" i="8"/>
  <c r="AL421" i="8"/>
  <c r="AL410" i="8"/>
  <c r="K195" i="8"/>
  <c r="U184" i="8"/>
  <c r="AN366" i="8"/>
  <c r="AN377" i="8"/>
  <c r="AA195" i="8"/>
  <c r="D195" i="8"/>
  <c r="M195" i="8"/>
  <c r="AB184" i="8"/>
  <c r="H231" i="8"/>
  <c r="P231" i="8"/>
  <c r="X231" i="8"/>
  <c r="AF231" i="8"/>
  <c r="R231" i="8"/>
  <c r="I231" i="8"/>
  <c r="Q231" i="8"/>
  <c r="Y231" i="8"/>
  <c r="AG231" i="8"/>
  <c r="AB242" i="8"/>
  <c r="J231" i="8"/>
  <c r="Z231" i="8"/>
  <c r="AJ289" i="8"/>
  <c r="AJ278" i="8"/>
  <c r="AE242" i="8"/>
  <c r="V231" i="8"/>
  <c r="AD231" i="8"/>
  <c r="G231" i="8"/>
  <c r="O231" i="8"/>
  <c r="W231" i="8"/>
  <c r="AE231" i="8"/>
  <c r="F231" i="8"/>
  <c r="N231" i="8"/>
  <c r="K231" i="8"/>
  <c r="D231" i="8"/>
  <c r="L231" i="8"/>
  <c r="T231" i="8"/>
  <c r="AB231" i="8"/>
  <c r="S231" i="8"/>
  <c r="AA231" i="8"/>
  <c r="X184" i="8"/>
  <c r="E231" i="8"/>
  <c r="M231" i="8"/>
  <c r="U231" i="8"/>
  <c r="AH231" i="8"/>
  <c r="E242" i="8"/>
  <c r="K184" i="8"/>
  <c r="J138" i="8"/>
  <c r="R138" i="8"/>
  <c r="Z138" i="8"/>
  <c r="K138" i="8"/>
  <c r="S138" i="8"/>
  <c r="AA138" i="8"/>
  <c r="E149" i="8"/>
  <c r="U149" i="8"/>
  <c r="U138" i="8"/>
  <c r="M149" i="8"/>
  <c r="AC149" i="8"/>
  <c r="F138" i="8"/>
  <c r="N138" i="8"/>
  <c r="V138" i="8"/>
  <c r="AD138" i="8"/>
  <c r="W138" i="8"/>
  <c r="O138" i="8"/>
  <c r="G138" i="8"/>
  <c r="L138" i="8"/>
  <c r="T138" i="8"/>
  <c r="AB138" i="8"/>
  <c r="F149" i="8"/>
  <c r="N149" i="8"/>
  <c r="V149" i="8"/>
  <c r="AD149" i="8"/>
  <c r="G149" i="8"/>
  <c r="O149" i="8"/>
  <c r="W149" i="8"/>
  <c r="AE149" i="8"/>
  <c r="H149" i="8"/>
  <c r="P149" i="8"/>
  <c r="X149" i="8"/>
  <c r="AF149" i="8"/>
  <c r="E138" i="8"/>
  <c r="M138" i="8"/>
  <c r="AC138" i="8"/>
  <c r="AE138" i="8"/>
  <c r="D149" i="8"/>
  <c r="L149" i="8"/>
  <c r="T149" i="8"/>
  <c r="AB149" i="8"/>
  <c r="P138" i="8"/>
  <c r="H138" i="8"/>
  <c r="X138" i="8"/>
  <c r="AF138" i="8"/>
  <c r="I149" i="8"/>
  <c r="Q149" i="8"/>
  <c r="Y149" i="8"/>
  <c r="AG149" i="8"/>
  <c r="K149" i="8"/>
  <c r="S149" i="8"/>
  <c r="AA149" i="8"/>
  <c r="AH138" i="8"/>
  <c r="J149" i="8"/>
  <c r="R149" i="8"/>
  <c r="Z149" i="8"/>
  <c r="AH149" i="8"/>
  <c r="I138" i="8"/>
  <c r="Q138" i="8"/>
  <c r="Y138" i="8"/>
  <c r="AG138" i="8"/>
  <c r="V92" i="8"/>
  <c r="D138" i="8"/>
  <c r="F92" i="8"/>
  <c r="N92" i="8"/>
  <c r="AD92" i="8"/>
  <c r="X92" i="8"/>
  <c r="L103" i="8"/>
  <c r="E92" i="8"/>
  <c r="AC92" i="8"/>
  <c r="Y92" i="8"/>
  <c r="AC103" i="8"/>
  <c r="AB103" i="8"/>
  <c r="G92" i="8"/>
  <c r="O92" i="8"/>
  <c r="W92" i="8"/>
  <c r="AE92" i="8"/>
  <c r="I92" i="8"/>
  <c r="Q92" i="8"/>
  <c r="AG92" i="8"/>
  <c r="H92" i="8"/>
  <c r="P92" i="8"/>
  <c r="AF92" i="8"/>
  <c r="L92" i="8"/>
  <c r="T92" i="8"/>
  <c r="AB92" i="8"/>
  <c r="T103" i="8"/>
  <c r="U103" i="8"/>
  <c r="AE103" i="8"/>
  <c r="M92" i="8"/>
  <c r="U92" i="8"/>
  <c r="K103" i="8"/>
  <c r="AA103" i="8"/>
  <c r="J103" i="8"/>
  <c r="R103" i="8"/>
  <c r="Z103" i="8"/>
  <c r="AH103" i="8"/>
  <c r="K92" i="8"/>
  <c r="S92" i="8"/>
  <c r="AA92" i="8"/>
  <c r="S103" i="8"/>
  <c r="Q103" i="8"/>
  <c r="Y103" i="8"/>
  <c r="AG103" i="8"/>
  <c r="J92" i="8"/>
  <c r="R92" i="8"/>
  <c r="Z92" i="8"/>
  <c r="AH92" i="8"/>
  <c r="P103" i="8"/>
  <c r="E103" i="8"/>
  <c r="M103" i="8"/>
  <c r="O103" i="8"/>
  <c r="W103" i="8"/>
  <c r="AF103" i="8"/>
  <c r="N103" i="8"/>
  <c r="V103" i="8"/>
  <c r="AD103" i="8"/>
  <c r="X103" i="8"/>
  <c r="F103" i="8"/>
  <c r="D92" i="8"/>
  <c r="G103" i="8"/>
  <c r="H103" i="8"/>
  <c r="I103" i="8"/>
  <c r="D103" i="8"/>
  <c r="O10" i="9" l="1" a="1"/>
  <c r="R10" i="9" s="1"/>
  <c r="O32" i="9" a="1"/>
  <c r="O18" i="9" a="1"/>
  <c r="O17" i="9" a="1"/>
  <c r="AI231" i="8"/>
  <c r="AI242" i="8"/>
  <c r="AJ237" i="8" s="1"/>
  <c r="AI184" i="8"/>
  <c r="AJ183" i="8" s="1"/>
  <c r="AI195" i="8"/>
  <c r="AI138" i="8"/>
  <c r="AI149" i="8"/>
  <c r="AI103" i="8"/>
  <c r="AI92" i="8"/>
  <c r="AJ135" i="8" s="1"/>
  <c r="O10" i="9" l="1"/>
  <c r="W10" i="9" s="1"/>
  <c r="P10" i="9"/>
  <c r="X10" i="9" s="1"/>
  <c r="Q10" i="9"/>
  <c r="Y10" i="9" s="1"/>
  <c r="U10" i="9"/>
  <c r="AB10" i="9" s="1"/>
  <c r="T10" i="9"/>
  <c r="AA10" i="9" s="1"/>
  <c r="S10" i="9"/>
  <c r="O32" i="9"/>
  <c r="W32" i="9" s="1"/>
  <c r="Z32" i="9"/>
  <c r="AA32" i="9"/>
  <c r="AB32" i="9"/>
  <c r="X32" i="9"/>
  <c r="Y32" i="9"/>
  <c r="O18" i="9"/>
  <c r="W18" i="9" s="1"/>
  <c r="S18" i="9"/>
  <c r="Z18" i="9" s="1"/>
  <c r="U18" i="9"/>
  <c r="AB18" i="9" s="1"/>
  <c r="T18" i="9"/>
  <c r="AA18" i="9" s="1"/>
  <c r="R18" i="9"/>
  <c r="Q18" i="9"/>
  <c r="P18" i="9"/>
  <c r="X18" i="9" s="1"/>
  <c r="O17" i="9"/>
  <c r="W17" i="9" s="1"/>
  <c r="R17" i="9"/>
  <c r="Q17" i="9"/>
  <c r="P17" i="9"/>
  <c r="X17" i="9" s="1"/>
  <c r="U17" i="9"/>
  <c r="AB17" i="9" s="1"/>
  <c r="T17" i="9"/>
  <c r="AA17" i="9" s="1"/>
  <c r="S17" i="9"/>
  <c r="Z17" i="9" s="1"/>
  <c r="AJ194" i="8"/>
  <c r="AJ190" i="8"/>
  <c r="AJ98" i="8"/>
  <c r="AJ144" i="8"/>
  <c r="AJ240" i="8"/>
  <c r="AJ229" i="8"/>
  <c r="AJ234" i="8"/>
  <c r="AJ235" i="8"/>
  <c r="AJ238" i="8"/>
  <c r="AJ241" i="8"/>
  <c r="AJ230" i="8"/>
  <c r="AJ228" i="8"/>
  <c r="AJ236" i="8"/>
  <c r="AJ239" i="8"/>
  <c r="AJ181" i="8"/>
  <c r="AJ182" i="8"/>
  <c r="AJ188" i="8"/>
  <c r="AJ189" i="8"/>
  <c r="AJ187" i="8"/>
  <c r="AJ191" i="8"/>
  <c r="AJ192" i="8"/>
  <c r="AJ193" i="8"/>
  <c r="AJ136" i="8"/>
  <c r="AJ137" i="8"/>
  <c r="AJ146" i="8"/>
  <c r="AJ148" i="8"/>
  <c r="AJ142" i="8"/>
  <c r="AJ145" i="8"/>
  <c r="AJ147" i="8"/>
  <c r="AJ143" i="8"/>
  <c r="AJ141" i="8"/>
  <c r="AJ96" i="8"/>
  <c r="AJ97" i="8"/>
  <c r="AJ100" i="8"/>
  <c r="AJ101" i="8"/>
  <c r="AJ102" i="8"/>
  <c r="AJ95" i="8"/>
  <c r="AJ99" i="8"/>
  <c r="AJ90" i="8"/>
  <c r="AJ89" i="8"/>
  <c r="AJ91" i="8"/>
  <c r="Y18" i="9" l="1"/>
  <c r="AC18" i="9" s="1"/>
  <c r="AC32" i="9"/>
  <c r="Y17" i="9"/>
  <c r="AC17" i="9" s="1"/>
  <c r="AN322" i="8"/>
  <c r="AN333" i="8"/>
  <c r="AL468" i="8"/>
  <c r="AL457" i="8"/>
  <c r="V10" i="9"/>
  <c r="AJ242" i="8"/>
  <c r="AJ231" i="8"/>
  <c r="V17" i="9"/>
  <c r="AJ184" i="8"/>
  <c r="V18" i="9"/>
  <c r="V32" i="9"/>
  <c r="AJ195" i="8"/>
  <c r="AJ138" i="8"/>
  <c r="AJ149" i="8"/>
  <c r="AJ103" i="8"/>
  <c r="AJ92" i="8"/>
  <c r="D4" i="9" l="1"/>
  <c r="W4" i="9" s="1"/>
  <c r="E4" i="9"/>
  <c r="X4" i="9" s="1"/>
  <c r="F4" i="9"/>
  <c r="G4" i="9"/>
  <c r="H4" i="9"/>
  <c r="I4" i="9"/>
  <c r="J4" i="9"/>
  <c r="K4" i="9"/>
  <c r="L4" i="9"/>
  <c r="AB4" i="9" s="1"/>
  <c r="D5" i="9"/>
  <c r="W5" i="9" s="1"/>
  <c r="E5" i="9"/>
  <c r="X5" i="9" s="1"/>
  <c r="F5" i="9"/>
  <c r="G5" i="9"/>
  <c r="H5" i="9"/>
  <c r="I5" i="9"/>
  <c r="J5" i="9"/>
  <c r="K5" i="9"/>
  <c r="L5" i="9"/>
  <c r="AB5" i="9" s="1"/>
  <c r="D6" i="9"/>
  <c r="W6" i="9" s="1"/>
  <c r="E6" i="9"/>
  <c r="X6" i="9" s="1"/>
  <c r="F6" i="9"/>
  <c r="G6" i="9"/>
  <c r="H6" i="9"/>
  <c r="I6" i="9"/>
  <c r="J6" i="9"/>
  <c r="K6" i="9"/>
  <c r="L6" i="9"/>
  <c r="AB6" i="9" s="1"/>
  <c r="D7" i="9"/>
  <c r="W7" i="9" s="1"/>
  <c r="E7" i="9"/>
  <c r="X7" i="9" s="1"/>
  <c r="F7" i="9"/>
  <c r="G7" i="9"/>
  <c r="H7" i="9"/>
  <c r="I7" i="9"/>
  <c r="J7" i="9"/>
  <c r="K7" i="9"/>
  <c r="L7" i="9"/>
  <c r="AB7" i="9" s="1"/>
  <c r="D8" i="9"/>
  <c r="W8" i="9" s="1"/>
  <c r="E8" i="9"/>
  <c r="X8" i="9" s="1"/>
  <c r="F8" i="9"/>
  <c r="G8" i="9"/>
  <c r="H8" i="9"/>
  <c r="I8" i="9"/>
  <c r="J8" i="9"/>
  <c r="K8" i="9"/>
  <c r="L8" i="9"/>
  <c r="AB8" i="9" s="1"/>
  <c r="D9" i="9"/>
  <c r="E9" i="9"/>
  <c r="F9" i="9"/>
  <c r="G9" i="9"/>
  <c r="H9" i="9"/>
  <c r="I9" i="9"/>
  <c r="J9" i="9"/>
  <c r="K9" i="9"/>
  <c r="L9" i="9"/>
  <c r="D10" i="9"/>
  <c r="E10" i="9"/>
  <c r="F10" i="9"/>
  <c r="G10" i="9"/>
  <c r="H10" i="9"/>
  <c r="I10" i="9"/>
  <c r="J10" i="9"/>
  <c r="K10" i="9"/>
  <c r="L10" i="9"/>
  <c r="D11" i="9"/>
  <c r="W11" i="9" s="1"/>
  <c r="E11" i="9"/>
  <c r="X11" i="9" s="1"/>
  <c r="F11" i="9"/>
  <c r="G11" i="9"/>
  <c r="H11" i="9"/>
  <c r="I11" i="9"/>
  <c r="J11" i="9"/>
  <c r="K11" i="9"/>
  <c r="L11" i="9"/>
  <c r="AB11" i="9" s="1"/>
  <c r="D12" i="9"/>
  <c r="W12" i="9" s="1"/>
  <c r="E12" i="9"/>
  <c r="X12" i="9" s="1"/>
  <c r="F12" i="9"/>
  <c r="G12" i="9"/>
  <c r="H12" i="9"/>
  <c r="I12" i="9"/>
  <c r="J12" i="9"/>
  <c r="K12" i="9"/>
  <c r="L12" i="9"/>
  <c r="AB12" i="9" s="1"/>
  <c r="D13" i="9"/>
  <c r="W13" i="9" s="1"/>
  <c r="E13" i="9"/>
  <c r="X13" i="9" s="1"/>
  <c r="F13" i="9"/>
  <c r="G13" i="9"/>
  <c r="H13" i="9"/>
  <c r="I13" i="9"/>
  <c r="J13" i="9"/>
  <c r="K13" i="9"/>
  <c r="L13" i="9"/>
  <c r="AB13" i="9" s="1"/>
  <c r="D14" i="9"/>
  <c r="W14" i="9" s="1"/>
  <c r="E14" i="9"/>
  <c r="X14" i="9" s="1"/>
  <c r="F14" i="9"/>
  <c r="G14" i="9"/>
  <c r="H14" i="9"/>
  <c r="I14" i="9"/>
  <c r="J14" i="9"/>
  <c r="K14" i="9"/>
  <c r="L14" i="9"/>
  <c r="AB14" i="9" s="1"/>
  <c r="D15" i="9"/>
  <c r="W15" i="9" s="1"/>
  <c r="E15" i="9"/>
  <c r="X15" i="9" s="1"/>
  <c r="F15" i="9"/>
  <c r="G15" i="9"/>
  <c r="H15" i="9"/>
  <c r="I15" i="9"/>
  <c r="J15" i="9"/>
  <c r="K15" i="9"/>
  <c r="L15" i="9"/>
  <c r="AB15" i="9" s="1"/>
  <c r="D16" i="9"/>
  <c r="W16" i="9" s="1"/>
  <c r="E16" i="9"/>
  <c r="X16" i="9" s="1"/>
  <c r="F16" i="9"/>
  <c r="G16" i="9"/>
  <c r="H16" i="9"/>
  <c r="I16" i="9"/>
  <c r="J16" i="9"/>
  <c r="K16" i="9"/>
  <c r="L16" i="9"/>
  <c r="AB16" i="9" s="1"/>
  <c r="D17" i="9"/>
  <c r="E17" i="9"/>
  <c r="F17" i="9"/>
  <c r="G17" i="9"/>
  <c r="H17" i="9"/>
  <c r="I17" i="9"/>
  <c r="J17" i="9"/>
  <c r="K17" i="9"/>
  <c r="L17" i="9"/>
  <c r="D18" i="9"/>
  <c r="E18" i="9"/>
  <c r="F18" i="9"/>
  <c r="G18" i="9"/>
  <c r="H18" i="9"/>
  <c r="I18" i="9"/>
  <c r="J18" i="9"/>
  <c r="K18" i="9"/>
  <c r="L18" i="9"/>
  <c r="D19" i="9"/>
  <c r="E19" i="9"/>
  <c r="F19" i="9"/>
  <c r="G19" i="9"/>
  <c r="H19" i="9"/>
  <c r="I19" i="9"/>
  <c r="J19" i="9"/>
  <c r="K19" i="9"/>
  <c r="L19" i="9"/>
  <c r="D20" i="9"/>
  <c r="W20" i="9" s="1"/>
  <c r="E20" i="9"/>
  <c r="X20" i="9" s="1"/>
  <c r="F20" i="9"/>
  <c r="G20" i="9"/>
  <c r="H20" i="9"/>
  <c r="I20" i="9"/>
  <c r="J20" i="9"/>
  <c r="K20" i="9"/>
  <c r="L20" i="9"/>
  <c r="AB20" i="9" s="1"/>
  <c r="D21" i="9"/>
  <c r="E21" i="9"/>
  <c r="F21" i="9"/>
  <c r="G21" i="9"/>
  <c r="H21" i="9"/>
  <c r="I21" i="9"/>
  <c r="J21" i="9"/>
  <c r="K21" i="9"/>
  <c r="L21" i="9"/>
  <c r="D22" i="9"/>
  <c r="W22" i="9" s="1"/>
  <c r="E22" i="9"/>
  <c r="X22" i="9" s="1"/>
  <c r="F22" i="9"/>
  <c r="G22" i="9"/>
  <c r="H22" i="9"/>
  <c r="I22" i="9"/>
  <c r="J22" i="9"/>
  <c r="K22" i="9"/>
  <c r="L22" i="9"/>
  <c r="AB22" i="9" s="1"/>
  <c r="D23" i="9"/>
  <c r="W23" i="9" s="1"/>
  <c r="E23" i="9"/>
  <c r="X23" i="9" s="1"/>
  <c r="F23" i="9"/>
  <c r="G23" i="9"/>
  <c r="H23" i="9"/>
  <c r="I23" i="9"/>
  <c r="J23" i="9"/>
  <c r="K23" i="9"/>
  <c r="L23" i="9"/>
  <c r="AB23" i="9" s="1"/>
  <c r="D24" i="9"/>
  <c r="W24" i="9" s="1"/>
  <c r="E24" i="9"/>
  <c r="X24" i="9" s="1"/>
  <c r="F24" i="9"/>
  <c r="G24" i="9"/>
  <c r="H24" i="9"/>
  <c r="I24" i="9"/>
  <c r="J24" i="9"/>
  <c r="K24" i="9"/>
  <c r="L24" i="9"/>
  <c r="AB24" i="9" s="1"/>
  <c r="D25" i="9"/>
  <c r="W25" i="9" s="1"/>
  <c r="E25" i="9"/>
  <c r="X25" i="9" s="1"/>
  <c r="F25" i="9"/>
  <c r="G25" i="9"/>
  <c r="H25" i="9"/>
  <c r="I25" i="9"/>
  <c r="J25" i="9"/>
  <c r="K25" i="9"/>
  <c r="L25" i="9"/>
  <c r="AB25" i="9" s="1"/>
  <c r="D27" i="9"/>
  <c r="W27" i="9" s="1"/>
  <c r="E27" i="9"/>
  <c r="X27" i="9" s="1"/>
  <c r="F27" i="9"/>
  <c r="G27" i="9"/>
  <c r="H27" i="9"/>
  <c r="I27" i="9"/>
  <c r="J27" i="9"/>
  <c r="K27" i="9"/>
  <c r="L27" i="9"/>
  <c r="AB27" i="9" s="1"/>
  <c r="D28" i="9"/>
  <c r="W28" i="9" s="1"/>
  <c r="E28" i="9"/>
  <c r="X28" i="9" s="1"/>
  <c r="F28" i="9"/>
  <c r="G28" i="9"/>
  <c r="H28" i="9"/>
  <c r="I28" i="9"/>
  <c r="J28" i="9"/>
  <c r="K28" i="9"/>
  <c r="L28" i="9"/>
  <c r="AB28" i="9" s="1"/>
  <c r="D29" i="9"/>
  <c r="E29" i="9"/>
  <c r="F29" i="9"/>
  <c r="G29" i="9"/>
  <c r="H29" i="9"/>
  <c r="I29" i="9"/>
  <c r="J29" i="9"/>
  <c r="K29" i="9"/>
  <c r="L29" i="9"/>
  <c r="D30" i="9"/>
  <c r="W30" i="9" s="1"/>
  <c r="E30" i="9"/>
  <c r="X30" i="9" s="1"/>
  <c r="F30" i="9"/>
  <c r="G30" i="9"/>
  <c r="H30" i="9"/>
  <c r="I30" i="9"/>
  <c r="J30" i="9"/>
  <c r="K30" i="9"/>
  <c r="L30" i="9"/>
  <c r="AB30" i="9" s="1"/>
  <c r="D31" i="9"/>
  <c r="W31" i="9" s="1"/>
  <c r="E31" i="9"/>
  <c r="X31" i="9" s="1"/>
  <c r="F31" i="9"/>
  <c r="G31" i="9"/>
  <c r="H31" i="9"/>
  <c r="I31" i="9"/>
  <c r="J31" i="9"/>
  <c r="K31" i="9"/>
  <c r="L31" i="9"/>
  <c r="AB31" i="9" s="1"/>
  <c r="D32" i="9"/>
  <c r="E32" i="9"/>
  <c r="F32" i="9"/>
  <c r="G32" i="9"/>
  <c r="H32" i="9"/>
  <c r="I32" i="9"/>
  <c r="J32" i="9"/>
  <c r="K32" i="9"/>
  <c r="L32" i="9"/>
  <c r="L3" i="9"/>
  <c r="AB3" i="9" s="1"/>
  <c r="E3" i="9"/>
  <c r="X3" i="9" s="1"/>
  <c r="F3" i="9"/>
  <c r="G3" i="9"/>
  <c r="H3" i="9"/>
  <c r="I3" i="9"/>
  <c r="J3" i="9"/>
  <c r="K3" i="9"/>
  <c r="D3" i="9"/>
  <c r="W3" i="9" s="1"/>
  <c r="D13" i="7"/>
  <c r="C657" i="1"/>
  <c r="B665" i="1" s="1"/>
  <c r="D657" i="1"/>
  <c r="B668" i="1" s="1"/>
  <c r="E657" i="1"/>
  <c r="B666" i="1" s="1"/>
  <c r="F657" i="1"/>
  <c r="B669" i="1" s="1"/>
  <c r="G657" i="1"/>
  <c r="B662" i="1" s="1"/>
  <c r="H657" i="1"/>
  <c r="B664" i="1" s="1"/>
  <c r="I657" i="1"/>
  <c r="B663" i="1" s="1"/>
  <c r="J657" i="1"/>
  <c r="B667" i="1" s="1"/>
  <c r="B657" i="1"/>
  <c r="B661" i="1" s="1"/>
  <c r="C662" i="1" l="1"/>
  <c r="AA7" i="9"/>
  <c r="Z3" i="9"/>
  <c r="AA31" i="9"/>
  <c r="Y27" i="9"/>
  <c r="Z25" i="9"/>
  <c r="AA15" i="9"/>
  <c r="Y11" i="9"/>
  <c r="AA23" i="9"/>
  <c r="Z15" i="9"/>
  <c r="AA13" i="9"/>
  <c r="Z7" i="9"/>
  <c r="AA5" i="9"/>
  <c r="Y3" i="9"/>
  <c r="Y25" i="9"/>
  <c r="Z31" i="9"/>
  <c r="Z23" i="9"/>
  <c r="Y31" i="9"/>
  <c r="AA27" i="9"/>
  <c r="Y23" i="9"/>
  <c r="Y15" i="9"/>
  <c r="AA11" i="9"/>
  <c r="Y7" i="9"/>
  <c r="Z5" i="9"/>
  <c r="Y4" i="9"/>
  <c r="AA30" i="9"/>
  <c r="Z24" i="9"/>
  <c r="AA22" i="9"/>
  <c r="Z16" i="9"/>
  <c r="AA14" i="9"/>
  <c r="Z8" i="9"/>
  <c r="AA6" i="9"/>
  <c r="X33" i="9"/>
  <c r="Z30" i="9"/>
  <c r="AA28" i="9"/>
  <c r="Y24" i="9"/>
  <c r="Z22" i="9"/>
  <c r="AA20" i="9"/>
  <c r="Y16" i="9"/>
  <c r="Z14" i="9"/>
  <c r="AA12" i="9"/>
  <c r="AC10" i="9"/>
  <c r="AC9" i="9"/>
  <c r="Y8" i="9"/>
  <c r="Z6" i="9"/>
  <c r="AA4" i="9"/>
  <c r="W33" i="9"/>
  <c r="Y30" i="9"/>
  <c r="Z28" i="9"/>
  <c r="Y22" i="9"/>
  <c r="Z20" i="9"/>
  <c r="Y14" i="9"/>
  <c r="Y6" i="9"/>
  <c r="Z4" i="9"/>
  <c r="Z27" i="9"/>
  <c r="AA25" i="9"/>
  <c r="Y13" i="9"/>
  <c r="Z11" i="9"/>
  <c r="Y5" i="9"/>
  <c r="AB33" i="9"/>
  <c r="AA3" i="9"/>
  <c r="Y28" i="9"/>
  <c r="AA24" i="9"/>
  <c r="Y20" i="9"/>
  <c r="AA16" i="9"/>
  <c r="Y12" i="9"/>
  <c r="AA8" i="9"/>
  <c r="F33" i="9"/>
  <c r="E33" i="9"/>
  <c r="D33" i="9"/>
  <c r="J33" i="9"/>
  <c r="I33" i="9"/>
  <c r="H33" i="9"/>
  <c r="G33" i="9"/>
  <c r="M27" i="9"/>
  <c r="M19" i="9"/>
  <c r="M11" i="9"/>
  <c r="M18" i="9"/>
  <c r="M10" i="9"/>
  <c r="L33" i="9"/>
  <c r="M25" i="9"/>
  <c r="M17" i="9"/>
  <c r="M9" i="9"/>
  <c r="K33" i="9"/>
  <c r="M32" i="9"/>
  <c r="M24" i="9"/>
  <c r="M16" i="9"/>
  <c r="M8" i="9"/>
  <c r="M31" i="9"/>
  <c r="M23" i="9"/>
  <c r="M15" i="9"/>
  <c r="M7" i="9"/>
  <c r="M30" i="9"/>
  <c r="M22" i="9"/>
  <c r="M14" i="9"/>
  <c r="M6" i="9"/>
  <c r="M29" i="9"/>
  <c r="M21" i="9"/>
  <c r="M13" i="9"/>
  <c r="M5" i="9"/>
  <c r="M28" i="9"/>
  <c r="M20" i="9"/>
  <c r="M12" i="9"/>
  <c r="M4" i="9"/>
  <c r="M3" i="9"/>
  <c r="C669" i="1"/>
  <c r="C666" i="1"/>
  <c r="C668" i="1"/>
  <c r="C663" i="1"/>
  <c r="C665" i="1"/>
  <c r="C667" i="1"/>
  <c r="C664" i="1"/>
  <c r="AC27" i="9" l="1"/>
  <c r="C661" i="1"/>
  <c r="C670" i="1" s="1"/>
  <c r="AC6" i="9"/>
  <c r="AC3" i="9"/>
  <c r="AC13" i="9"/>
  <c r="AC15" i="9"/>
  <c r="AC23" i="9"/>
  <c r="AC5" i="9"/>
  <c r="AC4" i="9"/>
  <c r="AC30" i="9"/>
  <c r="AC14" i="9"/>
  <c r="AC24" i="9"/>
  <c r="AC31" i="9"/>
  <c r="AC25" i="9"/>
  <c r="AC7" i="9"/>
  <c r="AC8" i="9"/>
  <c r="AC12" i="9"/>
  <c r="AC11" i="9"/>
  <c r="AC20" i="9"/>
  <c r="AC16" i="9"/>
  <c r="AC22" i="9"/>
  <c r="Z33" i="9"/>
  <c r="AA33" i="9"/>
  <c r="Y33" i="9"/>
  <c r="AC28" i="9"/>
  <c r="M33" i="9"/>
  <c r="B37" i="9" l="1"/>
  <c r="N26" i="9"/>
  <c r="N29" i="9"/>
  <c r="N20" i="9"/>
  <c r="N7" i="9"/>
  <c r="N19" i="9"/>
  <c r="N27" i="9"/>
  <c r="N9" i="9"/>
  <c r="N31" i="9"/>
  <c r="AC33" i="9"/>
  <c r="N15" i="9"/>
  <c r="N32" i="9"/>
  <c r="N10" i="9"/>
  <c r="N13" i="9"/>
  <c r="N16" i="9"/>
  <c r="N23" i="9"/>
  <c r="N30" i="9"/>
  <c r="N21" i="9"/>
  <c r="N28" i="9"/>
  <c r="N18" i="9"/>
  <c r="N14" i="9"/>
  <c r="N3" i="9"/>
  <c r="N17" i="9"/>
  <c r="N5" i="9"/>
  <c r="N25" i="9"/>
  <c r="N24" i="9"/>
  <c r="N8" i="9"/>
  <c r="N12" i="9"/>
  <c r="N4" i="9"/>
  <c r="N11" i="9"/>
  <c r="N22" i="9"/>
  <c r="N6" i="9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B38" i="9" l="1"/>
  <c r="AD26" i="9"/>
  <c r="Z34" i="9"/>
  <c r="AI45" i="8"/>
  <c r="AI43" i="8"/>
  <c r="AA34" i="9"/>
  <c r="AD25" i="9"/>
  <c r="AD10" i="9"/>
  <c r="AD22" i="9"/>
  <c r="AD13" i="9"/>
  <c r="AD5" i="9"/>
  <c r="AD12" i="9"/>
  <c r="X34" i="9"/>
  <c r="AI44" i="8"/>
  <c r="AD15" i="9"/>
  <c r="AD24" i="9"/>
  <c r="AD14" i="9"/>
  <c r="AD3" i="9"/>
  <c r="AD27" i="9"/>
  <c r="AD11" i="9"/>
  <c r="AD20" i="9"/>
  <c r="AD21" i="9"/>
  <c r="AD28" i="9"/>
  <c r="AD32" i="9"/>
  <c r="AD17" i="9"/>
  <c r="AD31" i="9"/>
  <c r="Y34" i="9"/>
  <c r="AD16" i="9"/>
  <c r="AD30" i="9"/>
  <c r="AD8" i="9"/>
  <c r="AD23" i="9"/>
  <c r="AD29" i="9"/>
  <c r="AD4" i="9"/>
  <c r="AD18" i="9"/>
  <c r="AD9" i="9"/>
  <c r="AB34" i="9"/>
  <c r="N33" i="9"/>
  <c r="AD6" i="9"/>
  <c r="AD7" i="9"/>
  <c r="AD19" i="9"/>
  <c r="W34" i="9"/>
  <c r="J46" i="8"/>
  <c r="L46" i="8"/>
  <c r="T46" i="8"/>
  <c r="AB46" i="8"/>
  <c r="K46" i="8"/>
  <c r="S46" i="8"/>
  <c r="O46" i="8"/>
  <c r="AE46" i="8"/>
  <c r="D46" i="8"/>
  <c r="M46" i="8"/>
  <c r="AC46" i="8"/>
  <c r="U46" i="8"/>
  <c r="E46" i="8"/>
  <c r="V46" i="8"/>
  <c r="AD46" i="8"/>
  <c r="F46" i="8"/>
  <c r="N46" i="8"/>
  <c r="W46" i="8"/>
  <c r="H46" i="8"/>
  <c r="P46" i="8"/>
  <c r="X46" i="8"/>
  <c r="AF46" i="8"/>
  <c r="Q46" i="8"/>
  <c r="Y46" i="8"/>
  <c r="AG46" i="8"/>
  <c r="R46" i="8"/>
  <c r="Z46" i="8"/>
  <c r="AH46" i="8"/>
  <c r="AA46" i="8"/>
  <c r="I46" i="8"/>
  <c r="G46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3" i="8" l="1"/>
  <c r="D57" i="8"/>
  <c r="AF71" i="9" a="1"/>
  <c r="AF71" i="9" s="1"/>
  <c r="AI49" i="8"/>
  <c r="AI50" i="8"/>
  <c r="AI51" i="8"/>
  <c r="AI54" i="8"/>
  <c r="AI55" i="8"/>
  <c r="AI56" i="8"/>
  <c r="AD33" i="9"/>
  <c r="AI46" i="8"/>
  <c r="AJ43" i="8" s="1"/>
  <c r="AA57" i="8"/>
  <c r="S57" i="8"/>
  <c r="K57" i="8"/>
  <c r="AH57" i="8"/>
  <c r="Z57" i="8"/>
  <c r="R57" i="8"/>
  <c r="J57" i="8"/>
  <c r="AG57" i="8"/>
  <c r="Y57" i="8"/>
  <c r="Q57" i="8"/>
  <c r="I57" i="8"/>
  <c r="AF57" i="8"/>
  <c r="X57" i="8"/>
  <c r="P57" i="8"/>
  <c r="H57" i="8"/>
  <c r="AE57" i="8"/>
  <c r="W57" i="8"/>
  <c r="O57" i="8"/>
  <c r="G57" i="8"/>
  <c r="AD57" i="8"/>
  <c r="V57" i="8"/>
  <c r="N57" i="8"/>
  <c r="F57" i="8"/>
  <c r="AC57" i="8"/>
  <c r="U57" i="8"/>
  <c r="M57" i="8"/>
  <c r="E57" i="8"/>
  <c r="AB57" i="8"/>
  <c r="T57" i="8"/>
  <c r="L57" i="8"/>
  <c r="AI57" i="8" l="1"/>
  <c r="AJ52" i="8" s="1"/>
  <c r="AF76" i="9"/>
  <c r="AF74" i="9"/>
  <c r="AF75" i="9"/>
  <c r="AF73" i="9"/>
  <c r="AF72" i="9"/>
  <c r="O13" i="9" a="1"/>
  <c r="AJ44" i="8"/>
  <c r="AJ45" i="8"/>
  <c r="G32" i="2" l="1"/>
  <c r="B87" i="2" s="1"/>
  <c r="AJ49" i="8"/>
  <c r="O13" i="9"/>
  <c r="S13" i="9"/>
  <c r="S33" i="9" s="1"/>
  <c r="U13" i="9"/>
  <c r="U33" i="9" s="1"/>
  <c r="T13" i="9"/>
  <c r="T33" i="9" s="1"/>
  <c r="P13" i="9"/>
  <c r="P33" i="9" s="1"/>
  <c r="R13" i="9"/>
  <c r="Q13" i="9"/>
  <c r="Q33" i="9" s="1"/>
  <c r="AJ46" i="8"/>
  <c r="AJ56" i="8"/>
  <c r="AJ55" i="8"/>
  <c r="AJ54" i="8"/>
  <c r="AJ51" i="8"/>
  <c r="AJ53" i="8"/>
  <c r="AJ50" i="8"/>
  <c r="H51" i="2"/>
  <c r="H50" i="2"/>
  <c r="H49" i="2"/>
  <c r="H48" i="2"/>
  <c r="C88" i="2" l="1"/>
  <c r="B100" i="2"/>
  <c r="B103" i="2" s="1"/>
  <c r="C80" i="2"/>
  <c r="B77" i="2"/>
  <c r="G49" i="2"/>
  <c r="G50" i="2"/>
  <c r="G51" i="2"/>
  <c r="G48" i="2"/>
  <c r="O33" i="9"/>
  <c r="V13" i="9"/>
  <c r="V33" i="9" s="1"/>
  <c r="AJ57" i="8"/>
  <c r="B88" i="2" l="1"/>
  <c r="D481" i="6"/>
  <c r="C480" i="6"/>
  <c r="C479" i="6"/>
  <c r="C475" i="6"/>
  <c r="D475" i="6" s="1"/>
  <c r="C474" i="6"/>
  <c r="C473" i="6"/>
  <c r="C382" i="6"/>
  <c r="D382" i="6" s="1"/>
  <c r="C381" i="6"/>
  <c r="D381" i="6" s="1"/>
  <c r="C377" i="6"/>
  <c r="C376" i="6"/>
  <c r="C375" i="6"/>
  <c r="D383" i="6"/>
  <c r="C339" i="6"/>
  <c r="C338" i="6"/>
  <c r="C334" i="6"/>
  <c r="C333" i="6"/>
  <c r="C332" i="6"/>
  <c r="D340" i="6"/>
  <c r="C295" i="6"/>
  <c r="C294" i="6"/>
  <c r="C290" i="6"/>
  <c r="C289" i="6"/>
  <c r="C288" i="6"/>
  <c r="D296" i="6"/>
  <c r="C251" i="6"/>
  <c r="C250" i="6"/>
  <c r="C245" i="6"/>
  <c r="C246" i="6"/>
  <c r="C244" i="6"/>
  <c r="D252" i="6"/>
  <c r="E207" i="6"/>
  <c r="E206" i="6"/>
  <c r="E202" i="6"/>
  <c r="E201" i="6"/>
  <c r="E200" i="6"/>
  <c r="J41" i="7"/>
  <c r="J40" i="7"/>
  <c r="AD40" i="7" s="1"/>
  <c r="J39" i="7"/>
  <c r="AD39" i="7" s="1"/>
  <c r="J38" i="7"/>
  <c r="J37" i="7"/>
  <c r="AD37" i="7" s="1"/>
  <c r="J36" i="7"/>
  <c r="AD36" i="7" s="1"/>
  <c r="J35" i="7"/>
  <c r="AD35" i="7" s="1"/>
  <c r="J34" i="7"/>
  <c r="AD34" i="7" s="1"/>
  <c r="J33" i="7"/>
  <c r="AD33" i="7" s="1"/>
  <c r="J32" i="7"/>
  <c r="AD32" i="7" s="1"/>
  <c r="J31" i="7"/>
  <c r="AD31" i="7" s="1"/>
  <c r="J30" i="7"/>
  <c r="J29" i="7"/>
  <c r="AD29" i="7" s="1"/>
  <c r="J28" i="7"/>
  <c r="J27" i="7"/>
  <c r="J9" i="7"/>
  <c r="J25" i="7"/>
  <c r="AD25" i="7" s="1"/>
  <c r="J24" i="7"/>
  <c r="AD24" i="7" s="1"/>
  <c r="J23" i="7"/>
  <c r="AD23" i="7" s="1"/>
  <c r="J22" i="7"/>
  <c r="J21" i="7"/>
  <c r="AD21" i="7" s="1"/>
  <c r="J20" i="7"/>
  <c r="AD20" i="7" s="1"/>
  <c r="J19" i="7"/>
  <c r="J18" i="7"/>
  <c r="J17" i="7"/>
  <c r="AD17" i="7" s="1"/>
  <c r="J16" i="7"/>
  <c r="AD16" i="7" s="1"/>
  <c r="J15" i="7"/>
  <c r="AD15" i="7" s="1"/>
  <c r="J14" i="7"/>
  <c r="AD14" i="7" s="1"/>
  <c r="J13" i="7"/>
  <c r="AD13" i="7" s="1"/>
  <c r="J12" i="7"/>
  <c r="AD12" i="7" s="1"/>
  <c r="F12" i="7"/>
  <c r="AA12" i="7" s="1"/>
  <c r="G12" i="7"/>
  <c r="H12" i="7"/>
  <c r="I12" i="7"/>
  <c r="AC12" i="7" s="1"/>
  <c r="K12" i="7"/>
  <c r="L12" i="7"/>
  <c r="M12" i="7"/>
  <c r="AF12" i="7" s="1"/>
  <c r="F13" i="7"/>
  <c r="AA13" i="7" s="1"/>
  <c r="G13" i="7"/>
  <c r="H13" i="7"/>
  <c r="I13" i="7"/>
  <c r="AC13" i="7" s="1"/>
  <c r="K13" i="7"/>
  <c r="L13" i="7"/>
  <c r="M13" i="7"/>
  <c r="AF13" i="7" s="1"/>
  <c r="F14" i="7"/>
  <c r="AA14" i="7" s="1"/>
  <c r="G14" i="7"/>
  <c r="H14" i="7"/>
  <c r="I14" i="7"/>
  <c r="AC14" i="7" s="1"/>
  <c r="K14" i="7"/>
  <c r="L14" i="7"/>
  <c r="M14" i="7"/>
  <c r="AF14" i="7" s="1"/>
  <c r="F15" i="7"/>
  <c r="AA15" i="7" s="1"/>
  <c r="G15" i="7"/>
  <c r="H15" i="7"/>
  <c r="I15" i="7"/>
  <c r="AC15" i="7" s="1"/>
  <c r="K15" i="7"/>
  <c r="L15" i="7"/>
  <c r="M15" i="7"/>
  <c r="AF15" i="7" s="1"/>
  <c r="F16" i="7"/>
  <c r="AA16" i="7" s="1"/>
  <c r="G16" i="7"/>
  <c r="H16" i="7"/>
  <c r="I16" i="7"/>
  <c r="AC16" i="7" s="1"/>
  <c r="K16" i="7"/>
  <c r="L16" i="7"/>
  <c r="M16" i="7"/>
  <c r="AF16" i="7" s="1"/>
  <c r="F17" i="7"/>
  <c r="AA17" i="7" s="1"/>
  <c r="G17" i="7"/>
  <c r="H17" i="7"/>
  <c r="I17" i="7"/>
  <c r="AC17" i="7" s="1"/>
  <c r="K17" i="7"/>
  <c r="L17" i="7"/>
  <c r="M17" i="7"/>
  <c r="AF17" i="7" s="1"/>
  <c r="F18" i="7"/>
  <c r="G18" i="7"/>
  <c r="H18" i="7"/>
  <c r="I18" i="7"/>
  <c r="K18" i="7"/>
  <c r="L18" i="7"/>
  <c r="M18" i="7"/>
  <c r="F19" i="7"/>
  <c r="G19" i="7"/>
  <c r="H19" i="7"/>
  <c r="I19" i="7"/>
  <c r="K19" i="7"/>
  <c r="L19" i="7"/>
  <c r="M19" i="7"/>
  <c r="F20" i="7"/>
  <c r="AA20" i="7" s="1"/>
  <c r="G20" i="7"/>
  <c r="H20" i="7"/>
  <c r="I20" i="7"/>
  <c r="AC20" i="7" s="1"/>
  <c r="K20" i="7"/>
  <c r="L20" i="7"/>
  <c r="M20" i="7"/>
  <c r="AF20" i="7" s="1"/>
  <c r="F21" i="7"/>
  <c r="AA21" i="7" s="1"/>
  <c r="G21" i="7"/>
  <c r="H21" i="7"/>
  <c r="I21" i="7"/>
  <c r="AC21" i="7" s="1"/>
  <c r="K21" i="7"/>
  <c r="L21" i="7"/>
  <c r="M21" i="7"/>
  <c r="AF21" i="7" s="1"/>
  <c r="F22" i="7"/>
  <c r="G22" i="7"/>
  <c r="H22" i="7"/>
  <c r="I22" i="7"/>
  <c r="K22" i="7"/>
  <c r="L22" i="7"/>
  <c r="M22" i="7"/>
  <c r="F23" i="7"/>
  <c r="AA23" i="7" s="1"/>
  <c r="G23" i="7"/>
  <c r="H23" i="7"/>
  <c r="I23" i="7"/>
  <c r="AC23" i="7" s="1"/>
  <c r="K23" i="7"/>
  <c r="L23" i="7"/>
  <c r="M23" i="7"/>
  <c r="AF23" i="7" s="1"/>
  <c r="F24" i="7"/>
  <c r="AA24" i="7" s="1"/>
  <c r="G24" i="7"/>
  <c r="H24" i="7"/>
  <c r="I24" i="7"/>
  <c r="AC24" i="7" s="1"/>
  <c r="K24" i="7"/>
  <c r="L24" i="7"/>
  <c r="M24" i="7"/>
  <c r="AF24" i="7" s="1"/>
  <c r="F25" i="7"/>
  <c r="AA25" i="7" s="1"/>
  <c r="G25" i="7"/>
  <c r="H25" i="7"/>
  <c r="I25" i="7"/>
  <c r="AC25" i="7" s="1"/>
  <c r="K25" i="7"/>
  <c r="L25" i="7"/>
  <c r="M25" i="7"/>
  <c r="AF25" i="7" s="1"/>
  <c r="F9" i="7"/>
  <c r="G9" i="7"/>
  <c r="H9" i="7"/>
  <c r="I9" i="7"/>
  <c r="K9" i="7"/>
  <c r="L9" i="7"/>
  <c r="M9" i="7"/>
  <c r="F27" i="7"/>
  <c r="G27" i="7"/>
  <c r="H27" i="7"/>
  <c r="I27" i="7"/>
  <c r="K27" i="7"/>
  <c r="L27" i="7"/>
  <c r="M27" i="7"/>
  <c r="F28" i="7"/>
  <c r="G28" i="7"/>
  <c r="H28" i="7"/>
  <c r="I28" i="7"/>
  <c r="K28" i="7"/>
  <c r="L28" i="7"/>
  <c r="M28" i="7"/>
  <c r="F29" i="7"/>
  <c r="AA29" i="7" s="1"/>
  <c r="G29" i="7"/>
  <c r="H29" i="7"/>
  <c r="I29" i="7"/>
  <c r="AC29" i="7" s="1"/>
  <c r="K29" i="7"/>
  <c r="L29" i="7"/>
  <c r="M29" i="7"/>
  <c r="AF29" i="7" s="1"/>
  <c r="F30" i="7"/>
  <c r="G30" i="7"/>
  <c r="H30" i="7"/>
  <c r="I30" i="7"/>
  <c r="K30" i="7"/>
  <c r="L30" i="7"/>
  <c r="M30" i="7"/>
  <c r="F31" i="7"/>
  <c r="AA31" i="7" s="1"/>
  <c r="G31" i="7"/>
  <c r="H31" i="7"/>
  <c r="I31" i="7"/>
  <c r="AC31" i="7" s="1"/>
  <c r="K31" i="7"/>
  <c r="L31" i="7"/>
  <c r="M31" i="7"/>
  <c r="AF31" i="7" s="1"/>
  <c r="F32" i="7"/>
  <c r="AA32" i="7" s="1"/>
  <c r="G32" i="7"/>
  <c r="H32" i="7"/>
  <c r="I32" i="7"/>
  <c r="AC32" i="7" s="1"/>
  <c r="K32" i="7"/>
  <c r="L32" i="7"/>
  <c r="M32" i="7"/>
  <c r="AF32" i="7" s="1"/>
  <c r="F33" i="7"/>
  <c r="AA33" i="7" s="1"/>
  <c r="G33" i="7"/>
  <c r="H33" i="7"/>
  <c r="I33" i="7"/>
  <c r="AC33" i="7" s="1"/>
  <c r="K33" i="7"/>
  <c r="L33" i="7"/>
  <c r="M33" i="7"/>
  <c r="AF33" i="7" s="1"/>
  <c r="F34" i="7"/>
  <c r="AA34" i="7" s="1"/>
  <c r="G34" i="7"/>
  <c r="H34" i="7"/>
  <c r="I34" i="7"/>
  <c r="AC34" i="7" s="1"/>
  <c r="K34" i="7"/>
  <c r="L34" i="7"/>
  <c r="M34" i="7"/>
  <c r="AF34" i="7" s="1"/>
  <c r="F35" i="7"/>
  <c r="AA35" i="7" s="1"/>
  <c r="G35" i="7"/>
  <c r="H35" i="7"/>
  <c r="I35" i="7"/>
  <c r="AC35" i="7" s="1"/>
  <c r="K35" i="7"/>
  <c r="L35" i="7"/>
  <c r="M35" i="7"/>
  <c r="AF35" i="7" s="1"/>
  <c r="F36" i="7"/>
  <c r="AA36" i="7" s="1"/>
  <c r="G36" i="7"/>
  <c r="H36" i="7"/>
  <c r="I36" i="7"/>
  <c r="AC36" i="7" s="1"/>
  <c r="K36" i="7"/>
  <c r="L36" i="7"/>
  <c r="M36" i="7"/>
  <c r="AF36" i="7" s="1"/>
  <c r="F37" i="7"/>
  <c r="AA37" i="7" s="1"/>
  <c r="G37" i="7"/>
  <c r="H37" i="7"/>
  <c r="I37" i="7"/>
  <c r="AC37" i="7" s="1"/>
  <c r="K37" i="7"/>
  <c r="L37" i="7"/>
  <c r="M37" i="7"/>
  <c r="AF37" i="7" s="1"/>
  <c r="F38" i="7"/>
  <c r="G38" i="7"/>
  <c r="H38" i="7"/>
  <c r="I38" i="7"/>
  <c r="K38" i="7"/>
  <c r="L38" i="7"/>
  <c r="M38" i="7"/>
  <c r="F39" i="7"/>
  <c r="AA39" i="7" s="1"/>
  <c r="G39" i="7"/>
  <c r="H39" i="7"/>
  <c r="I39" i="7"/>
  <c r="AC39" i="7" s="1"/>
  <c r="K39" i="7"/>
  <c r="L39" i="7"/>
  <c r="M39" i="7"/>
  <c r="AF39" i="7" s="1"/>
  <c r="F40" i="7"/>
  <c r="AA40" i="7" s="1"/>
  <c r="G40" i="7"/>
  <c r="H40" i="7"/>
  <c r="I40" i="7"/>
  <c r="AC40" i="7" s="1"/>
  <c r="K40" i="7"/>
  <c r="L40" i="7"/>
  <c r="M40" i="7"/>
  <c r="AF40" i="7" s="1"/>
  <c r="F41" i="7"/>
  <c r="G41" i="7"/>
  <c r="H41" i="7"/>
  <c r="I41" i="7"/>
  <c r="K41" i="7"/>
  <c r="L41" i="7"/>
  <c r="M41" i="7"/>
  <c r="D14" i="7"/>
  <c r="D15" i="7"/>
  <c r="D16" i="7"/>
  <c r="D17" i="7"/>
  <c r="D18" i="7"/>
  <c r="D19" i="7"/>
  <c r="D20" i="7"/>
  <c r="D21" i="7"/>
  <c r="D22" i="7"/>
  <c r="D23" i="7"/>
  <c r="D24" i="7"/>
  <c r="D25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12" i="7"/>
  <c r="I42" i="7" l="1"/>
  <c r="H42" i="7"/>
  <c r="G42" i="7"/>
  <c r="AC42" i="7"/>
  <c r="F42" i="7"/>
  <c r="J42" i="7"/>
  <c r="K42" i="7"/>
  <c r="M42" i="7"/>
  <c r="L42" i="7"/>
  <c r="AD42" i="7"/>
  <c r="AB40" i="7"/>
  <c r="AB39" i="7"/>
  <c r="AB37" i="7"/>
  <c r="AB36" i="7"/>
  <c r="AB35" i="7"/>
  <c r="AB34" i="7"/>
  <c r="AB33" i="7"/>
  <c r="AB32" i="7"/>
  <c r="AB31" i="7"/>
  <c r="AB29" i="7"/>
  <c r="AB25" i="7"/>
  <c r="AB24" i="7"/>
  <c r="AB23" i="7"/>
  <c r="AB21" i="7"/>
  <c r="AB20" i="7"/>
  <c r="AB17" i="7"/>
  <c r="AB16" i="7"/>
  <c r="AB15" i="7"/>
  <c r="AB14" i="7"/>
  <c r="AB13" i="7"/>
  <c r="AB12" i="7"/>
  <c r="D474" i="6"/>
  <c r="Z41" i="7"/>
  <c r="Z18" i="7"/>
  <c r="Z27" i="7"/>
  <c r="Z9" i="7"/>
  <c r="Z28" i="7"/>
  <c r="Z30" i="7"/>
  <c r="Z19" i="7"/>
  <c r="AE40" i="7"/>
  <c r="AE39" i="7"/>
  <c r="AE37" i="7"/>
  <c r="AE36" i="7"/>
  <c r="AE35" i="7"/>
  <c r="AE34" i="7"/>
  <c r="AE33" i="7"/>
  <c r="AE32" i="7"/>
  <c r="AE31" i="7"/>
  <c r="AE29" i="7"/>
  <c r="AE25" i="7"/>
  <c r="AE24" i="7"/>
  <c r="AE23" i="7"/>
  <c r="AE21" i="7"/>
  <c r="AE20" i="7"/>
  <c r="AE17" i="7"/>
  <c r="AE16" i="7"/>
  <c r="AE15" i="7"/>
  <c r="AE14" i="7"/>
  <c r="AE13" i="7"/>
  <c r="AE12" i="7"/>
  <c r="D479" i="6"/>
  <c r="D476" i="6"/>
  <c r="D473" i="6"/>
  <c r="D480" i="6"/>
  <c r="B438" i="6"/>
  <c r="C438" i="6"/>
  <c r="D376" i="6"/>
  <c r="D377" i="6"/>
  <c r="D375" i="6"/>
  <c r="D378" i="6"/>
  <c r="D338" i="6"/>
  <c r="D333" i="6"/>
  <c r="D334" i="6"/>
  <c r="D332" i="6"/>
  <c r="D339" i="6"/>
  <c r="D335" i="6"/>
  <c r="D294" i="6"/>
  <c r="D290" i="6"/>
  <c r="D289" i="6"/>
  <c r="D288" i="6"/>
  <c r="D291" i="6"/>
  <c r="D295" i="6"/>
  <c r="D245" i="6"/>
  <c r="D244" i="6"/>
  <c r="D246" i="6"/>
  <c r="D247" i="6"/>
  <c r="D250" i="6"/>
  <c r="D251" i="6"/>
  <c r="C55" i="6"/>
  <c r="C54" i="6"/>
  <c r="C51" i="6"/>
  <c r="C50" i="6"/>
  <c r="C49" i="6"/>
  <c r="C48" i="6"/>
  <c r="E551" i="1"/>
  <c r="F551" i="1"/>
  <c r="G551" i="1"/>
  <c r="H551" i="1"/>
  <c r="I551" i="1"/>
  <c r="J551" i="1"/>
  <c r="K551" i="1"/>
  <c r="D442" i="1"/>
  <c r="E510" i="1"/>
  <c r="F510" i="1"/>
  <c r="G510" i="1"/>
  <c r="H510" i="1"/>
  <c r="I510" i="1"/>
  <c r="J510" i="1"/>
  <c r="K510" i="1"/>
  <c r="F473" i="1"/>
  <c r="G473" i="1"/>
  <c r="H473" i="1"/>
  <c r="I473" i="1"/>
  <c r="J473" i="1"/>
  <c r="K473" i="1"/>
  <c r="F44" i="5" l="1"/>
  <c r="EN7" i="11" s="1"/>
  <c r="C428" i="1"/>
  <c r="D428" i="1"/>
  <c r="H428" i="1"/>
  <c r="G428" i="1"/>
  <c r="F428" i="1"/>
  <c r="E428" i="1"/>
  <c r="AE27" i="7"/>
  <c r="AE41" i="7"/>
  <c r="AA18" i="7"/>
  <c r="AE18" i="7"/>
  <c r="AA27" i="7"/>
  <c r="AF41" i="7"/>
  <c r="AA28" i="7"/>
  <c r="AA41" i="7"/>
  <c r="AF19" i="7"/>
  <c r="AF27" i="7"/>
  <c r="AF30" i="7"/>
  <c r="AE28" i="7"/>
  <c r="AA9" i="7"/>
  <c r="AF28" i="7"/>
  <c r="AE9" i="7"/>
  <c r="AF9" i="7"/>
  <c r="AF18" i="7"/>
  <c r="AE30" i="7"/>
  <c r="AE19" i="7"/>
  <c r="AA19" i="7"/>
  <c r="AA30" i="7"/>
  <c r="AG12" i="7"/>
  <c r="H392" i="1"/>
  <c r="G392" i="1"/>
  <c r="F392" i="1"/>
  <c r="D392" i="1"/>
  <c r="C392" i="1"/>
  <c r="E392" i="1"/>
  <c r="D49" i="6"/>
  <c r="D50" i="6"/>
  <c r="D51" i="6"/>
  <c r="D54" i="6"/>
  <c r="D55" i="6"/>
  <c r="D56" i="6"/>
  <c r="AH445" i="6"/>
  <c r="AG445" i="6"/>
  <c r="AF445" i="6"/>
  <c r="AE445" i="6"/>
  <c r="AD445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AH413" i="6"/>
  <c r="AG413" i="6"/>
  <c r="AF413" i="6"/>
  <c r="AE413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AJ395" i="6"/>
  <c r="AI395" i="6"/>
  <c r="AH395" i="6"/>
  <c r="AG395" i="6"/>
  <c r="AF395" i="6"/>
  <c r="AE395" i="6"/>
  <c r="AD395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AF400" i="6"/>
  <c r="AE400" i="6"/>
  <c r="AD400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AJ391" i="6"/>
  <c r="AI391" i="6"/>
  <c r="AH391" i="6"/>
  <c r="AG391" i="6"/>
  <c r="AF391" i="6"/>
  <c r="AE391" i="6"/>
  <c r="AD391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AJ348" i="6"/>
  <c r="AI348" i="6"/>
  <c r="AH348" i="6"/>
  <c r="AG348" i="6"/>
  <c r="AF348" i="6"/>
  <c r="AE348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AF304" i="6"/>
  <c r="AE304" i="6"/>
  <c r="AD304" i="6"/>
  <c r="AC304" i="6"/>
  <c r="AB304" i="6"/>
  <c r="AA304" i="6"/>
  <c r="Z304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B355" i="1" l="1"/>
  <c r="T179" i="7"/>
  <c r="S179" i="7"/>
  <c r="B263" i="6"/>
  <c r="C89" i="5"/>
  <c r="E89" i="5"/>
  <c r="B403" i="6"/>
  <c r="B448" i="6"/>
  <c r="B416" i="6"/>
  <c r="B405" i="6"/>
  <c r="B351" i="6"/>
  <c r="B307" i="6"/>
  <c r="AB18" i="7"/>
  <c r="AB27" i="7"/>
  <c r="B393" i="1"/>
  <c r="AB41" i="7"/>
  <c r="AB28" i="7"/>
  <c r="AB30" i="7"/>
  <c r="AB19" i="7"/>
  <c r="D48" i="6"/>
  <c r="G393" i="1"/>
  <c r="H393" i="1"/>
  <c r="F393" i="1"/>
  <c r="D393" i="1"/>
  <c r="E393" i="1"/>
  <c r="C393" i="1"/>
  <c r="L547" i="1"/>
  <c r="L520" i="1"/>
  <c r="L550" i="1"/>
  <c r="L549" i="1"/>
  <c r="L548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D548" i="1"/>
  <c r="D520" i="1"/>
  <c r="D550" i="1"/>
  <c r="D549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M551" i="1"/>
  <c r="N551" i="1"/>
  <c r="D10" i="6" a="1"/>
  <c r="D8" i="6" a="1"/>
  <c r="D7" i="6" a="1"/>
  <c r="D9" i="6" a="1"/>
  <c r="D6" i="6" a="1"/>
  <c r="D11" i="6" a="1"/>
  <c r="D9" i="6" l="1"/>
  <c r="D10" i="6"/>
  <c r="O534" i="1"/>
  <c r="D11" i="6"/>
  <c r="D8" i="6"/>
  <c r="D7" i="6"/>
  <c r="D6" i="6"/>
  <c r="O520" i="1"/>
  <c r="AF165" i="7"/>
  <c r="AF179" i="7" s="1"/>
  <c r="X179" i="7"/>
  <c r="AD165" i="7"/>
  <c r="AD179" i="7" s="1"/>
  <c r="U179" i="7"/>
  <c r="AA165" i="7"/>
  <c r="AA179" i="7" s="1"/>
  <c r="Q179" i="7"/>
  <c r="AB165" i="7"/>
  <c r="AB179" i="7" s="1"/>
  <c r="R179" i="7"/>
  <c r="AE165" i="7"/>
  <c r="AE179" i="7" s="1"/>
  <c r="W179" i="7"/>
  <c r="AC165" i="7"/>
  <c r="AC179" i="7" s="1"/>
  <c r="V179" i="7"/>
  <c r="Y165" i="7"/>
  <c r="Y179" i="7" s="1"/>
  <c r="Z165" i="7"/>
  <c r="P179" i="7"/>
  <c r="E118" i="7"/>
  <c r="E126" i="7"/>
  <c r="E133" i="7"/>
  <c r="E113" i="7"/>
  <c r="E125" i="7"/>
  <c r="N156" i="7"/>
  <c r="E119" i="7"/>
  <c r="N119" i="7" s="1"/>
  <c r="N147" i="7"/>
  <c r="E110" i="7"/>
  <c r="E134" i="7"/>
  <c r="E138" i="7"/>
  <c r="N157" i="7"/>
  <c r="E120" i="7"/>
  <c r="N120" i="7" s="1"/>
  <c r="N164" i="7"/>
  <c r="E127" i="7"/>
  <c r="N127" i="7" s="1"/>
  <c r="E135" i="7"/>
  <c r="E132" i="7"/>
  <c r="E121" i="7"/>
  <c r="N165" i="7"/>
  <c r="E128" i="7"/>
  <c r="N128" i="7" s="1"/>
  <c r="E136" i="7"/>
  <c r="E117" i="7"/>
  <c r="E114" i="7"/>
  <c r="E122" i="7"/>
  <c r="E129" i="7"/>
  <c r="E137" i="7"/>
  <c r="N178" i="7"/>
  <c r="E141" i="7"/>
  <c r="N141" i="7" s="1"/>
  <c r="E115" i="7"/>
  <c r="N160" i="7"/>
  <c r="E123" i="7"/>
  <c r="N123" i="7" s="1"/>
  <c r="N167" i="7"/>
  <c r="E130" i="7"/>
  <c r="N130" i="7" s="1"/>
  <c r="E139" i="7"/>
  <c r="E116" i="7"/>
  <c r="E124" i="7"/>
  <c r="E131" i="7"/>
  <c r="E140" i="7"/>
  <c r="AG18" i="7"/>
  <c r="AG19" i="7"/>
  <c r="AG28" i="7"/>
  <c r="AG30" i="7"/>
  <c r="AG9" i="7"/>
  <c r="AG27" i="7"/>
  <c r="AG41" i="7"/>
  <c r="L551" i="1"/>
  <c r="B406" i="6"/>
  <c r="O531" i="1"/>
  <c r="O524" i="1"/>
  <c r="O550" i="1"/>
  <c r="O542" i="1"/>
  <c r="O543" i="1"/>
  <c r="O527" i="1"/>
  <c r="O536" i="1"/>
  <c r="O544" i="1"/>
  <c r="O523" i="1"/>
  <c r="O549" i="1"/>
  <c r="O532" i="1"/>
  <c r="O525" i="1"/>
  <c r="O526" i="1"/>
  <c r="O548" i="1"/>
  <c r="O528" i="1"/>
  <c r="O545" i="1"/>
  <c r="O540" i="1"/>
  <c r="O541" i="1"/>
  <c r="O533" i="1"/>
  <c r="O535" i="1"/>
  <c r="O537" i="1"/>
  <c r="O539" i="1"/>
  <c r="O538" i="1"/>
  <c r="O522" i="1"/>
  <c r="D551" i="1"/>
  <c r="O529" i="1"/>
  <c r="O546" i="1"/>
  <c r="O530" i="1"/>
  <c r="O547" i="1"/>
  <c r="O521" i="1"/>
  <c r="AG165" i="7" l="1"/>
  <c r="N110" i="7"/>
  <c r="E142" i="7"/>
  <c r="O604" i="1"/>
  <c r="Z161" i="7"/>
  <c r="AG161" i="7" s="1"/>
  <c r="N161" i="7"/>
  <c r="Z166" i="7"/>
  <c r="AG166" i="7" s="1"/>
  <c r="N166" i="7"/>
  <c r="Z173" i="7"/>
  <c r="AG173" i="7" s="1"/>
  <c r="N173" i="7"/>
  <c r="N135" i="7"/>
  <c r="Z135" i="7"/>
  <c r="Z134" i="7"/>
  <c r="N134" i="7"/>
  <c r="N113" i="7"/>
  <c r="Z113" i="7"/>
  <c r="N116" i="7"/>
  <c r="Z116" i="7"/>
  <c r="N115" i="7"/>
  <c r="Z115" i="7"/>
  <c r="Z122" i="7"/>
  <c r="N122" i="7"/>
  <c r="Z172" i="7"/>
  <c r="AG172" i="7" s="1"/>
  <c r="N172" i="7"/>
  <c r="N171" i="7"/>
  <c r="Z171" i="7"/>
  <c r="AG171" i="7" s="1"/>
  <c r="Z150" i="7"/>
  <c r="N150" i="7"/>
  <c r="Z153" i="7"/>
  <c r="AG153" i="7" s="1"/>
  <c r="N153" i="7"/>
  <c r="Z152" i="7"/>
  <c r="AG152" i="7" s="1"/>
  <c r="N152" i="7"/>
  <c r="N159" i="7"/>
  <c r="Z159" i="7"/>
  <c r="AG159" i="7" s="1"/>
  <c r="Z133" i="7"/>
  <c r="N133" i="7"/>
  <c r="N140" i="7"/>
  <c r="Z140" i="7"/>
  <c r="N139" i="7"/>
  <c r="Z139" i="7"/>
  <c r="Z114" i="7"/>
  <c r="N114" i="7"/>
  <c r="Z121" i="7"/>
  <c r="N121" i="7"/>
  <c r="N170" i="7"/>
  <c r="Z170" i="7"/>
  <c r="AG170" i="7" s="1"/>
  <c r="Z177" i="7"/>
  <c r="AG177" i="7" s="1"/>
  <c r="N177" i="7"/>
  <c r="N176" i="7"/>
  <c r="Z176" i="7"/>
  <c r="AG176" i="7" s="1"/>
  <c r="N151" i="7"/>
  <c r="Z151" i="7"/>
  <c r="AG151" i="7" s="1"/>
  <c r="N158" i="7"/>
  <c r="Z158" i="7"/>
  <c r="AG158" i="7" s="1"/>
  <c r="Z126" i="7"/>
  <c r="N126" i="7"/>
  <c r="Z131" i="7"/>
  <c r="N131" i="7"/>
  <c r="Z137" i="7"/>
  <c r="N137" i="7"/>
  <c r="N117" i="7"/>
  <c r="Z117" i="7"/>
  <c r="N132" i="7"/>
  <c r="Z132" i="7"/>
  <c r="N163" i="7"/>
  <c r="Z163" i="7"/>
  <c r="AG163" i="7" s="1"/>
  <c r="Z168" i="7"/>
  <c r="AG168" i="7" s="1"/>
  <c r="N168" i="7"/>
  <c r="N174" i="7"/>
  <c r="Z174" i="7"/>
  <c r="AG174" i="7" s="1"/>
  <c r="N154" i="7"/>
  <c r="Z154" i="7"/>
  <c r="AG154" i="7" s="1"/>
  <c r="N169" i="7"/>
  <c r="Z169" i="7"/>
  <c r="AG169" i="7" s="1"/>
  <c r="N138" i="7"/>
  <c r="Z125" i="7"/>
  <c r="N125" i="7"/>
  <c r="N118" i="7"/>
  <c r="Z118" i="7"/>
  <c r="Z124" i="7"/>
  <c r="N124" i="7"/>
  <c r="N129" i="7"/>
  <c r="Z129" i="7"/>
  <c r="Z136" i="7"/>
  <c r="N136" i="7"/>
  <c r="N175" i="7"/>
  <c r="AG175" i="7"/>
  <c r="N162" i="7"/>
  <c r="Z162" i="7"/>
  <c r="AG162" i="7" s="1"/>
  <c r="N155" i="7"/>
  <c r="Z155" i="7"/>
  <c r="AG155" i="7" s="1"/>
  <c r="B89" i="5"/>
  <c r="AA120" i="7"/>
  <c r="AE120" i="7"/>
  <c r="AB120" i="7"/>
  <c r="AF120" i="7"/>
  <c r="H99" i="10" a="1"/>
  <c r="H99" i="10" s="1"/>
  <c r="H102" i="10" s="1"/>
  <c r="Z120" i="7"/>
  <c r="AB22" i="7"/>
  <c r="Z22" i="7"/>
  <c r="Z42" i="7" s="1"/>
  <c r="AF22" i="7"/>
  <c r="AA22" i="7"/>
  <c r="AE22" i="7"/>
  <c r="K552" i="1"/>
  <c r="L552" i="1"/>
  <c r="E552" i="1"/>
  <c r="D552" i="1"/>
  <c r="F552" i="1"/>
  <c r="H552" i="1"/>
  <c r="G552" i="1"/>
  <c r="I552" i="1"/>
  <c r="J552" i="1"/>
  <c r="O551" i="1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B116" i="6" s="1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E88" i="5"/>
  <c r="D88" i="5"/>
  <c r="C88" i="5"/>
  <c r="B88" i="5"/>
  <c r="AA42" i="7" l="1"/>
  <c r="AE42" i="7"/>
  <c r="AF42" i="7"/>
  <c r="AB42" i="7"/>
  <c r="AE142" i="7"/>
  <c r="AA142" i="7"/>
  <c r="E99" i="10" s="1" a="1"/>
  <c r="E99" i="10" s="1"/>
  <c r="E102" i="10" s="1"/>
  <c r="AB142" i="7"/>
  <c r="F99" i="10" s="1" a="1"/>
  <c r="F99" i="10" s="1"/>
  <c r="F102" i="10" s="1"/>
  <c r="AF142" i="7"/>
  <c r="J99" i="10" s="1" a="1"/>
  <c r="J99" i="10" s="1"/>
  <c r="J102" i="10" s="1"/>
  <c r="N179" i="7"/>
  <c r="O177" i="7" s="1"/>
  <c r="N142" i="7"/>
  <c r="O129" i="7" s="1"/>
  <c r="B608" i="1" a="1"/>
  <c r="AG138" i="7"/>
  <c r="AG117" i="7"/>
  <c r="AG126" i="7"/>
  <c r="AG116" i="7"/>
  <c r="AG121" i="7"/>
  <c r="AG140" i="7"/>
  <c r="AG135" i="7"/>
  <c r="AG124" i="7"/>
  <c r="AG133" i="7"/>
  <c r="AG113" i="7"/>
  <c r="AG136" i="7"/>
  <c r="AG139" i="7"/>
  <c r="AG122" i="7"/>
  <c r="AG118" i="7"/>
  <c r="AG137" i="7"/>
  <c r="AG114" i="7"/>
  <c r="AG129" i="7"/>
  <c r="AG125" i="7"/>
  <c r="AG132" i="7"/>
  <c r="AG131" i="7"/>
  <c r="AG150" i="7"/>
  <c r="Z179" i="7"/>
  <c r="AG115" i="7"/>
  <c r="AG134" i="7"/>
  <c r="Z142" i="7"/>
  <c r="V116" i="6"/>
  <c r="AC116" i="6"/>
  <c r="N116" i="6"/>
  <c r="G116" i="6"/>
  <c r="O116" i="6"/>
  <c r="W116" i="6"/>
  <c r="AE116" i="6"/>
  <c r="F116" i="6"/>
  <c r="H116" i="6"/>
  <c r="P116" i="6"/>
  <c r="X116" i="6"/>
  <c r="AF116" i="6"/>
  <c r="M116" i="6"/>
  <c r="AD116" i="6"/>
  <c r="I116" i="6"/>
  <c r="Q116" i="6"/>
  <c r="Y116" i="6"/>
  <c r="E116" i="6"/>
  <c r="J116" i="6"/>
  <c r="Z116" i="6"/>
  <c r="U116" i="6"/>
  <c r="B120" i="6"/>
  <c r="R116" i="6"/>
  <c r="C116" i="6"/>
  <c r="K116" i="6"/>
  <c r="S116" i="6"/>
  <c r="AA116" i="6"/>
  <c r="D116" i="6"/>
  <c r="L116" i="6"/>
  <c r="T116" i="6"/>
  <c r="AB116" i="6"/>
  <c r="E97" i="5"/>
  <c r="I97" i="5"/>
  <c r="I100" i="5" s="1"/>
  <c r="I99" i="10" a="1"/>
  <c r="I99" i="10" s="1"/>
  <c r="I102" i="10" s="1"/>
  <c r="B23" i="6"/>
  <c r="G97" i="5"/>
  <c r="B219" i="6"/>
  <c r="AG120" i="7"/>
  <c r="B124" i="6"/>
  <c r="B68" i="6"/>
  <c r="B555" i="1" a="1"/>
  <c r="H97" i="5"/>
  <c r="C97" i="5"/>
  <c r="D97" i="5"/>
  <c r="AG22" i="7"/>
  <c r="AG42" i="7" s="1"/>
  <c r="B48" i="7" s="1"/>
  <c r="F88" i="5"/>
  <c r="D4" i="6" a="1"/>
  <c r="D5" i="6" a="1"/>
  <c r="D3" i="6" a="1"/>
  <c r="D2" i="6" a="1"/>
  <c r="Z120" i="6" l="1"/>
  <c r="G120" i="6"/>
  <c r="AA120" i="6"/>
  <c r="J120" i="6"/>
  <c r="E120" i="6"/>
  <c r="AF120" i="6"/>
  <c r="X120" i="6"/>
  <c r="AC120" i="6"/>
  <c r="S120" i="6"/>
  <c r="P120" i="6"/>
  <c r="K120" i="6"/>
  <c r="AB120" i="6"/>
  <c r="AE120" i="6"/>
  <c r="D120" i="6"/>
  <c r="N120" i="6"/>
  <c r="H120" i="6"/>
  <c r="Q120" i="6"/>
  <c r="T120" i="6"/>
  <c r="Y120" i="6"/>
  <c r="V120" i="6"/>
  <c r="C120" i="6"/>
  <c r="F120" i="6"/>
  <c r="R120" i="6"/>
  <c r="I120" i="6"/>
  <c r="AD120" i="6"/>
  <c r="W120" i="6"/>
  <c r="L120" i="6"/>
  <c r="U120" i="6"/>
  <c r="M120" i="6"/>
  <c r="O120" i="6"/>
  <c r="D3" i="6"/>
  <c r="C7" i="5"/>
  <c r="CG4" i="11" s="1"/>
  <c r="D5" i="6"/>
  <c r="E7" i="5"/>
  <c r="CG6" i="11" s="1"/>
  <c r="D2" i="6"/>
  <c r="D4" i="6"/>
  <c r="B7" i="5"/>
  <c r="CG3" i="11" s="1"/>
  <c r="C153" i="10"/>
  <c r="D153" i="10" s="1"/>
  <c r="C145" i="10"/>
  <c r="D145" i="10" s="1"/>
  <c r="C147" i="10"/>
  <c r="D147" i="10" s="1"/>
  <c r="C144" i="10"/>
  <c r="D144" i="10" s="1"/>
  <c r="C157" i="10"/>
  <c r="D157" i="10" s="1"/>
  <c r="C156" i="10"/>
  <c r="D156" i="10" s="1"/>
  <c r="C141" i="10"/>
  <c r="D141" i="10" s="1"/>
  <c r="C143" i="10"/>
  <c r="D143" i="10" s="1"/>
  <c r="C136" i="10"/>
  <c r="D136" i="10" s="1"/>
  <c r="C155" i="10"/>
  <c r="D155" i="10" s="1"/>
  <c r="C149" i="10"/>
  <c r="D149" i="10" s="1"/>
  <c r="D99" i="10" a="1"/>
  <c r="D99" i="10" s="1"/>
  <c r="D102" i="10" s="1"/>
  <c r="D103" i="10" s="1"/>
  <c r="C134" i="10"/>
  <c r="D134" i="10" s="1"/>
  <c r="C142" i="10"/>
  <c r="D142" i="10" s="1"/>
  <c r="C137" i="10"/>
  <c r="D137" i="10" s="1"/>
  <c r="C159" i="10"/>
  <c r="D159" i="10" s="1"/>
  <c r="C140" i="10"/>
  <c r="D140" i="10" s="1"/>
  <c r="C152" i="10"/>
  <c r="D152" i="10" s="1"/>
  <c r="C150" i="10"/>
  <c r="D150" i="10" s="1"/>
  <c r="C151" i="10"/>
  <c r="D151" i="10" s="1"/>
  <c r="C154" i="10"/>
  <c r="D154" i="10" s="1"/>
  <c r="C158" i="10"/>
  <c r="D158" i="10" s="1"/>
  <c r="C148" i="10"/>
  <c r="D148" i="10" s="1"/>
  <c r="O139" i="7"/>
  <c r="AG179" i="7"/>
  <c r="AH150" i="7" s="1"/>
  <c r="O158" i="7"/>
  <c r="O171" i="7"/>
  <c r="O167" i="7"/>
  <c r="O178" i="7"/>
  <c r="O147" i="7"/>
  <c r="O156" i="7"/>
  <c r="O164" i="7"/>
  <c r="O157" i="7"/>
  <c r="O165" i="7"/>
  <c r="O160" i="7"/>
  <c r="O174" i="7"/>
  <c r="O159" i="7"/>
  <c r="O151" i="7"/>
  <c r="O172" i="7"/>
  <c r="O176" i="7"/>
  <c r="O155" i="7"/>
  <c r="O161" i="7"/>
  <c r="O163" i="7"/>
  <c r="O152" i="7"/>
  <c r="O153" i="7"/>
  <c r="O169" i="7"/>
  <c r="O150" i="7"/>
  <c r="O154" i="7"/>
  <c r="O162" i="7"/>
  <c r="O168" i="7"/>
  <c r="O175" i="7"/>
  <c r="O173" i="7"/>
  <c r="O170" i="7"/>
  <c r="O166" i="7"/>
  <c r="B613" i="1"/>
  <c r="B611" i="1"/>
  <c r="B610" i="1"/>
  <c r="B608" i="1"/>
  <c r="B609" i="1"/>
  <c r="B614" i="1"/>
  <c r="B615" i="1"/>
  <c r="B616" i="1"/>
  <c r="B612" i="1"/>
  <c r="O113" i="7"/>
  <c r="O114" i="7"/>
  <c r="O117" i="7"/>
  <c r="O124" i="7"/>
  <c r="O134" i="7"/>
  <c r="O131" i="7"/>
  <c r="O118" i="7"/>
  <c r="O137" i="7"/>
  <c r="O126" i="7"/>
  <c r="O136" i="7"/>
  <c r="O138" i="7"/>
  <c r="O135" i="7"/>
  <c r="O128" i="7"/>
  <c r="O110" i="7"/>
  <c r="O127" i="7"/>
  <c r="O141" i="7"/>
  <c r="O130" i="7"/>
  <c r="O120" i="7"/>
  <c r="O119" i="7"/>
  <c r="O123" i="7"/>
  <c r="O116" i="7"/>
  <c r="O122" i="7"/>
  <c r="O115" i="7"/>
  <c r="O140" i="7"/>
  <c r="O125" i="7"/>
  <c r="O133" i="7"/>
  <c r="O132" i="7"/>
  <c r="O121" i="7"/>
  <c r="C138" i="10"/>
  <c r="D138" i="10" s="1"/>
  <c r="AG142" i="7"/>
  <c r="C124" i="6"/>
  <c r="D7" i="5" s="1"/>
  <c r="CG5" i="11" s="1"/>
  <c r="F104" i="5"/>
  <c r="D104" i="5"/>
  <c r="E95" i="5"/>
  <c r="C104" i="5"/>
  <c r="G104" i="5"/>
  <c r="E104" i="5"/>
  <c r="B104" i="5"/>
  <c r="G95" i="5"/>
  <c r="H95" i="5"/>
  <c r="I95" i="5"/>
  <c r="D94" i="5"/>
  <c r="D95" i="5"/>
  <c r="C94" i="5"/>
  <c r="C95" i="5"/>
  <c r="F95" i="5"/>
  <c r="E94" i="5"/>
  <c r="F89" i="5"/>
  <c r="G44" i="5"/>
  <c r="EN6" i="11" s="1"/>
  <c r="H44" i="5"/>
  <c r="EN8" i="11" s="1"/>
  <c r="I44" i="5"/>
  <c r="EN9" i="11" s="1"/>
  <c r="D44" i="5"/>
  <c r="EN4" i="11" s="1"/>
  <c r="E44" i="5"/>
  <c r="EN3" i="11" s="1"/>
  <c r="B555" i="1"/>
  <c r="B562" i="1"/>
  <c r="B561" i="1"/>
  <c r="B557" i="1"/>
  <c r="B556" i="1"/>
  <c r="B563" i="1"/>
  <c r="B560" i="1"/>
  <c r="B559" i="1"/>
  <c r="B558" i="1"/>
  <c r="D124" i="6" l="1"/>
  <c r="E103" i="10"/>
  <c r="G103" i="10"/>
  <c r="I103" i="10"/>
  <c r="L80" i="10"/>
  <c r="L85" i="10" s="1"/>
  <c r="F103" i="10"/>
  <c r="H103" i="10"/>
  <c r="O142" i="7"/>
  <c r="AH178" i="7"/>
  <c r="AH149" i="7"/>
  <c r="AH156" i="7"/>
  <c r="AH148" i="7"/>
  <c r="AH164" i="7"/>
  <c r="AH160" i="7"/>
  <c r="AH157" i="7"/>
  <c r="AH167" i="7"/>
  <c r="AH177" i="7"/>
  <c r="AH153" i="7"/>
  <c r="AH163" i="7"/>
  <c r="AH152" i="7"/>
  <c r="AH161" i="7"/>
  <c r="AH176" i="7"/>
  <c r="AH172" i="7"/>
  <c r="AH155" i="7"/>
  <c r="AH159" i="7"/>
  <c r="AH166" i="7"/>
  <c r="AH151" i="7"/>
  <c r="AH171" i="7"/>
  <c r="AH169" i="7"/>
  <c r="AH175" i="7"/>
  <c r="AH154" i="7"/>
  <c r="AH173" i="7"/>
  <c r="AH170" i="7"/>
  <c r="AH174" i="7"/>
  <c r="AH168" i="7"/>
  <c r="AH165" i="7"/>
  <c r="AH158" i="7"/>
  <c r="AH162" i="7"/>
  <c r="O179" i="7"/>
  <c r="R75" i="10"/>
  <c r="AH111" i="7"/>
  <c r="AH112" i="7"/>
  <c r="AH134" i="7"/>
  <c r="H115" i="10"/>
  <c r="E65" i="10"/>
  <c r="J65" i="10" s="1"/>
  <c r="I90" i="10"/>
  <c r="I95" i="10" s="1"/>
  <c r="E70" i="10"/>
  <c r="K70" i="10" s="1"/>
  <c r="Z143" i="7"/>
  <c r="AC143" i="7"/>
  <c r="AH130" i="7"/>
  <c r="AH113" i="7"/>
  <c r="AH122" i="7"/>
  <c r="AH125" i="7"/>
  <c r="AH124" i="7"/>
  <c r="AH141" i="7"/>
  <c r="AH114" i="7"/>
  <c r="AH117" i="7"/>
  <c r="AH123" i="7"/>
  <c r="AH131" i="7"/>
  <c r="AH116" i="7"/>
  <c r="AH135" i="7"/>
  <c r="AH118" i="7"/>
  <c r="AH133" i="7"/>
  <c r="AH138" i="7"/>
  <c r="AH132" i="7"/>
  <c r="AH139" i="7"/>
  <c r="AH127" i="7"/>
  <c r="AH129" i="7"/>
  <c r="AH121" i="7"/>
  <c r="AH115" i="7"/>
  <c r="AH137" i="7"/>
  <c r="AH126" i="7"/>
  <c r="AH136" i="7"/>
  <c r="AH140" i="7"/>
  <c r="AH128" i="7"/>
  <c r="AH119" i="7"/>
  <c r="AH120" i="7"/>
  <c r="C86" i="5"/>
  <c r="B86" i="5"/>
  <c r="AB143" i="7"/>
  <c r="AE143" i="7"/>
  <c r="AA143" i="7"/>
  <c r="AD143" i="7"/>
  <c r="AF143" i="7"/>
  <c r="D86" i="5"/>
  <c r="F86" i="5"/>
  <c r="E86" i="5"/>
  <c r="C107" i="10" l="1" a="1"/>
  <c r="C109" i="10" s="1"/>
  <c r="AH179" i="7"/>
  <c r="AH142" i="7"/>
  <c r="I115" i="10"/>
  <c r="H118" i="10"/>
  <c r="M510" i="1"/>
  <c r="N510" i="1"/>
  <c r="B510" i="1"/>
  <c r="C510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4" i="1"/>
  <c r="C516" i="6" s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479" i="1"/>
  <c r="B428" i="1"/>
  <c r="O493" i="1" l="1"/>
  <c r="D516" i="6"/>
  <c r="C526" i="6"/>
  <c r="B493" i="6"/>
  <c r="B494" i="6" s="1"/>
  <c r="B90" i="5" a="1"/>
  <c r="B90" i="5" s="1"/>
  <c r="B91" i="5" s="1"/>
  <c r="C108" i="10"/>
  <c r="C107" i="10"/>
  <c r="C112" i="10"/>
  <c r="C111" i="10"/>
  <c r="C110" i="10"/>
  <c r="O485" i="1"/>
  <c r="H119" i="10"/>
  <c r="G119" i="10"/>
  <c r="E119" i="10"/>
  <c r="F119" i="10"/>
  <c r="I118" i="10"/>
  <c r="D119" i="10"/>
  <c r="L510" i="1"/>
  <c r="B356" i="1"/>
  <c r="B357" i="1" s="1"/>
  <c r="B429" i="1"/>
  <c r="D429" i="1"/>
  <c r="H429" i="1"/>
  <c r="G429" i="1"/>
  <c r="E429" i="1"/>
  <c r="F429" i="1"/>
  <c r="C429" i="1"/>
  <c r="O504" i="1"/>
  <c r="O496" i="1"/>
  <c r="O487" i="1"/>
  <c r="O506" i="1"/>
  <c r="O498" i="1"/>
  <c r="O489" i="1"/>
  <c r="O481" i="1"/>
  <c r="O505" i="1"/>
  <c r="O497" i="1"/>
  <c r="O488" i="1"/>
  <c r="O480" i="1"/>
  <c r="O503" i="1"/>
  <c r="O495" i="1"/>
  <c r="O486" i="1"/>
  <c r="O501" i="1"/>
  <c r="O492" i="1"/>
  <c r="O484" i="1"/>
  <c r="D510" i="1"/>
  <c r="O502" i="1"/>
  <c r="O494" i="1"/>
  <c r="O508" i="1"/>
  <c r="O500" i="1"/>
  <c r="O491" i="1"/>
  <c r="O483" i="1"/>
  <c r="O509" i="1"/>
  <c r="O507" i="1"/>
  <c r="O499" i="1"/>
  <c r="O490" i="1"/>
  <c r="O482" i="1"/>
  <c r="O479" i="1"/>
  <c r="I428" i="1"/>
  <c r="E90" i="5" l="1"/>
  <c r="E91" i="5" s="1"/>
  <c r="D90" i="5"/>
  <c r="D91" i="5" s="1"/>
  <c r="F90" i="5"/>
  <c r="F91" i="5" s="1"/>
  <c r="C90" i="5"/>
  <c r="C91" i="5" s="1"/>
  <c r="C123" i="10" a="1"/>
  <c r="I119" i="10"/>
  <c r="B437" i="1"/>
  <c r="O510" i="1"/>
  <c r="C124" i="10" l="1"/>
  <c r="C127" i="10"/>
  <c r="C126" i="10"/>
  <c r="C125" i="10"/>
  <c r="C123" i="10"/>
  <c r="H57" i="2"/>
  <c r="C78" i="2" s="1"/>
  <c r="H56" i="2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C473" i="1"/>
  <c r="E473" i="1"/>
  <c r="M473" i="1"/>
  <c r="N473" i="1"/>
  <c r="D443" i="1"/>
  <c r="D444" i="1"/>
  <c r="D445" i="1"/>
  <c r="D446" i="1"/>
  <c r="D447" i="1"/>
  <c r="D448" i="1"/>
  <c r="D449" i="1"/>
  <c r="B264" i="6" s="1"/>
  <c r="D450" i="1"/>
  <c r="D451" i="1"/>
  <c r="D452" i="1"/>
  <c r="D453" i="1"/>
  <c r="D454" i="1"/>
  <c r="D455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O456" i="1" l="1"/>
  <c r="E37" i="7"/>
  <c r="Z37" i="7" s="1"/>
  <c r="E36" i="7"/>
  <c r="Z36" i="7" s="1"/>
  <c r="E19" i="7"/>
  <c r="N19" i="7" s="1"/>
  <c r="E17" i="7"/>
  <c r="Z17" i="7" s="1"/>
  <c r="AG17" i="7" s="1"/>
  <c r="E21" i="7"/>
  <c r="Z21" i="7" s="1"/>
  <c r="E29" i="7"/>
  <c r="Z29" i="7" s="1"/>
  <c r="E13" i="7"/>
  <c r="L473" i="1"/>
  <c r="E20" i="7"/>
  <c r="Z20" i="7" s="1"/>
  <c r="AG20" i="7" s="1"/>
  <c r="E35" i="7"/>
  <c r="Z35" i="7" s="1"/>
  <c r="E34" i="7"/>
  <c r="Z34" i="7" s="1"/>
  <c r="AG34" i="7" s="1"/>
  <c r="C92" i="6"/>
  <c r="D92" i="6" s="1"/>
  <c r="E33" i="7"/>
  <c r="Z33" i="7" s="1"/>
  <c r="AG33" i="7" s="1"/>
  <c r="E25" i="7"/>
  <c r="Z25" i="7" s="1"/>
  <c r="AG25" i="7" s="1"/>
  <c r="E40" i="7"/>
  <c r="Z40" i="7" s="1"/>
  <c r="AG40" i="7" s="1"/>
  <c r="E32" i="7"/>
  <c r="Z32" i="7" s="1"/>
  <c r="AG32" i="7" s="1"/>
  <c r="E24" i="7"/>
  <c r="Z24" i="7" s="1"/>
  <c r="AG24" i="7" s="1"/>
  <c r="E39" i="7"/>
  <c r="Z39" i="7" s="1"/>
  <c r="AG39" i="7" s="1"/>
  <c r="E31" i="7"/>
  <c r="Z31" i="7" s="1"/>
  <c r="AG31" i="7" s="1"/>
  <c r="E23" i="7"/>
  <c r="Z23" i="7" s="1"/>
  <c r="AG23" i="7" s="1"/>
  <c r="E15" i="7"/>
  <c r="Z15" i="7" s="1"/>
  <c r="AG15" i="7" s="1"/>
  <c r="E38" i="7"/>
  <c r="N38" i="7" s="1"/>
  <c r="E14" i="7"/>
  <c r="Z14" i="7" s="1"/>
  <c r="AG14" i="7" s="1"/>
  <c r="B265" i="6"/>
  <c r="E16" i="7"/>
  <c r="Z16" i="7" s="1"/>
  <c r="AG16" i="7" s="1"/>
  <c r="C89" i="2"/>
  <c r="C76" i="2"/>
  <c r="O442" i="1"/>
  <c r="B125" i="6"/>
  <c r="B126" i="6" s="1"/>
  <c r="B24" i="6"/>
  <c r="B25" i="6" s="1"/>
  <c r="AG29" i="7"/>
  <c r="AG36" i="7"/>
  <c r="AG35" i="7"/>
  <c r="AG37" i="7"/>
  <c r="AG21" i="7"/>
  <c r="E22" i="7"/>
  <c r="C47" i="6"/>
  <c r="C57" i="6" s="1"/>
  <c r="C331" i="6"/>
  <c r="C341" i="6" s="1"/>
  <c r="E30" i="7"/>
  <c r="N30" i="7" s="1"/>
  <c r="C374" i="6"/>
  <c r="C384" i="6" s="1"/>
  <c r="E28" i="7"/>
  <c r="N28" i="7" s="1"/>
  <c r="C243" i="6"/>
  <c r="C253" i="6" s="1"/>
  <c r="E27" i="7"/>
  <c r="N27" i="7" s="1"/>
  <c r="C287" i="6"/>
  <c r="C297" i="6" s="1"/>
  <c r="E199" i="6"/>
  <c r="E9" i="7"/>
  <c r="E18" i="7"/>
  <c r="N18" i="7" s="1"/>
  <c r="C472" i="6"/>
  <c r="C482" i="6" s="1"/>
  <c r="E41" i="7"/>
  <c r="N41" i="7" s="1"/>
  <c r="G56" i="2"/>
  <c r="B89" i="2" s="1"/>
  <c r="G57" i="2"/>
  <c r="N12" i="7"/>
  <c r="D473" i="1"/>
  <c r="N35" i="7"/>
  <c r="N29" i="7"/>
  <c r="N21" i="7"/>
  <c r="N37" i="7"/>
  <c r="N36" i="7"/>
  <c r="N39" i="7"/>
  <c r="B449" i="6"/>
  <c r="N25" i="7"/>
  <c r="B308" i="6"/>
  <c r="B352" i="6"/>
  <c r="D8" i="5"/>
  <c r="C8" i="5"/>
  <c r="B69" i="6"/>
  <c r="E8" i="5"/>
  <c r="B220" i="6"/>
  <c r="B8" i="5"/>
  <c r="O447" i="1"/>
  <c r="O455" i="1"/>
  <c r="O464" i="1"/>
  <c r="O472" i="1"/>
  <c r="O454" i="1"/>
  <c r="O446" i="1"/>
  <c r="O469" i="1"/>
  <c r="O452" i="1"/>
  <c r="O444" i="1"/>
  <c r="O449" i="1"/>
  <c r="O461" i="1"/>
  <c r="O468" i="1"/>
  <c r="O460" i="1"/>
  <c r="O451" i="1"/>
  <c r="O443" i="1"/>
  <c r="O459" i="1"/>
  <c r="O450" i="1"/>
  <c r="O465" i="1"/>
  <c r="O462" i="1"/>
  <c r="O448" i="1"/>
  <c r="O471" i="1"/>
  <c r="O453" i="1"/>
  <c r="O445" i="1"/>
  <c r="O470" i="1"/>
  <c r="O458" i="1"/>
  <c r="O467" i="1"/>
  <c r="O457" i="1"/>
  <c r="O463" i="1"/>
  <c r="N34" i="7" l="1"/>
  <c r="N40" i="7"/>
  <c r="N31" i="7"/>
  <c r="C102" i="6"/>
  <c r="N14" i="7"/>
  <c r="N32" i="7"/>
  <c r="N23" i="7"/>
  <c r="N17" i="7"/>
  <c r="N33" i="7"/>
  <c r="N20" i="7"/>
  <c r="N24" i="7"/>
  <c r="N15" i="7"/>
  <c r="N16" i="7"/>
  <c r="B309" i="6"/>
  <c r="B221" i="6"/>
  <c r="B70" i="6"/>
  <c r="B450" i="6"/>
  <c r="B353" i="6"/>
  <c r="B90" i="2"/>
  <c r="B78" i="2"/>
  <c r="B80" i="2"/>
  <c r="B76" i="2"/>
  <c r="C30" i="16" s="1"/>
  <c r="D30" i="16"/>
  <c r="B98" i="5" a="1"/>
  <c r="I98" i="5" s="1"/>
  <c r="I99" i="5" s="1"/>
  <c r="D83" i="2"/>
  <c r="C83" i="2"/>
  <c r="C91" i="2"/>
  <c r="N9" i="7"/>
  <c r="E42" i="7"/>
  <c r="E209" i="6"/>
  <c r="B45" i="5" a="1"/>
  <c r="D45" i="5" s="1"/>
  <c r="C60" i="10"/>
  <c r="F8" i="5"/>
  <c r="D243" i="6"/>
  <c r="D472" i="6"/>
  <c r="AG13" i="7"/>
  <c r="D331" i="6"/>
  <c r="D374" i="6"/>
  <c r="D287" i="6"/>
  <c r="B9" i="5" a="1"/>
  <c r="N22" i="7"/>
  <c r="N13" i="7"/>
  <c r="D47" i="6"/>
  <c r="B436" i="1"/>
  <c r="B438" i="1" s="1"/>
  <c r="D474" i="1"/>
  <c r="E474" i="1"/>
  <c r="I474" i="1"/>
  <c r="G474" i="1"/>
  <c r="L474" i="1"/>
  <c r="K474" i="1"/>
  <c r="J474" i="1"/>
  <c r="F474" i="1"/>
  <c r="H474" i="1"/>
  <c r="O466" i="1"/>
  <c r="O473" i="1" s="1"/>
  <c r="Y43" i="7" l="1"/>
  <c r="N42" i="7"/>
  <c r="AH38" i="7"/>
  <c r="C95" i="2"/>
  <c r="C94" i="2"/>
  <c r="H98" i="5"/>
  <c r="H99" i="5" s="1"/>
  <c r="F105" i="5" s="1"/>
  <c r="B91" i="2"/>
  <c r="C98" i="5"/>
  <c r="D98" i="5"/>
  <c r="D99" i="5" s="1"/>
  <c r="D100" i="5" s="1"/>
  <c r="E106" i="5" s="1"/>
  <c r="E98" i="5"/>
  <c r="F98" i="5"/>
  <c r="F99" i="5" s="1"/>
  <c r="G105" i="5" s="1"/>
  <c r="G98" i="5"/>
  <c r="G99" i="5" s="1"/>
  <c r="G100" i="5" s="1"/>
  <c r="D106" i="5" s="1"/>
  <c r="B83" i="2"/>
  <c r="B98" i="5"/>
  <c r="C44" i="5"/>
  <c r="E14" i="5"/>
  <c r="F14" i="5"/>
  <c r="B14" i="5"/>
  <c r="F45" i="5"/>
  <c r="F46" i="5" s="1"/>
  <c r="EW7" i="11" s="1"/>
  <c r="G45" i="5"/>
  <c r="H45" i="5"/>
  <c r="C45" i="5"/>
  <c r="E45" i="5"/>
  <c r="B45" i="5"/>
  <c r="D46" i="5" s="1"/>
  <c r="EW4" i="11" s="1"/>
  <c r="I45" i="5"/>
  <c r="I46" i="5" s="1"/>
  <c r="B95" i="2"/>
  <c r="D95" i="2" s="1"/>
  <c r="B94" i="2"/>
  <c r="D94" i="2" s="1"/>
  <c r="B9" i="5"/>
  <c r="CP3" i="11" s="1"/>
  <c r="F9" i="5"/>
  <c r="CP7" i="11" s="1"/>
  <c r="E9" i="5"/>
  <c r="CP6" i="11" s="1"/>
  <c r="D9" i="5"/>
  <c r="CP5" i="11" s="1"/>
  <c r="C9" i="5"/>
  <c r="CP4" i="11" s="1"/>
  <c r="C14" i="5"/>
  <c r="D14" i="5"/>
  <c r="C48" i="7" l="1"/>
  <c r="AH26" i="7"/>
  <c r="B47" i="7"/>
  <c r="O26" i="7"/>
  <c r="O22" i="7"/>
  <c r="H53" i="5"/>
  <c r="EW9" i="11"/>
  <c r="C41" i="5"/>
  <c r="EN5" i="11"/>
  <c r="C53" i="5"/>
  <c r="D47" i="5"/>
  <c r="E46" i="5"/>
  <c r="EW3" i="11" s="1"/>
  <c r="H46" i="5"/>
  <c r="C46" i="5"/>
  <c r="EW5" i="11" s="1"/>
  <c r="G46" i="5"/>
  <c r="H100" i="5"/>
  <c r="F106" i="5" s="1"/>
  <c r="E99" i="5"/>
  <c r="B105" i="5" s="1"/>
  <c r="F100" i="5"/>
  <c r="G106" i="5" s="1"/>
  <c r="C99" i="5"/>
  <c r="C105" i="5" s="1"/>
  <c r="F41" i="5"/>
  <c r="F42" i="5"/>
  <c r="G52" i="5" s="1"/>
  <c r="D105" i="5"/>
  <c r="AB43" i="7"/>
  <c r="AA43" i="7"/>
  <c r="AH11" i="7"/>
  <c r="Z43" i="7"/>
  <c r="AC43" i="7"/>
  <c r="AH41" i="7"/>
  <c r="AH10" i="7"/>
  <c r="AF43" i="7"/>
  <c r="AE43" i="7"/>
  <c r="AD43" i="7"/>
  <c r="F47" i="5"/>
  <c r="G54" i="5" s="1"/>
  <c r="B10" i="5"/>
  <c r="F15" i="5"/>
  <c r="F16" i="5" s="1"/>
  <c r="C21" i="5"/>
  <c r="C22" i="5" s="1"/>
  <c r="C10" i="5"/>
  <c r="D15" i="5"/>
  <c r="D16" i="5" s="1"/>
  <c r="D21" i="5"/>
  <c r="D22" i="5" s="1"/>
  <c r="D10" i="5"/>
  <c r="B21" i="5"/>
  <c r="B22" i="5" s="1"/>
  <c r="B15" i="5"/>
  <c r="B16" i="5" s="1"/>
  <c r="E21" i="5"/>
  <c r="E22" i="5" s="1"/>
  <c r="E10" i="5"/>
  <c r="G53" i="5"/>
  <c r="I47" i="5"/>
  <c r="H54" i="5" s="1"/>
  <c r="D41" i="5"/>
  <c r="C42" i="5"/>
  <c r="D52" i="5" s="1"/>
  <c r="D42" i="5"/>
  <c r="C52" i="5" s="1"/>
  <c r="H42" i="5"/>
  <c r="F52" i="5" s="1"/>
  <c r="I41" i="5"/>
  <c r="E41" i="5"/>
  <c r="H41" i="5"/>
  <c r="G41" i="5"/>
  <c r="G42" i="5"/>
  <c r="E52" i="5" s="1"/>
  <c r="E42" i="5"/>
  <c r="B52" i="5" s="1"/>
  <c r="AH13" i="7"/>
  <c r="AH28" i="7"/>
  <c r="AH30" i="7"/>
  <c r="AH22" i="7"/>
  <c r="AH18" i="7"/>
  <c r="AH19" i="7"/>
  <c r="AH27" i="7"/>
  <c r="AH12" i="7"/>
  <c r="AH36" i="7"/>
  <c r="AH39" i="7"/>
  <c r="AH37" i="7"/>
  <c r="AH33" i="7"/>
  <c r="AH31" i="7"/>
  <c r="AH29" i="7"/>
  <c r="AH34" i="7"/>
  <c r="AH25" i="7"/>
  <c r="AH23" i="7"/>
  <c r="AH24" i="7"/>
  <c r="AH21" i="7"/>
  <c r="AH20" i="7"/>
  <c r="AH17" i="7"/>
  <c r="AH15" i="7"/>
  <c r="AH14" i="7"/>
  <c r="AH40" i="7"/>
  <c r="AH35" i="7"/>
  <c r="AH32" i="7"/>
  <c r="AH16" i="7"/>
  <c r="O13" i="7"/>
  <c r="C15" i="5"/>
  <c r="C16" i="5" s="1"/>
  <c r="E15" i="5"/>
  <c r="E16" i="5" s="1"/>
  <c r="E105" i="5"/>
  <c r="O41" i="7"/>
  <c r="O24" i="7"/>
  <c r="O18" i="7"/>
  <c r="O20" i="7"/>
  <c r="O15" i="7"/>
  <c r="O39" i="7"/>
  <c r="O29" i="7"/>
  <c r="O40" i="7"/>
  <c r="O19" i="7"/>
  <c r="O38" i="7"/>
  <c r="O30" i="7"/>
  <c r="O25" i="7"/>
  <c r="O36" i="7"/>
  <c r="O21" i="7"/>
  <c r="O23" i="7"/>
  <c r="O34" i="7"/>
  <c r="O33" i="7"/>
  <c r="O17" i="7"/>
  <c r="O9" i="7"/>
  <c r="O32" i="7"/>
  <c r="O12" i="7"/>
  <c r="O14" i="7"/>
  <c r="O37" i="7"/>
  <c r="O31" i="7"/>
  <c r="O35" i="7"/>
  <c r="O28" i="7"/>
  <c r="O27" i="7"/>
  <c r="O16" i="7"/>
  <c r="S3" i="11" l="1"/>
  <c r="B51" i="7"/>
  <c r="B54" i="7" s="1"/>
  <c r="F53" i="5"/>
  <c r="EW8" i="11"/>
  <c r="G47" i="5"/>
  <c r="E54" i="5" s="1"/>
  <c r="EW6" i="11"/>
  <c r="H47" i="5"/>
  <c r="F54" i="5" s="1"/>
  <c r="F7" i="5"/>
  <c r="E53" i="5"/>
  <c r="E100" i="5"/>
  <c r="B106" i="5" s="1"/>
  <c r="C100" i="5"/>
  <c r="C106" i="5" s="1"/>
  <c r="Z96" i="7" a="1"/>
  <c r="Z97" i="7" s="1"/>
  <c r="B53" i="5"/>
  <c r="D53" i="5"/>
  <c r="E47" i="5"/>
  <c r="O42" i="7"/>
  <c r="AH42" i="7"/>
  <c r="C47" i="5"/>
  <c r="C54" i="5"/>
  <c r="B25" i="5" l="1"/>
  <c r="B27" i="5" s="1"/>
  <c r="B72" i="5" s="1"/>
  <c r="CG7" i="11"/>
  <c r="Z99" i="7"/>
  <c r="Z100" i="7"/>
  <c r="Z102" i="7"/>
  <c r="Z96" i="7"/>
  <c r="Z98" i="7"/>
  <c r="Z101" i="7"/>
  <c r="H48" i="5"/>
  <c r="B54" i="5"/>
  <c r="E48" i="5"/>
  <c r="D54" i="5"/>
  <c r="C48" i="5"/>
  <c r="D48" i="5"/>
  <c r="G48" i="5"/>
  <c r="F48" i="5"/>
  <c r="B20" i="5"/>
  <c r="F21" i="5"/>
  <c r="F22" i="5" s="1"/>
  <c r="F10" i="5"/>
  <c r="F20" i="5"/>
  <c r="C20" i="5"/>
  <c r="E20" i="5"/>
  <c r="D20" i="5"/>
  <c r="B70" i="5" l="1"/>
  <c r="B28" i="5"/>
  <c r="B31" i="5" s="1"/>
  <c r="B36" i="5" s="1"/>
  <c r="B37" i="5" s="1"/>
  <c r="D58" i="5" a="1"/>
  <c r="D58" i="5" s="1"/>
  <c r="F11" i="5"/>
  <c r="E11" i="5"/>
  <c r="D11" i="5"/>
  <c r="C11" i="5"/>
  <c r="B11" i="5"/>
  <c r="F31" i="5" l="1"/>
  <c r="F36" i="5" s="1"/>
  <c r="F37" i="5" s="1"/>
  <c r="E31" i="5"/>
  <c r="E36" i="5" s="1"/>
  <c r="E37" i="5" s="1"/>
  <c r="D31" i="5"/>
  <c r="B73" i="5"/>
  <c r="F76" i="5" s="1"/>
  <c r="E81" i="5" s="1"/>
  <c r="E82" i="5" s="1"/>
  <c r="C31" i="5"/>
  <c r="C36" i="5" s="1"/>
  <c r="C37" i="5" s="1"/>
  <c r="I10" i="5" a="1"/>
  <c r="I11" i="5" s="1"/>
  <c r="D61" i="5"/>
  <c r="D62" i="5"/>
  <c r="D63" i="5"/>
  <c r="D60" i="5"/>
  <c r="D59" i="5"/>
  <c r="D76" i="5" l="1"/>
  <c r="B81" i="5" s="1"/>
  <c r="B82" i="5" s="1"/>
  <c r="B76" i="5"/>
  <c r="D81" i="5" s="1"/>
  <c r="D82" i="5" s="1"/>
  <c r="G76" i="5"/>
  <c r="F81" i="5" s="1"/>
  <c r="F82" i="5" s="1"/>
  <c r="D35" i="5"/>
  <c r="D36" i="5"/>
  <c r="D37" i="5" s="1"/>
  <c r="E35" i="5"/>
  <c r="C35" i="5"/>
  <c r="H76" i="5"/>
  <c r="B35" i="5"/>
  <c r="E76" i="5"/>
  <c r="F35" i="5"/>
  <c r="C76" i="5"/>
  <c r="C81" i="5" s="1"/>
  <c r="C82" i="5" s="1"/>
  <c r="I13" i="5"/>
  <c r="I10" i="5"/>
  <c r="I14" i="5"/>
  <c r="I12" i="5"/>
  <c r="G80" i="5" l="1"/>
  <c r="B80" i="5"/>
  <c r="G81" i="5"/>
  <c r="G82" i="5" s="1"/>
  <c r="C80" i="5"/>
  <c r="E80" i="5"/>
  <c r="F80" i="5"/>
  <c r="D8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A23" authorId="0" shapeId="0" xr:uid="{EFB949F3-3C9B-4C19-BEB6-4094B356EB8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Includes all US initiatives including closed Federal initiative plus BBBA</t>
        </r>
      </text>
    </comment>
    <comment ref="D57" authorId="0" shapeId="0" xr:uid="{7523ACD6-5BF7-49D5-8B93-019EF269EA3C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yellow-highlighted numbers based on Robbie's GCAM run, not CLASP's modeling</t>
        </r>
      </text>
    </comment>
    <comment ref="F57" authorId="0" shapeId="0" xr:uid="{0434D523-A6D9-4A00-9B3D-E7079C05F4E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This dropped from 3.5 Gt (rounded to 4) for the Q3 2022 renewal. See files for explanation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tc={4A308522-BA5D-4BC6-B8DF-E9BB059E3436}</author>
    <author>tc={45B9FB11-621C-41F7-8815-D6EF81452A0B}</author>
    <author>tc={2969D9B9-AC07-4712-82B2-723E4C208D22}</author>
  </authors>
  <commentList>
    <comment ref="H7" authorId="0" shapeId="0" xr:uid="{4A308522-BA5D-4BC6-B8DF-E9BB059E3436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March 2020</t>
      </text>
    </comment>
    <comment ref="I7" authorId="1" shapeId="0" xr:uid="{45B9FB11-621C-41F7-8815-D6EF81452A0B}">
      <text>
        <t>[Threaded comment]
Your version of Excel allows you to read this threaded comment; however, any edits to it will get removed if the file is opened in a newer version of Excel. Learn more: https://go.microsoft.com/fwlink/?linkid=870924
Comment:
    June 2020</t>
      </text>
    </comment>
    <comment ref="J7" authorId="2" shapeId="0" xr:uid="{2969D9B9-AC07-4712-82B2-723E4C208D22}">
      <text>
        <t>[Threaded comment]
Your version of Excel allows you to read this threaded comment; however, any edits to it will get removed if the file is opened in a newer version of Excel. Learn more: https://go.microsoft.com/fwlink/?linkid=870924
Comment:
    October 2020
Reply:
    (no new initiatives)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D36" authorId="0" shapeId="0" xr:uid="{30F30798-4EE7-4771-BBCE-FC65DD18448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Feedstocks</t>
        </r>
      </text>
    </comment>
    <comment ref="B57" authorId="0" shapeId="0" xr:uid="{03BBB94D-D7B2-4141-83D2-86E5F7CE97D7}">
      <text>
        <r>
          <rPr>
            <b/>
            <sz val="9"/>
            <color indexed="81"/>
            <rFont val="Tahoma"/>
            <family val="2"/>
          </rPr>
          <t xml:space="preserve">Minshu Deng:
</t>
        </r>
        <r>
          <rPr>
            <sz val="9"/>
            <color indexed="81"/>
            <rFont val="Tahoma"/>
            <family val="2"/>
          </rPr>
          <t>Calculated in "IEA Net Zero Emissions Pathway (2021).xlsx"</t>
        </r>
      </text>
    </comment>
    <comment ref="C114" authorId="0" shapeId="0" xr:uid="{C2CB3C08-F7C7-42ED-95BC-A673FCE9164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Global savings might have larger savings in certain geographics are redistributed equally across geographies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D7" authorId="0" shapeId="0" xr:uid="{B0BC7C3C-0497-431E-878B-3AEFCF9A944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to exclude UK</t>
        </r>
      </text>
    </comment>
    <comment ref="A46" authorId="0" shapeId="0" xr:uid="{F9FDEFEC-8289-473D-B11F-842041E9545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We need this adjustment calculation line to allocate savings from the China 1+N Initiative that go beyond current existing initiatives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A168" authorId="0" shapeId="0" xr:uid="{03647C11-2F77-4702-B9E2-DE5AD88663D5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LULUCF not broken out in Potencia so "process and other emissions" scaling factor is applied</t>
        </r>
      </text>
    </comment>
    <comment ref="A169" authorId="0" shapeId="0" xr:uid="{B20C68F0-BA0D-4948-BDA1-59D84050909C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Geoengineering emissions are not broken out in Potencia, so "process and other emissions" scaling factor is applied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  <author>Claire Trevisan</author>
  </authors>
  <commentList>
    <comment ref="A9" authorId="0" shapeId="0" xr:uid="{95910AEE-AB43-4F8C-90E4-475A09F8C617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0" authorId="0" shapeId="0" xr:uid="{F19FF306-77F3-4116-AD15-1D719EEA703E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" authorId="0" shapeId="0" xr:uid="{E2CABBD4-D335-4453-9090-F49B2B57C800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0" authorId="0" shapeId="0" xr:uid="{B2DF42E7-D5F4-403E-BD1B-13F537CF8B6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11" authorId="0" shapeId="0" xr:uid="{4A33036B-18FF-48A6-96AE-501E72D1A115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2" authorId="0" shapeId="0" xr:uid="{AB94F90B-B8C4-4322-970C-3DFB11393E1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47" authorId="0" shapeId="0" xr:uid="{9D4D4ED3-7BFB-4B8A-8B37-85B9A37C9732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48" authorId="0" shapeId="0" xr:uid="{6ED3065D-2704-4F5D-824C-5C348EFCB97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49" authorId="0" shapeId="0" xr:uid="{9DB5558C-CBBF-40E3-A1B9-FD6593A54AA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86" authorId="0" shapeId="0" xr:uid="{52F385F2-DC6A-4373-A5B2-43230978080F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87" authorId="0" shapeId="0" xr:uid="{F3C19D34-56B5-4450-A7B4-837E2458CDA7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D187" authorId="0" shapeId="0" xr:uid="{B638F4E4-62C1-49D6-8C6C-D14A35CB95F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From Potencia</t>
        </r>
      </text>
    </comment>
    <comment ref="A188" authorId="0" shapeId="0" xr:uid="{AA748C7A-1743-4A8F-BA02-290ED9BB0B7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D188" authorId="0" shapeId="0" xr:uid="{6061422F-0817-4F3B-9D52-7CF496C564C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From Potencia</t>
        </r>
      </text>
    </comment>
    <comment ref="D196" authorId="1" shapeId="0" xr:uid="{249639CC-D2A9-4272-92C5-874E7848B47E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outputs</t>
        </r>
      </text>
    </comment>
    <comment ref="D199" authorId="1" shapeId="0" xr:uid="{C880812E-388F-4AC9-BB8E-05C62AF013ED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</t>
        </r>
      </text>
    </comment>
    <comment ref="D203" authorId="1" shapeId="0" xr:uid="{D71BE58B-854A-4E6F-A21D-784888E93296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<sst xmlns="http://schemas.openxmlformats.org/spreadsheetml/2006/main" count="5967" uniqueCount="674">
  <si>
    <t>Tab Color Key</t>
  </si>
  <si>
    <r>
      <t xml:space="preserve">CI Initiatives: </t>
    </r>
    <r>
      <rPr>
        <sz val="11"/>
        <color theme="1"/>
        <rFont val="Calibri"/>
        <family val="2"/>
        <scheme val="minor"/>
      </rPr>
      <t>These sheets track numbers related to CI initiatives and impact.</t>
    </r>
  </si>
  <si>
    <r>
      <t xml:space="preserve">Baseline: </t>
    </r>
    <r>
      <rPr>
        <sz val="11"/>
        <color theme="1"/>
        <rFont val="Calibri"/>
        <family val="2"/>
        <scheme val="minor"/>
      </rPr>
      <t>These sheets cover baseline/BAU data from GCAM, EPS, and calculations for a hybrid GCAM-EPS baseline.</t>
    </r>
  </si>
  <si>
    <r>
      <t xml:space="preserve">Policy Wins: </t>
    </r>
    <r>
      <rPr>
        <sz val="11"/>
        <color theme="1"/>
        <rFont val="Calibri"/>
        <family val="2"/>
        <scheme val="minor"/>
      </rPr>
      <t>These sheets track policy wins and goals and contain visuals showing associated emissions reductions.</t>
    </r>
  </si>
  <si>
    <t>Detailed Sheet Descriptions</t>
  </si>
  <si>
    <t>CI Initiatives</t>
  </si>
  <si>
    <t>Board Schedule</t>
  </si>
  <si>
    <t>Snapshot of all initiatives. Includes 2030 and cumulative 2020-50 emissions savings, and schedule of board meetings when initiatives are up for review.</t>
  </si>
  <si>
    <t>Summary - external</t>
  </si>
  <si>
    <t>Summary created in late 2021 to document changes in modeling estimates for all initiatives at the time.</t>
  </si>
  <si>
    <t>Details for all initiatives. Includes savings by sector and geography.</t>
  </si>
  <si>
    <t>Mekkos and Treemaps</t>
  </si>
  <si>
    <t>Reformatted data pulled in from the CI Initiatives sheet. Data feed into Mekko charts and treemaps, mostly in the CI Emissions Visualizations.pptx slide deck.</t>
  </si>
  <si>
    <t>CI Wedge Diagram</t>
  </si>
  <si>
    <r>
      <t xml:space="preserve">Annual emissions for each initiative. Data currently feed into waterfall charts and will eventually feed into wedge diagrams showing CI initiative impact across all years. </t>
    </r>
    <r>
      <rPr>
        <sz val="11"/>
        <color theme="6"/>
        <rFont val="Calibri"/>
        <family val="2"/>
        <scheme val="minor"/>
      </rPr>
      <t>(This has not been updated recently.)</t>
    </r>
  </si>
  <si>
    <t>CI Budget Visuals</t>
  </si>
  <si>
    <t>Block diagrams representing CI initiative impact against IPCC carbon/GHG budgets.</t>
  </si>
  <si>
    <t>Baseline Evaluation</t>
  </si>
  <si>
    <t>GCAM baselines</t>
  </si>
  <si>
    <t>BAU emissions data results from Robbie's September 2021 run of GCAM. This BAU scenario includes inputs that Robbie modified.</t>
  </si>
  <si>
    <t>EPS baselines</t>
  </si>
  <si>
    <t>BAU CO2e emissions data pulled from existing EPS models. (last updated 3/2022)</t>
  </si>
  <si>
    <t>EPS non-CO2 baselines</t>
  </si>
  <si>
    <t>BAU non-CO2 emissions data pulled from existing EPS models.</t>
  </si>
  <si>
    <t>Hybrid GCAM-EPS CO2e baseline</t>
  </si>
  <si>
    <t>CI's official CO2e baseline that starts with the GCAM BAU and replaces certain geographies with EPS baselines where available.</t>
  </si>
  <si>
    <t>Hybrid GCAM-EPS nonCO2 baseline</t>
  </si>
  <si>
    <r>
      <t>CI's official non-CO2 baseline that starts with the GCAM BAU and replaces certain geographies with EPS baselines where available.</t>
    </r>
    <r>
      <rPr>
        <sz val="11"/>
        <color theme="6"/>
        <rFont val="Calibri"/>
        <family val="2"/>
        <scheme val="minor"/>
      </rPr>
      <t xml:space="preserve"> (This has not been updated recently.)</t>
    </r>
  </si>
  <si>
    <t>Policy Wins</t>
  </si>
  <si>
    <t>needs to be pulled into its own spreadsheet of policy wins</t>
  </si>
  <si>
    <t>Policy Wins Data</t>
  </si>
  <si>
    <r>
      <t xml:space="preserve">Tracking sheet for </t>
    </r>
    <r>
      <rPr>
        <b/>
        <sz val="1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policy wins and the associated emissions savings.</t>
    </r>
  </si>
  <si>
    <t>Policy Wins Visuals</t>
  </si>
  <si>
    <r>
      <t xml:space="preserve">Block diagrams representing emissions savings from </t>
    </r>
    <r>
      <rPr>
        <b/>
        <sz val="1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policy wins.</t>
    </r>
  </si>
  <si>
    <t>Where to Update Initiative Numbers in this Workbook</t>
  </si>
  <si>
    <t>When an initiative's emissions savings numbers change or there is a new initiative, they must be updated/added in the following places in this workbook so that any linked figures and calculations are also updated:</t>
  </si>
  <si>
    <r>
      <t xml:space="preserve">Update/add the details for the initiative in the </t>
    </r>
    <r>
      <rPr>
        <b/>
        <sz val="11"/>
        <color theme="1"/>
        <rFont val="Calibri"/>
        <family val="2"/>
        <scheme val="minor"/>
      </rPr>
      <t>CI Initiatives Emissions Reductions Summary</t>
    </r>
    <r>
      <rPr>
        <sz val="11"/>
        <color theme="1"/>
        <rFont val="Calibri"/>
        <family val="2"/>
        <scheme val="minor"/>
      </rPr>
      <t xml:space="preserve"> section at the top of the sheet.</t>
    </r>
  </si>
  <si>
    <r>
      <t xml:space="preserve">Under the "Be Mindful of Formulas When Editing Below This Line" heading lower in the sheet, </t>
    </r>
    <r>
      <rPr>
        <b/>
        <sz val="11"/>
        <color theme="1"/>
        <rFont val="Calibri"/>
        <family val="2"/>
        <scheme val="minor"/>
      </rPr>
      <t>extend the formulas</t>
    </r>
    <r>
      <rPr>
        <sz val="11"/>
        <color theme="1"/>
        <rFont val="Calibri"/>
        <family val="2"/>
        <scheme val="minor"/>
      </rPr>
      <t xml:space="preserve"> so they include new lines of initiative data. </t>
    </r>
  </si>
  <si>
    <r>
      <t xml:space="preserve">Add details for new initiatives and </t>
    </r>
    <r>
      <rPr>
        <b/>
        <sz val="11"/>
        <color theme="1"/>
        <rFont val="Calibri"/>
        <family val="2"/>
        <scheme val="minor"/>
      </rPr>
      <t xml:space="preserve">link the GHG Savings values with cell references </t>
    </r>
    <r>
      <rPr>
        <sz val="11"/>
        <color theme="1"/>
        <rFont val="Calibri"/>
        <family val="2"/>
        <scheme val="minor"/>
      </rPr>
      <t xml:space="preserve">to the corresponding cells in the </t>
    </r>
    <r>
      <rPr>
        <b/>
        <sz val="11"/>
        <color theme="1"/>
        <rFont val="Calibri"/>
        <family val="2"/>
        <scheme val="minor"/>
      </rPr>
      <t>CI Initiatives</t>
    </r>
    <r>
      <rPr>
        <sz val="11"/>
        <color theme="1"/>
        <rFont val="Calibri"/>
        <family val="2"/>
        <scheme val="minor"/>
      </rPr>
      <t xml:space="preserve"> sheet.</t>
    </r>
  </si>
  <si>
    <t>Wedges and Waterfalls</t>
  </si>
  <si>
    <r>
      <t xml:space="preserve">Update the annual emissions reductions for the initiative in the </t>
    </r>
    <r>
      <rPr>
        <b/>
        <sz val="11"/>
        <color theme="1"/>
        <rFont val="Calibri"/>
        <family val="2"/>
        <scheme val="minor"/>
      </rPr>
      <t>Annual Emissions Reductions by Initiative</t>
    </r>
    <r>
      <rPr>
        <sz val="11"/>
        <color theme="1"/>
        <rFont val="Calibri"/>
        <family val="2"/>
        <scheme val="minor"/>
      </rPr>
      <t xml:space="preserve"> section at the top of the sheet.</t>
    </r>
  </si>
  <si>
    <t>Manually update custom square/Mekko charts</t>
  </si>
  <si>
    <t>Baseline and Initiative Consistency Notes:</t>
  </si>
  <si>
    <t>Running list of things that we should remember to be consistent about as we model/track impact:</t>
  </si>
  <si>
    <t xml:space="preserve">All global warming gases </t>
  </si>
  <si>
    <t>Methane GWP value is 100 yr</t>
  </si>
  <si>
    <t>Cumulative Savings 2022-2050</t>
  </si>
  <si>
    <t>Are we focused on the impact of that initiative and its OKRs only, not what we think is likely to happen beyond it (e.g. for a 2030 policy target, project no impact after 2030)</t>
  </si>
  <si>
    <t>Land use is included in all baseline / BAU numbers</t>
  </si>
  <si>
    <t xml:space="preserve">Where available, international aviation and shipping data are included in EPS transportation baselines. Domestic and international emissions are not broken out as they are in GCAM, so the hybrid GCAM-EPS baseline lumps GCAM's international aviation and shipping emissions with other transportation emissions. </t>
  </si>
  <si>
    <t>File History (major updates)</t>
  </si>
  <si>
    <t>Savings for US Landfills and Germany initiatives added. Q1 2022 version of Tracker committed to Dropbox archive.</t>
  </si>
  <si>
    <t>"Summary - external" sheet deleted; this sheet documented reasons behind changes to initiative savings during comprehensive Q4 2021 quantitative update</t>
  </si>
  <si>
    <t>CI Budget Visuals sheet cleaned up</t>
  </si>
  <si>
    <t>Initiative savings updated for Q2 2022 initiatives. Q2 2022 version of Tracker committed to Dropbox archive.</t>
  </si>
  <si>
    <t>Initiative Savings updated for Q3 2022 initiatives. Q3 2022 version of Tracker committed to Dropbox archive.</t>
  </si>
  <si>
    <t>updated US initiatives: combined 2022-2050 savings numbers to reflect modeling from Q4 board meeting (other updates needed for consistency)</t>
  </si>
  <si>
    <t>Initiative savings updated for Q4 2022 intiatives.  US vehicles modeled separately from US electricity.</t>
  </si>
  <si>
    <t>CI Initiatives tab updated with Q4 2022 initiative values (CS / EB); Manual updates of CI Budget Visuals (JE)</t>
  </si>
  <si>
    <t>Wedges and waterfalls updated (EB/CS)</t>
  </si>
  <si>
    <t>Last updated: December 2022</t>
  </si>
  <si>
    <t>CI Initiatives Emissions Reductions Summary</t>
  </si>
  <si>
    <t>Source: Individual initiative modeling files</t>
  </si>
  <si>
    <t>Pink highlight = update pending</t>
  </si>
  <si>
    <t>Mint highlight = unique formulas</t>
  </si>
  <si>
    <t>Grayed out lines are excluded from totals to avoid double-counting</t>
  </si>
  <si>
    <t>Initiative</t>
  </si>
  <si>
    <t>Geography</t>
  </si>
  <si>
    <t>Sector</t>
  </si>
  <si>
    <t>2030 Reductions (MMT)</t>
  </si>
  <si>
    <t>2020-30 Reductions (Gt)</t>
  </si>
  <si>
    <t>2020-50 Reductions (Gt)</t>
  </si>
  <si>
    <t>Unique 2030 Reductions (MMT)</t>
  </si>
  <si>
    <t>Unique 2020-50 Reductions (Gt)</t>
  </si>
  <si>
    <t>Notes</t>
  </si>
  <si>
    <t>China's 1+N Policies (formerly China 14FYP)</t>
  </si>
  <si>
    <t>China</t>
  </si>
  <si>
    <t>Cross-Sectoral</t>
  </si>
  <si>
    <t>1+N - Transportation</t>
  </si>
  <si>
    <t>Transportation</t>
  </si>
  <si>
    <t>1+N - Electricity</t>
  </si>
  <si>
    <t>Electricity</t>
  </si>
  <si>
    <t>1+N - Buildings</t>
  </si>
  <si>
    <t>Buildings</t>
  </si>
  <si>
    <t>1+N - Industry</t>
  </si>
  <si>
    <t>Industry</t>
  </si>
  <si>
    <t>1+N - District Heat and Hydrogen</t>
  </si>
  <si>
    <t>District Heat and Hydrogen</t>
  </si>
  <si>
    <t>1+N - Other Savings Beyond Initiatives</t>
  </si>
  <si>
    <t>China Industry (1+N expansion)</t>
  </si>
  <si>
    <t>Was modeled as part of combined China initiatives scenario, but will need to be remodeled again at time of actual renewal</t>
  </si>
  <si>
    <t>China Transport</t>
  </si>
  <si>
    <t>China Urban Planning</t>
  </si>
  <si>
    <t>China Urban Planning - Transportation</t>
  </si>
  <si>
    <t>China Urban Planning - Buildings</t>
  </si>
  <si>
    <t>China Clean Electricity</t>
  </si>
  <si>
    <t>All US Initiatives</t>
  </si>
  <si>
    <t>United States</t>
  </si>
  <si>
    <t>Encompasses all US initiatives plus IIJA / IRA impact</t>
  </si>
  <si>
    <t>EV and charger incentives, EV sales standard</t>
  </si>
  <si>
    <t>Buildings incentives, distributed solar incentives, GHG reduction fund</t>
  </si>
  <si>
    <t>No new coal/gas, clean energy tax credits + high GHG retirement funding, transmission funding and incentives, end existing fossil fuel subsidies</t>
  </si>
  <si>
    <t>45Q carbon capture tax credit, industrial EPD + procurement, methane fee, hydrogen PTC, reduce fossil fuel exports</t>
  </si>
  <si>
    <t>LULUCF</t>
  </si>
  <si>
    <t>Incentives for sustainable forestry</t>
  </si>
  <si>
    <t>Agriculture</t>
  </si>
  <si>
    <t>Incentives for sustainable agriculture</t>
  </si>
  <si>
    <t>US Power - Total</t>
  </si>
  <si>
    <t>US Power- Transportation</t>
  </si>
  <si>
    <t>US Power - Electricity</t>
  </si>
  <si>
    <t>updated value will come from Q1 2023 US Power Modeling</t>
  </si>
  <si>
    <t>US Power - Industry</t>
  </si>
  <si>
    <t>value forthcoming with Q1 2023 US Power Modeling</t>
  </si>
  <si>
    <t>US Vehicles</t>
  </si>
  <si>
    <t>IRA[low] is now the baseline (update 12/22)</t>
  </si>
  <si>
    <t>US Vehicles - Transportation</t>
  </si>
  <si>
    <t>US Vehicles - Electricity</t>
  </si>
  <si>
    <t>US Buildings</t>
  </si>
  <si>
    <t>US Buildings - Buildings</t>
  </si>
  <si>
    <t>US Buildings - Electricity</t>
  </si>
  <si>
    <t xml:space="preserve"> </t>
  </si>
  <si>
    <t>US Industry</t>
  </si>
  <si>
    <t>US Aluminum</t>
  </si>
  <si>
    <t>Included in All US Initiaitves. Partially overlapping w/ US Power; unique reductions exclude reductions in domestic electricity emissions</t>
  </si>
  <si>
    <t>US Landfills</t>
  </si>
  <si>
    <t>Global Steel</t>
  </si>
  <si>
    <t>Global</t>
  </si>
  <si>
    <t>All Global Steel savings values include some changes in electricity emissions as well but are categorized as industry</t>
  </si>
  <si>
    <t>Global Steel - USA</t>
  </si>
  <si>
    <t>Global Steel - EU</t>
  </si>
  <si>
    <t>EU27</t>
  </si>
  <si>
    <t>Global Steel - South Korea</t>
  </si>
  <si>
    <t>South Korea lumped in with Global geography category for now until we decide to break it out further</t>
  </si>
  <si>
    <t>EU Green Deal</t>
  </si>
  <si>
    <t>EU GD - Electricity</t>
  </si>
  <si>
    <t>The savings breakdown by sector is based on a simple weighting accordings to sector BAU emissions - this could be refined</t>
  </si>
  <si>
    <t>EU GD - Transportation</t>
  </si>
  <si>
    <t>EU GD - Buildings</t>
  </si>
  <si>
    <t>EU GD - Industry</t>
  </si>
  <si>
    <t>EU GD - Other</t>
  </si>
  <si>
    <t>EU Vehicles</t>
  </si>
  <si>
    <t>all included in EU Green Deal</t>
  </si>
  <si>
    <t>EU Buildings</t>
  </si>
  <si>
    <t>Germany</t>
  </si>
  <si>
    <t>India Trucks</t>
  </si>
  <si>
    <t>India</t>
  </si>
  <si>
    <t>Fluorescents</t>
  </si>
  <si>
    <t>US LNG</t>
  </si>
  <si>
    <t>Analysis may need revision</t>
  </si>
  <si>
    <t>US LNG - Electricity</t>
  </si>
  <si>
    <t>US LNG - Industry</t>
  </si>
  <si>
    <t>US LNG - Hydrogen</t>
  </si>
  <si>
    <t>US LNG - Buildings</t>
  </si>
  <si>
    <t>US LNG - Transport</t>
  </si>
  <si>
    <t>No New Coal</t>
  </si>
  <si>
    <t>Unique reductions account for overlap w/ China 14FYP initiative</t>
  </si>
  <si>
    <t>No New Coal - China</t>
  </si>
  <si>
    <t>No New Coal - EU27</t>
  </si>
  <si>
    <t>No New Coal - India</t>
  </si>
  <si>
    <t>No New Coal - Other</t>
  </si>
  <si>
    <t>--------------------------------------------------------------------------------------------Be Mindful of Formulas When Editing Below This Line--------------------------------------------------------------------------------------------</t>
  </si>
  <si>
    <t>2030 Reduction (MMT)</t>
  </si>
  <si>
    <t>2020-50 Emissions Reductions (Gt)</t>
  </si>
  <si>
    <t>China 2020-50</t>
  </si>
  <si>
    <t>Total</t>
  </si>
  <si>
    <t>Share of Global BAU</t>
  </si>
  <si>
    <t>Remaining Global BAU</t>
  </si>
  <si>
    <t>Excl. land</t>
  </si>
  <si>
    <t>All sectors</t>
  </si>
  <si>
    <t>Industry by Geography</t>
  </si>
  <si>
    <t>Formatting Key</t>
  </si>
  <si>
    <t>Mint-highlighted cells are cell references linked to data in the "CI Initiatives" sheet</t>
  </si>
  <si>
    <t>italics</t>
  </si>
  <si>
    <t>Italicized initiatives are counted within the scope of a larger initiative.</t>
  </si>
  <si>
    <t>2030 Savings (MMT CO2e)</t>
  </si>
  <si>
    <t>2020-2050 Savings (Gt CO2e)</t>
  </si>
  <si>
    <t>2030
$/ton</t>
  </si>
  <si>
    <t>ID #</t>
  </si>
  <si>
    <t>Q1</t>
  </si>
  <si>
    <t>Q2</t>
  </si>
  <si>
    <t>Q3</t>
  </si>
  <si>
    <t>Q4</t>
  </si>
  <si>
    <t>Research Lead</t>
  </si>
  <si>
    <t>Initiative Director</t>
  </si>
  <si>
    <t>Last Updated</t>
  </si>
  <si>
    <t>China's 1+N Policies (formerly 14FYP)</t>
  </si>
  <si>
    <t>X</t>
  </si>
  <si>
    <t>X*</t>
  </si>
  <si>
    <t>Christine</t>
  </si>
  <si>
    <t>Fei</t>
  </si>
  <si>
    <t>(1)</t>
  </si>
  <si>
    <t>China Industry</t>
  </si>
  <si>
    <t>Emily</t>
  </si>
  <si>
    <t>Joe</t>
  </si>
  <si>
    <t>Jenny</t>
  </si>
  <si>
    <t>U.S. Federal</t>
  </si>
  <si>
    <t>closed</t>
  </si>
  <si>
    <t>Closed</t>
  </si>
  <si>
    <t>n/a</t>
  </si>
  <si>
    <t>U.S. States</t>
  </si>
  <si>
    <t xml:space="preserve">U.S. Electricity </t>
  </si>
  <si>
    <t>Rekha</t>
  </si>
  <si>
    <t>U.S. Buildings</t>
  </si>
  <si>
    <t>Margaret</t>
  </si>
  <si>
    <t>U.S. Industry - Aluminum</t>
  </si>
  <si>
    <t>Al</t>
  </si>
  <si>
    <t>U.S. Industry - Landfills</t>
  </si>
  <si>
    <t>U.S. Liquefied Natural Gas</t>
  </si>
  <si>
    <t>Stephen</t>
  </si>
  <si>
    <t>Industry - Global Steel</t>
  </si>
  <si>
    <t>E.U. Green Deal</t>
  </si>
  <si>
    <t>Anna</t>
  </si>
  <si>
    <t>E.U. Vehicles</t>
  </si>
  <si>
    <t>E.U. Buildings</t>
  </si>
  <si>
    <t xml:space="preserve">   </t>
  </si>
  <si>
    <t>Joe / Anna</t>
  </si>
  <si>
    <t>Karthik</t>
  </si>
  <si>
    <t xml:space="preserve">Kartikeya </t>
  </si>
  <si>
    <t>Global Fluorescent Phaseout</t>
  </si>
  <si>
    <t>Bruce</t>
  </si>
  <si>
    <t>U.S. Vehicles</t>
  </si>
  <si>
    <t>SatKartar</t>
  </si>
  <si>
    <t>Total CI Impact*</t>
  </si>
  <si>
    <t>Color Key</t>
  </si>
  <si>
    <t>Initial Approval</t>
  </si>
  <si>
    <t>* Accounting for Overlap. numbers may vary from other CI materials due to rounding</t>
  </si>
  <si>
    <t>Renewal</t>
  </si>
  <si>
    <t>Extension / Expansion</t>
  </si>
  <si>
    <t>*Anticipated</t>
  </si>
  <si>
    <t>Last updated: …a long time ago--this needs to be updated if we want charts showing progress towards reductions in 2030</t>
  </si>
  <si>
    <t>Notes: This was developed for wedge diagrams but has not been completed; Numbers here do not account for overlap</t>
  </si>
  <si>
    <t>Quick Links</t>
  </si>
  <si>
    <t>Annual Emissions Reductions by Initiative</t>
  </si>
  <si>
    <t>Data for 2030 Charts</t>
  </si>
  <si>
    <t>Data for 2050 Charts</t>
  </si>
  <si>
    <t>Source: individual initiative's modeling files</t>
  </si>
  <si>
    <t>Units: MMT CO2e</t>
  </si>
  <si>
    <t>Notes on Highlighting</t>
  </si>
  <si>
    <t>Highlighted Cross-Sectoral lines can be broken out by sector</t>
  </si>
  <si>
    <t>2030 Values adjusted for overlap with other initiatives</t>
  </si>
  <si>
    <t>China's 14FYP</t>
  </si>
  <si>
    <t>China Industry (14FYP expansion)</t>
  </si>
  <si>
    <t>China Vehicles</t>
  </si>
  <si>
    <t>US Electricity</t>
  </si>
  <si>
    <t>---------------------------------------------------------------------------------------------Be Mindful of Formulas When Editing Below This Line---------------------------------------------------------------------------------------------</t>
  </si>
  <si>
    <t>Value</t>
  </si>
  <si>
    <t>Rounded Value, if applicable</t>
  </si>
  <si>
    <t>BAU 2030 CO2e emissions (MMT)</t>
  </si>
  <si>
    <t>Target 2030 CO2e emissions (MMT)</t>
  </si>
  <si>
    <t>Rounded to closest 1000</t>
  </si>
  <si>
    <t>2030 Gap</t>
  </si>
  <si>
    <t>CI Initiative Gap Coverage</t>
  </si>
  <si>
    <t>CI Initiative Gap Coverage, China/US/EU only</t>
  </si>
  <si>
    <t>Assume all 3 regions cut their BAU 2030 emissions in half</t>
  </si>
  <si>
    <t>Data for thinkcell chart (formulas):</t>
  </si>
  <si>
    <t>Data for thinkcell chart (hard-coded rounded version):</t>
  </si>
  <si>
    <t>2030 BAU Emissions</t>
  </si>
  <si>
    <t>Remaining 2030 Emissions</t>
  </si>
  <si>
    <t>e</t>
  </si>
  <si>
    <t>Gap</t>
  </si>
  <si>
    <t>2030 Target Emissions</t>
  </si>
  <si>
    <r>
      <t xml:space="preserve">Data for thinkcell chart (formulas): </t>
    </r>
    <r>
      <rPr>
        <i/>
        <sz val="11"/>
        <color theme="6"/>
        <rFont val="Calibri"/>
        <family val="2"/>
        <scheme val="minor"/>
      </rPr>
      <t>NEEDS UPDATE TO ACCOUNT FOR OVERLAP BETWEEN INITIATIVES</t>
    </r>
  </si>
  <si>
    <t>US Power and Transport</t>
  </si>
  <si>
    <t>2030 Hybrid Baseline (MMT CO2e)</t>
  </si>
  <si>
    <t>2030 Emissions Covered by CI (MMT CO2e)</t>
  </si>
  <si>
    <t>Cross-Sectoral Adjustment</t>
  </si>
  <si>
    <t>Remaining Emissions (MMT CO2e)</t>
  </si>
  <si>
    <t>Share of Remaining Emissions (excl. LULUCF)</t>
  </si>
  <si>
    <t>Data for thinkcell chart:</t>
  </si>
  <si>
    <t>Share of Remaining 2030 Emissions by Sector</t>
  </si>
  <si>
    <t>Rest of World</t>
  </si>
  <si>
    <t>Global Adjustment</t>
  </si>
  <si>
    <t>Share of Remaining Emissions</t>
  </si>
  <si>
    <t>Share of Remaining 2030 Emissions by Region</t>
  </si>
  <si>
    <t>BAU</t>
  </si>
  <si>
    <t>Remaining</t>
  </si>
  <si>
    <t>USA</t>
  </si>
  <si>
    <t>EU</t>
  </si>
  <si>
    <t>Middle East</t>
  </si>
  <si>
    <t>Indonesia</t>
  </si>
  <si>
    <t>Russia</t>
  </si>
  <si>
    <t>Southeast Asia</t>
  </si>
  <si>
    <t>Canada</t>
  </si>
  <si>
    <t>Brazil</t>
  </si>
  <si>
    <t>West Africa</t>
  </si>
  <si>
    <t>Japan</t>
  </si>
  <si>
    <t>North Africa</t>
  </si>
  <si>
    <t>Central Asia</t>
  </si>
  <si>
    <t>East Africa</t>
  </si>
  <si>
    <t>Eastern Europe</t>
  </si>
  <si>
    <t>Mexico</t>
  </si>
  <si>
    <t>Australia &amp; New Zealand</t>
  </si>
  <si>
    <t>Non-EU Europe</t>
  </si>
  <si>
    <t>South Korea</t>
  </si>
  <si>
    <t>Pakistan</t>
  </si>
  <si>
    <t>South Asia</t>
  </si>
  <si>
    <t>South Africa</t>
  </si>
  <si>
    <t>Southern Africa</t>
  </si>
  <si>
    <t>Southern South America</t>
  </si>
  <si>
    <t>Central America and Caribbean</t>
  </si>
  <si>
    <t>Argentina</t>
  </si>
  <si>
    <t>Taiwan</t>
  </si>
  <si>
    <t>Northern South America</t>
  </si>
  <si>
    <t>Colombia</t>
  </si>
  <si>
    <t>[placeholder section]</t>
  </si>
  <si>
    <t>------------------------------------------------------------Be Mindful of Formulas When Editing This Sheet------------------------------------------------------------</t>
  </si>
  <si>
    <t>Impact by Geography</t>
  </si>
  <si>
    <t>2020-50 EPS/Hybrid Baseline (GT CO2e)</t>
  </si>
  <si>
    <t>2020-50 GCAM Baseline (GT CO2e)</t>
  </si>
  <si>
    <t>Data for thinkcell doughnut chart:</t>
  </si>
  <si>
    <t>2020-50 Emissions Covered by CI (GT CO2e)</t>
  </si>
  <si>
    <t>Share of Remaining 2020-50 Emissions</t>
  </si>
  <si>
    <t>Remaining Emissions (GT CO2e)</t>
  </si>
  <si>
    <t>Relative to GCAM</t>
  </si>
  <si>
    <t>Country/Region Share</t>
  </si>
  <si>
    <t>Data for thinkcell Mekko:</t>
  </si>
  <si>
    <t>Relative to EPS</t>
  </si>
  <si>
    <t>Emissions Covered by CI</t>
  </si>
  <si>
    <t>Remaining Emissions</t>
  </si>
  <si>
    <t>Remaining Emissions Assuming Equal Budget Allocation</t>
  </si>
  <si>
    <t>Cumulative 2020-50 Hybrid BAU (GT CO2e)</t>
  </si>
  <si>
    <t>GHG Budget (GT CO2e)</t>
  </si>
  <si>
    <t>Budget Share of Cumulative BAU</t>
  </si>
  <si>
    <t>Remaining Emissions Share</t>
  </si>
  <si>
    <t>2020-50 Hybrid Baseline less equal budget allocation (GT CO2e)</t>
  </si>
  <si>
    <t>Relative to Remaining Emissions Less Equal Budget Allocation</t>
  </si>
  <si>
    <t>Remaining Emissions*</t>
  </si>
  <si>
    <t>Impact by Sector</t>
  </si>
  <si>
    <t>Share - all sectors</t>
  </si>
  <si>
    <t>Share - excl. LULUCF</t>
  </si>
  <si>
    <t>2020-50 Hybrid Baseline (GT CO2e)</t>
  </si>
  <si>
    <t>Sector Share</t>
  </si>
  <si>
    <t>Industry Impact by Country</t>
  </si>
  <si>
    <t>2020-50 GCAM Industry Baseline (GT CO2e)</t>
  </si>
  <si>
    <t>2020-50 EPS Industry Baseline (GT CO2e)</t>
  </si>
  <si>
    <t>Impact by Geography and Sector</t>
  </si>
  <si>
    <t>Share - trans, elec, bldgs</t>
  </si>
  <si>
    <t>Sector Share (excl. LULUCF)</t>
  </si>
  <si>
    <t>Last Updated: 12-22-22 (all Q4 Board info)</t>
  </si>
  <si>
    <t>Region</t>
  </si>
  <si>
    <t>CI Impact</t>
  </si>
  <si>
    <t>2020-50 Cumulative BAU:</t>
  </si>
  <si>
    <t>US</t>
  </si>
  <si>
    <t>Transport</t>
  </si>
  <si>
    <t>Ag</t>
  </si>
  <si>
    <t>land use</t>
  </si>
  <si>
    <t>Global GHG Emissions 2020-2050</t>
  </si>
  <si>
    <t>CI Initiative Savings by Region</t>
  </si>
  <si>
    <t>CI Initiative Savings by Sector</t>
  </si>
  <si>
    <t>Global Emissions by Sector and GHG, 2020-2050</t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</si>
  <si>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</si>
  <si>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Methane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</si>
  <si>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N2O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</si>
  <si>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F-gases</t>
    </r>
  </si>
  <si>
    <t>U.S.</t>
  </si>
  <si>
    <t>District Heat and
Hydrogen</t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</si>
  <si>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Targeted by CI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</si>
  <si>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Remaining Gap to 1.5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 </t>
    </r>
  </si>
  <si>
    <t>Global Cumulative Emissions by Country/Region (excluding land, ag, intl shipping, and intl aviation)</t>
  </si>
  <si>
    <t>Global Cumulative Emissions by Country/Region (all sectors)</t>
  </si>
  <si>
    <t>Global 2030 Emissions by Country/Region</t>
  </si>
  <si>
    <t>Global 2050 Emissions by Country/Region</t>
  </si>
  <si>
    <t>Global Non-CO2 Emissions by Country/Region</t>
  </si>
  <si>
    <t>Global Emissions by Sector and GHG</t>
  </si>
  <si>
    <t>Source: GCAM (results from May 2023 run), GT</t>
  </si>
  <si>
    <t>Sum, 2020-2030</t>
  </si>
  <si>
    <t>Sum, 2030-2040</t>
  </si>
  <si>
    <t>Sum, 2040-2050</t>
  </si>
  <si>
    <t>Sum,2020-2040</t>
  </si>
  <si>
    <t>Sum, 2020-2050</t>
  </si>
  <si>
    <t>Africa_Eastern</t>
  </si>
  <si>
    <t>Hydrogen</t>
  </si>
  <si>
    <t>Land</t>
  </si>
  <si>
    <t>Commercial</t>
  </si>
  <si>
    <t>Residential</t>
  </si>
  <si>
    <t>International Aviation</t>
  </si>
  <si>
    <t>International Shipping</t>
  </si>
  <si>
    <t>District Heat</t>
  </si>
  <si>
    <t>Africa_Northern</t>
  </si>
  <si>
    <t>Africa_Southern</t>
  </si>
  <si>
    <t>Africa_Western</t>
  </si>
  <si>
    <t>Australia_NZ</t>
  </si>
  <si>
    <t>European Union</t>
  </si>
  <si>
    <t>Europe_Eastern</t>
  </si>
  <si>
    <t>Europe_Non_EU</t>
  </si>
  <si>
    <t>European Free Trade Association</t>
  </si>
  <si>
    <t>South America_Northern</t>
  </si>
  <si>
    <t>South America_Southern</t>
  </si>
  <si>
    <t>Units: MT CO2e</t>
  </si>
  <si>
    <t>Rounded values for PPT</t>
  </si>
  <si>
    <t>Total BAU, 2020-50 (MMT CO2e)</t>
  </si>
  <si>
    <t>rounded subtotals do not sum to overall rounded total of 1800</t>
  </si>
  <si>
    <t>Total BAU, 2020-30 (MMT CO2e)</t>
  </si>
  <si>
    <t>Total BAU, 2031-50 (MMT CO2e)</t>
  </si>
  <si>
    <t>2020-50</t>
  </si>
  <si>
    <t>Share of Global Total</t>
  </si>
  <si>
    <t>Sectoral Shares</t>
  </si>
  <si>
    <t>2020-2030</t>
  </si>
  <si>
    <t>Macro Region/Country</t>
  </si>
  <si>
    <t>Source: GCAM (results from September 2021 run)</t>
  </si>
  <si>
    <t>Total BAU, 2020-2050 (MMT CO2e)</t>
  </si>
  <si>
    <t>2020-2050</t>
  </si>
  <si>
    <t>Land &amp; Ag</t>
  </si>
  <si>
    <t>Intl Aviation &amp; Shipping</t>
  </si>
  <si>
    <t>Pasted for sorting</t>
  </si>
  <si>
    <t>Sum of 2030</t>
  </si>
  <si>
    <t>Sum of 2050</t>
  </si>
  <si>
    <t>GCAM Sector</t>
  </si>
  <si>
    <t>Sum of 2020-50</t>
  </si>
  <si>
    <t>% Share</t>
  </si>
  <si>
    <t>F-gases</t>
  </si>
  <si>
    <t>N2O</t>
  </si>
  <si>
    <t>CH4</t>
  </si>
  <si>
    <t>CO2</t>
  </si>
  <si>
    <t>Pollutant</t>
  </si>
  <si>
    <t>Pollutant Category</t>
  </si>
  <si>
    <t>2020-2050 Total</t>
  </si>
  <si>
    <t>Share of Sector</t>
  </si>
  <si>
    <t>(Multiple Items)</t>
  </si>
  <si>
    <t>C2F6</t>
  </si>
  <si>
    <t>Row Labels</t>
  </si>
  <si>
    <t>Sum of 2020-2050 Total</t>
  </si>
  <si>
    <t>Share of Buildings</t>
  </si>
  <si>
    <t>Scaled BAU Visual</t>
  </si>
  <si>
    <t>HFC134a</t>
  </si>
  <si>
    <t>HFC143a</t>
  </si>
  <si>
    <t>HFC32</t>
  </si>
  <si>
    <t>Grand Total</t>
  </si>
  <si>
    <t>Share of Electricity</t>
  </si>
  <si>
    <t>SF6</t>
  </si>
  <si>
    <t>Share of Transport</t>
  </si>
  <si>
    <t>CF4</t>
  </si>
  <si>
    <t>Share of Industry</t>
  </si>
  <si>
    <t>HFC125</t>
  </si>
  <si>
    <t>HFC152a</t>
  </si>
  <si>
    <t>HFC227ea</t>
  </si>
  <si>
    <t>HFC23</t>
  </si>
  <si>
    <t>HFC236fa</t>
  </si>
  <si>
    <t>HFC245fa</t>
  </si>
  <si>
    <t>HFC365mfc</t>
  </si>
  <si>
    <t>HFC43</t>
  </si>
  <si>
    <t>Share of Ag</t>
  </si>
  <si>
    <t>Share of District Heat and Hydrogen</t>
  </si>
  <si>
    <t>Time</t>
  </si>
  <si>
    <t>region</t>
  </si>
  <si>
    <t>Output Total CO2e Emissions</t>
  </si>
  <si>
    <t>eps-china-igdp NoSettings</t>
  </si>
  <si>
    <t>Output Total CO2e Emissions by Sector[transportation sector]</t>
  </si>
  <si>
    <t>Output Total CO2e Emissions by Sector[electricity sector]</t>
  </si>
  <si>
    <t>Output Total CO2e Emissions by Sector[residential buildings sector]</t>
  </si>
  <si>
    <t>Output Total CO2e Emissions by Sector[commercial buildings sector]</t>
  </si>
  <si>
    <t>Output Total CO2e Emissions by Sector[industry sector]</t>
  </si>
  <si>
    <t>Output Total CO2e Emissions by Sector[district heat and hydrogen sector]</t>
  </si>
  <si>
    <t>Output Total CO2e Emissions by Sector[LULUCF sector]</t>
  </si>
  <si>
    <t>Output Total CO2e Emissions by Sector[geoengineering sector]</t>
  </si>
  <si>
    <t>Output Industry Sector Excluding Ag and Waste CO2e Emissions</t>
  </si>
  <si>
    <t>Output Agriculture CO2e Emissions</t>
  </si>
  <si>
    <t>Output Waste Management CO2e Emissions</t>
  </si>
  <si>
    <t>Output Total CO2e Emissions by Pollutant[CO2]</t>
  </si>
  <si>
    <t>Output Total CO2e Emissions by Pollutant[VOC]</t>
  </si>
  <si>
    <t>Output Total CO2e Emissions by Pollutant[CO]</t>
  </si>
  <si>
    <t>Output Total CO2e Emissions by Pollutant[NOx]</t>
  </si>
  <si>
    <t>Output Total CO2e Emissions by Pollutant[PM10]</t>
  </si>
  <si>
    <t>Output Total CO2e Emissions by Pollutant[PM25]</t>
  </si>
  <si>
    <t>Output Total CO2e Emissions by Pollutant[SOx]</t>
  </si>
  <si>
    <t>Output Total CO2e Emissions by Pollutant[BC]</t>
  </si>
  <si>
    <t>Output Total CO2e Emissions by Pollutant[OC]</t>
  </si>
  <si>
    <t>Output Total CO2e Emissions by Pollutant[CH4]</t>
  </si>
  <si>
    <t>Output Total CO2e Emissions by Pollutant[N2O]</t>
  </si>
  <si>
    <t>Output Total CO2e Emissions by Pollutant[F gases]</t>
  </si>
  <si>
    <t>Total Pollutant Emissions by Sector[transportation sector,CH4]</t>
  </si>
  <si>
    <t>Total Pollutant Emissions by Sector[electricity sector,CH4]</t>
  </si>
  <si>
    <t>Total Pollutant Emissions by Sector[residential buildings sector,CH4]</t>
  </si>
  <si>
    <t>Total Pollutant Emissions by Sector[commercial buildings sector,CH4]</t>
  </si>
  <si>
    <t>Total Pollutant Emissions by Sector[industry sector,CH4]</t>
  </si>
  <si>
    <t>Total Pollutant Emissions by Sector[district heat and hydrogen sector,CH4]</t>
  </si>
  <si>
    <t>Total Pollutant Emissions by Sector[LULUCF sector,CH4]</t>
  </si>
  <si>
    <t>Total Pollutant Emissions by Sector[geoengineering sector,CH4]</t>
  </si>
  <si>
    <t>Total Pollutant Emissions by Sector[transportation sector,N2O]</t>
  </si>
  <si>
    <t>Total Pollutant Emissions by Sector[electricity sector,N2O]</t>
  </si>
  <si>
    <t>Total Pollutant Emissions by Sector[residential buildings sector,N2O]</t>
  </si>
  <si>
    <t>Total Pollutant Emissions by Sector[commercial buildings sector,N2O]</t>
  </si>
  <si>
    <t>Total Pollutant Emissions by Sector[industry sector,N2O]</t>
  </si>
  <si>
    <t>Total Pollutant Emissions by Sector[district heat and hydrogen sector,N2O]</t>
  </si>
  <si>
    <t>Total Pollutant Emissions by Sector[LULUCF sector,N2O]</t>
  </si>
  <si>
    <t>Total Pollutant Emissions by Sector[geoengineering sector,N2O]</t>
  </si>
  <si>
    <t>Total Pollutant Emissions by Sector[transportation sector,F gases]</t>
  </si>
  <si>
    <t>Total Pollutant Emissions by Sector[electricity sector,F gases]</t>
  </si>
  <si>
    <t>Total Pollutant Emissions by Sector[residential buildings sector,F gases]</t>
  </si>
  <si>
    <t>Total Pollutant Emissions by Sector[commercial buildings sector,F gases]</t>
  </si>
  <si>
    <t>Total Pollutant Emissions by Sector[industry sector,F gases]</t>
  </si>
  <si>
    <t>Total Pollutant Emissions by Sector[district heat and hydrogen sector,F gases]</t>
  </si>
  <si>
    <t>Total Pollutant Emissions by Sector[LULUCF sector,F gases]</t>
  </si>
  <si>
    <t>Total Pollutant Emissions by Sector[geoengineering sector,F gases]</t>
  </si>
  <si>
    <t>eps-mexico NoSettings</t>
  </si>
  <si>
    <t>eps-india NoSettings</t>
  </si>
  <si>
    <t>eps-southkorea NoSettings</t>
  </si>
  <si>
    <t>eps-canada NoSettings</t>
  </si>
  <si>
    <t>eps-us-analysis IRA_low</t>
  </si>
  <si>
    <t>eps-eu NoSettings</t>
  </si>
  <si>
    <t>eps-us NoSettings</t>
  </si>
  <si>
    <t>Quicklinks</t>
  </si>
  <si>
    <t>Newer Version Available?</t>
  </si>
  <si>
    <t>2020-50 EPS Total (GT CO2e)</t>
  </si>
  <si>
    <t>China (iGDP)</t>
  </si>
  <si>
    <t>updated</t>
  </si>
  <si>
    <t>updated, does not include electricity sector overhaul</t>
  </si>
  <si>
    <t>y - EU-28 outdated, EU-27 newer updates coming</t>
  </si>
  <si>
    <t>n, working on an update</t>
  </si>
  <si>
    <t>Poland</t>
  </si>
  <si>
    <t>n</t>
  </si>
  <si>
    <t>Saudi Arabia</t>
  </si>
  <si>
    <t>EPS baseline, pulled 05/1/2023:</t>
  </si>
  <si>
    <t>Time (Time)</t>
  </si>
  <si>
    <t>Total CO2e Emissions (GT)</t>
  </si>
  <si>
    <t>2020-50 EPS Total (MMT CO2e)</t>
  </si>
  <si>
    <t>GCAM baseline for comparison</t>
  </si>
  <si>
    <t>EPS to GCAM scaling factor</t>
  </si>
  <si>
    <t>2020-50 Total by Sector (GT CO2e)</t>
  </si>
  <si>
    <t>EPS</t>
  </si>
  <si>
    <t>GCAM</t>
  </si>
  <si>
    <t>transportation sector</t>
  </si>
  <si>
    <t>electricity sector</t>
  </si>
  <si>
    <t>residential buildings sector</t>
  </si>
  <si>
    <t>commercial buildings sector</t>
  </si>
  <si>
    <t>industry sector (incl. ag and waste)</t>
  </si>
  <si>
    <t>Industry (incl. ag and waste)</t>
  </si>
  <si>
    <t>industry sector (incl. waste management)</t>
  </si>
  <si>
    <t>Industry (incl. waste)</t>
  </si>
  <si>
    <t>agriculture</t>
  </si>
  <si>
    <t>district heat and hydrogen sector</t>
  </si>
  <si>
    <t>LULUCF sector</t>
  </si>
  <si>
    <t>geoengineering sector</t>
  </si>
  <si>
    <t>EPS baseline, pulled 04/18/2023:</t>
  </si>
  <si>
    <t xml:space="preserve"> (EU27 + UK)</t>
  </si>
  <si>
    <t>pulled 04/13/2023:</t>
  </si>
  <si>
    <t>EU27 Adjustment</t>
  </si>
  <si>
    <t>Scaling Factor</t>
  </si>
  <si>
    <t>Total CO2e (MMT)</t>
  </si>
  <si>
    <t>Total CO2e (GT)</t>
  </si>
  <si>
    <t>UK</t>
  </si>
  <si>
    <t>EPS (EU27 + UK)</t>
  </si>
  <si>
    <t>Eu-27 EPS Outputs</t>
  </si>
  <si>
    <t>Industry Excluding Ag and Waste Emissions (MMT CO2e)</t>
  </si>
  <si>
    <t>Agriculture Emissions (MMT CO2e)</t>
  </si>
  <si>
    <t>Waste Management Emissions (MMT CO2e)</t>
  </si>
  <si>
    <t>Transportation Scaling Factor</t>
  </si>
  <si>
    <t>Electricity Scaling Factor</t>
  </si>
  <si>
    <t>Residential Scaling Factor</t>
  </si>
  <si>
    <t>Commercial and Ag Scaling Factor</t>
  </si>
  <si>
    <t>Industry Scaling Factor</t>
  </si>
  <si>
    <t>District Heating and Hydrogen Scaling Factor</t>
  </si>
  <si>
    <t>LULUCF (Processes and Other Emissions) Scaling Factor</t>
  </si>
  <si>
    <t>Geoengineering Scaling Factor</t>
  </si>
  <si>
    <t>Transportation Emissions (MMT CO2e)</t>
  </si>
  <si>
    <t>Electricity Emissions (MMT CO2e)</t>
  </si>
  <si>
    <t>Residential Emissions (MMT CO2e)</t>
  </si>
  <si>
    <t>Commercial Emissions (MMT CO2e)</t>
  </si>
  <si>
    <t>Industry Emissions (MMT CO2e)</t>
  </si>
  <si>
    <t>District Heating and Hydrogen Emissions (MMT CO2e)</t>
  </si>
  <si>
    <t>LULUCF Emissions (MMT CO2e)</t>
  </si>
  <si>
    <t>Geoengineering Emissions (MMT CO2e)</t>
  </si>
  <si>
    <t>EPS (EU27+UK)</t>
  </si>
  <si>
    <t>EPS baseline, pulled 01/18/2023:</t>
  </si>
  <si>
    <t>EPS baseline, pulled 05/10/2023:</t>
  </si>
  <si>
    <t>Time (Year)</t>
  </si>
  <si>
    <t>EPS baseline, pulled 01/06/2022:</t>
  </si>
  <si>
    <t>Output Transportation Sector CO2e Emissions</t>
  </si>
  <si>
    <t>Output Electricity Sector CO2e Emissions</t>
  </si>
  <si>
    <t>Output Buildings Sector CO2e Emissions</t>
  </si>
  <si>
    <t>Residential buildings (calculated)</t>
  </si>
  <si>
    <t>Buildings Sector Pollutant Emissions Summed Across Building Types[commercial]</t>
  </si>
  <si>
    <t>Output Industry Sector CO2e Emissions</t>
  </si>
  <si>
    <t>Output LULUCF Anthropogenic CO2e Emissions</t>
  </si>
  <si>
    <t>Industry excl. Ag and Waste</t>
  </si>
  <si>
    <t>Calculated emissions</t>
  </si>
  <si>
    <t>Waste Management</t>
  </si>
  <si>
    <t>Industrial Sector Pollutant Emissions by Industry[waste management]</t>
  </si>
  <si>
    <t>Industrial Sector Pollutant Emissions by Industry[agriculture]</t>
  </si>
  <si>
    <t>EPS baselines, pulled 09/09/2021:</t>
  </si>
  <si>
    <t>Output Total CO2 Emissions</t>
  </si>
  <si>
    <t>POTEnCIA baseline, saved at Dropbox (Energy Innovation)\Climate Campaigns\Modeling and Research\_Other Research Topics\EU\JRC POTEnCIA\Central_2018_PL\PL\Annual_reports</t>
  </si>
  <si>
    <t>Year</t>
  </si>
  <si>
    <t>Total emissions (kt CO2)</t>
  </si>
  <si>
    <t>Total emissions (Gt CO2)</t>
  </si>
  <si>
    <t>2020-50 EPS Total (MMT CO2)</t>
  </si>
  <si>
    <t>2020-50 EPS Total (GT CO2)</t>
  </si>
  <si>
    <t>N/A</t>
  </si>
  <si>
    <t>POTEnCIA baseline for comparison</t>
  </si>
  <si>
    <t>EPS baseline, pulled 09/09/2021:</t>
  </si>
  <si>
    <t>industry sector</t>
  </si>
  <si>
    <t>GWPs (AR5)</t>
  </si>
  <si>
    <t>updated 1/20/2023</t>
  </si>
  <si>
    <t>updated 4/18/2023</t>
  </si>
  <si>
    <t>updated 1/31/2023</t>
  </si>
  <si>
    <t>F gases</t>
  </si>
  <si>
    <t>Gas</t>
  </si>
  <si>
    <t>Total Pollutant Emissions by Sector</t>
  </si>
  <si>
    <t>2022-50</t>
  </si>
  <si>
    <t>all sectors</t>
  </si>
  <si>
    <t>all non-CO2 GHGs</t>
  </si>
  <si>
    <t>Total CO2e Emissions by Sector and Pollutant</t>
  </si>
  <si>
    <t>district heating sector</t>
  </si>
  <si>
    <t>2020-2050 Cumulative Emissions</t>
  </si>
  <si>
    <t>2030 Annual Emissions</t>
  </si>
  <si>
    <t>2050 Annual Emissions</t>
  </si>
  <si>
    <t>2020-2050 Annual Emissions</t>
  </si>
  <si>
    <t>2020-50 Cumulative Emissions</t>
  </si>
  <si>
    <t>Hybrid Baseline</t>
  </si>
  <si>
    <t>Chosen Baseline</t>
  </si>
  <si>
    <t>Region/Country</t>
  </si>
  <si>
    <t>Chart Label</t>
  </si>
  <si>
    <t>GCAM Total</t>
  </si>
  <si>
    <t>GCAM Baseline % Share</t>
  </si>
  <si>
    <t>EPS Total</t>
  </si>
  <si>
    <t>Hybrid Baseline (MMT CO2e)</t>
  </si>
  <si>
    <t>Hybrid Baseline % Share</t>
  </si>
  <si>
    <t>EU28</t>
  </si>
  <si>
    <t>Note: GCAM Totals include EU28 line.</t>
  </si>
  <si>
    <t>EPS share of global BAU:</t>
  </si>
  <si>
    <t>GCAM Baseline (GT CO2e)</t>
  </si>
  <si>
    <t>Hybrid Baseline (GT CO2e)</t>
  </si>
  <si>
    <t>1.5 CO2 Budget</t>
  </si>
  <si>
    <t>Remaining CO2e minus CO2 budget</t>
  </si>
  <si>
    <t>1.5 non-CO2 Budget</t>
  </si>
  <si>
    <t>Remaining CO2e minus CO2 and non-CO2 budgets</t>
  </si>
  <si>
    <t>Hybrid BAU</t>
  </si>
  <si>
    <t>GCAM BAU</t>
  </si>
  <si>
    <t>Ruddia</t>
  </si>
  <si>
    <t>Data for chart:</t>
  </si>
  <si>
    <t>2020-50 Annual Emissions</t>
  </si>
  <si>
    <t>Note: Gray cells are GCAM outputs because EPS values for certain start years were unavailable.</t>
  </si>
  <si>
    <t>% Change, 2020-50</t>
  </si>
  <si>
    <t>Hybrid</t>
  </si>
  <si>
    <t>Global (MMT CO2e)</t>
  </si>
  <si>
    <t>All Sectors</t>
  </si>
  <si>
    <t>Power</t>
  </si>
  <si>
    <t>2021 Policy Wins</t>
  </si>
  <si>
    <t>Original Goal</t>
  </si>
  <si>
    <t>Current Status</t>
  </si>
  <si>
    <t>Locked-In (GT CO2e)</t>
  </si>
  <si>
    <t>Not Locked-In (GT CO2e)</t>
  </si>
  <si>
    <t>China’s 14FYPs include a carbon cap or energy cap and implementing policies that drive peaking by 2025. All major sector FYPs are aligned with this goal.</t>
  </si>
  <si>
    <t>China adopted top-level policy documents and updated its NDC and Long-Term Strategy before COP 26. China is on track to peak its emissions by the mid-2020s.</t>
  </si>
  <si>
    <t>The U.S. adopts, or EPA proposes, a clean energy or carbon standard that puts the U.S. on track to 100% clean electricity by 2035.</t>
  </si>
  <si>
    <t>A clean energy standard is unlikely to directly be part of a federal legislative package. At the time of this publication, Congress had passed a federal infrastructure bill and the carbon provisions of budget reconciliation were being debated. Should all pass as currently stands, the estimated 2022-2050 GHG savings are 20 Gt. (Note: approximately 4-5 Gt is what is additive to other US initiatives)</t>
  </si>
  <si>
    <t>CA, CO, NJ, and VA adopt new clean energy standards of 80% zero-carbon by 2030 or 100% zero-carbon by 2035.</t>
  </si>
  <si>
    <t>Multiple power and transport wins in 2021:
IL: 100% carbon-free electricity by 2045
IL: $80M per year to electric transport (1M new EVs)
VA: 100% carbon-free electricity by 2050 (one utility’s goal is 100% by 2045)
CO: 80% carbon-free electricity by 2030 (utilities must file plans)
NV, VA, MN, NJ, WA, OR   : adopt CA’s clean car standard (100% clean cars by 2035) and Advanced Clean Truck Rule</t>
  </si>
  <si>
    <t>Three LNG terminals are cancelled.</t>
  </si>
  <si>
    <r>
      <t>Final investment decisions (FIDs) for three LNG terminals were delayed. This includes Jordan Cove and two facilities in Brownsville, Texas.</t>
    </r>
    <r>
      <rPr>
        <sz val="8"/>
        <color rgb="FF000000"/>
        <rFont val="Calibri"/>
        <family val="2"/>
        <scheme val="minor"/>
      </rPr>
      <t> </t>
    </r>
  </si>
  <si>
    <t>The EU Commission formally proposes reform of its major climate regulations to align with the Green Deal 55% reduction goal, including the Emissions Trading System, the Effort Sharing Regulation, and key sectoral plans.</t>
  </si>
  <si>
    <t>On July 14, the European Commission introduced a policy package—“Fit for 55”—that puts the EU on track to reduce emissions 55% from 1990 levels by 2030</t>
  </si>
  <si>
    <t>2022 Policy Goals</t>
  </si>
  <si>
    <t>Overlap w/ 2021 (GT CO2e)</t>
  </si>
  <si>
    <t>China’s national and sectoral 14FYPs include a carbon or energy cap, peaking years that are more ambitious than business-as-usual, and other targets that strengthen energy and emissions policies at the national, sectoral, and regional levels.</t>
  </si>
  <si>
    <t>31 Gt are additive to 2021 progress; make sure to take out overlap of 20 Gt from combined 2021/2022 policy wins visual</t>
  </si>
  <si>
    <t>Major corporate fleets in Germany, France, Spain, and Italy and/or the U.K. commit to the goal of at least 80% EV fleets by 2030.</t>
  </si>
  <si>
    <t>The European Parliament or Council prohibits the direct combustion of fossil fuels in new buildings no later than 2027.</t>
  </si>
  <si>
    <t>By 2022 at least four additional countries propose policies to phase out the sale of fossil fuel appliances and boilers</t>
  </si>
  <si>
    <t>In Q1 2022, an amendment to the Minamata Convention on Mercury to ban fluorescents after 2025 is adopted.</t>
  </si>
  <si>
    <t>Three new LNG terminals are cancelled or delayed.</t>
  </si>
  <si>
    <t xml:space="preserve">China adopts a first-ever ZEV mandate for commercial vehicles. </t>
  </si>
  <si>
    <t>By the end of 2022, EPA initiates rulemakings in the transportation and electricity sectors that drive electric sector generation to 80% carbon-free, and 60 percent of new light-duty vehicles and 50 percent of medium- and heavy-duty trucks to be zero-emissions, by 2030.</t>
  </si>
  <si>
    <t>13 are additive on top of 2021 policy goal/win</t>
  </si>
  <si>
    <t>By the end of 2022, at least 2 new states (AZ, NJ, MD, MN, NM) adopt clean electricity standards requiring 80% zero-carbon electricity by 2030 and/or 100% zero-carbon electricity by 2035.</t>
  </si>
  <si>
    <t>By the end of 2022, California finalizes its rule adopting clean car standards of 100% of new passenger car sales by 2035 and finalizes the Advanced Clean Fleets rulemaking with 100% zero-emission truck fleet requirements by 2045.</t>
  </si>
  <si>
    <t>By the end of 2022, at least 7 states (CO, IL, MA, MD, ME, MI, NC, NY), adopt and begin implementing CA’s Advanced Clean Truck standard.</t>
  </si>
  <si>
    <t>Total size of "pie" after accounting for overlap</t>
  </si>
  <si>
    <t>ü</t>
  </si>
  <si>
    <t>Locked-In</t>
  </si>
  <si>
    <t>Not Locked-In</t>
  </si>
  <si>
    <t>2021 and 2022 Policy Wins/Goals Combined</t>
  </si>
  <si>
    <t>District Heat &amp; Hydrogen</t>
  </si>
  <si>
    <t>Cross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</si>
</sst>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  <numFmt numFmtId="166" formatCode="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ova"/>
      <family val="2"/>
    </font>
    <font>
      <sz val="8"/>
      <color rgb="FF000000"/>
      <name val="Calibri"/>
      <family val="2"/>
      <scheme val="minor"/>
    </font>
    <font>
      <b/>
      <sz val="11"/>
      <color theme="1"/>
      <name val="Gerstner "/>
    </font>
    <font>
      <sz val="11"/>
      <color theme="1"/>
      <name val="Gerstner "/>
    </font>
    <font>
      <sz val="11"/>
      <color theme="4"/>
      <name val="Gerstner "/>
    </font>
    <font>
      <sz val="11"/>
      <color theme="0"/>
      <name val="Wingdings"/>
      <charset val="2"/>
    </font>
    <font>
      <sz val="11"/>
      <name val="Gerstner "/>
    </font>
    <font>
      <b/>
      <sz val="11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4"/>
      <name val="Arial Narrow"/>
      <family val="2"/>
    </font>
    <font>
      <b/>
      <sz val="16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6"/>
      <color theme="1"/>
      <name val="Arial Nova"/>
      <family val="2"/>
    </font>
    <font>
      <sz val="11"/>
      <color theme="0" tint="-0.499984740745262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2"/>
      <color theme="6" tint="0.59999389629810485"/>
      <name val="Calibri"/>
      <family val="2"/>
      <scheme val="minor"/>
    </font>
    <font>
      <sz val="11"/>
      <color theme="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color theme="9" tint="0.39997558519241921"/>
      <name val="Arial Narrow"/>
      <family val="2"/>
    </font>
    <font>
      <sz val="8"/>
      <color theme="8" tint="0.39997558519241921"/>
      <name val="Arial Narrow"/>
      <family val="2"/>
    </font>
    <font>
      <sz val="12"/>
      <color theme="8" tint="0.39997558519241921"/>
      <name val="Calibri"/>
      <family val="2"/>
      <scheme val="minor"/>
    </font>
    <font>
      <sz val="8"/>
      <color theme="3" tint="0.79998168889431442"/>
      <name val="Arial Narrow"/>
      <family val="2"/>
    </font>
    <font>
      <sz val="8"/>
      <color theme="6" tint="0.39997558519241921"/>
      <name val="Arial Narrow"/>
      <family val="2"/>
    </font>
    <font>
      <sz val="8"/>
      <color theme="7"/>
      <name val="Arial Narrow"/>
      <family val="2"/>
    </font>
    <font>
      <sz val="8"/>
      <color theme="5" tint="0.39997558519241921"/>
      <name val="Arial Narrow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Gerstner 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9.9978637043366805E-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F19C"/>
        <bgColor indexed="64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6" fillId="0" borderId="0"/>
    <xf numFmtId="44" fontId="1" fillId="0" borderId="0" applyFont="0" applyFill="0" applyBorder="0" applyAlignment="0" applyProtection="0"/>
  </cellStyleXfs>
  <cellXfs count="482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1" applyNumberFormat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left"/>
    </xf>
    <xf numFmtId="10" fontId="0" fillId="3" borderId="0" xfId="1" applyNumberFormat="1" applyFont="1" applyFill="1" applyAlignment="1">
      <alignment horizontal="center"/>
    </xf>
    <xf numFmtId="10" fontId="2" fillId="3" borderId="1" xfId="1" applyNumberFormat="1" applyFont="1" applyFill="1" applyBorder="1" applyAlignment="1">
      <alignment horizontal="center"/>
    </xf>
    <xf numFmtId="0" fontId="0" fillId="4" borderId="0" xfId="0" applyFill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9" fontId="0" fillId="3" borderId="0" xfId="1" applyFont="1" applyFill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164" fontId="0" fillId="4" borderId="0" xfId="1" applyNumberFormat="1" applyFont="1" applyFill="1"/>
    <xf numFmtId="9" fontId="0" fillId="3" borderId="0" xfId="1" applyFont="1" applyFill="1" applyBorder="1" applyAlignment="1">
      <alignment horizontal="center"/>
    </xf>
    <xf numFmtId="164" fontId="0" fillId="0" borderId="0" xfId="1" applyNumberFormat="1" applyFont="1" applyFill="1"/>
    <xf numFmtId="0" fontId="5" fillId="0" borderId="0" xfId="2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2" fillId="5" borderId="0" xfId="0" applyFont="1" applyFill="1"/>
    <xf numFmtId="1" fontId="0" fillId="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4" fillId="0" borderId="0" xfId="1" applyFont="1" applyAlignment="1">
      <alignment horizontal="center"/>
    </xf>
    <xf numFmtId="165" fontId="0" fillId="2" borderId="0" xfId="0" applyNumberFormat="1" applyFill="1" applyAlignment="1">
      <alignment horizontal="center"/>
    </xf>
    <xf numFmtId="9" fontId="8" fillId="0" borderId="0" xfId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9" fontId="0" fillId="0" borderId="0" xfId="1" applyFont="1"/>
    <xf numFmtId="0" fontId="9" fillId="0" borderId="0" xfId="0" applyFont="1"/>
    <xf numFmtId="0" fontId="5" fillId="0" borderId="0" xfId="2" applyAlignment="1">
      <alignment horizontal="left" indent="1"/>
    </xf>
    <xf numFmtId="1" fontId="10" fillId="0" borderId="0" xfId="0" applyNumberFormat="1" applyFont="1" applyAlignment="1">
      <alignment horizontal="center"/>
    </xf>
    <xf numFmtId="0" fontId="10" fillId="0" borderId="0" xfId="0" applyFont="1"/>
    <xf numFmtId="166" fontId="0" fillId="0" borderId="0" xfId="0" applyNumberFormat="1"/>
    <xf numFmtId="0" fontId="0" fillId="7" borderId="0" xfId="0" applyFill="1"/>
    <xf numFmtId="0" fontId="0" fillId="7" borderId="0" xfId="0" applyFill="1" applyAlignment="1">
      <alignment horizontal="left" indent="1"/>
    </xf>
    <xf numFmtId="0" fontId="2" fillId="7" borderId="1" xfId="0" applyFont="1" applyFill="1" applyBorder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1" fontId="0" fillId="0" borderId="0" xfId="0" applyNumberFormat="1"/>
    <xf numFmtId="0" fontId="2" fillId="7" borderId="0" xfId="0" applyFont="1" applyFill="1"/>
    <xf numFmtId="0" fontId="11" fillId="0" borderId="0" xfId="0" applyFont="1"/>
    <xf numFmtId="0" fontId="0" fillId="0" borderId="0" xfId="0" applyAlignment="1">
      <alignment horizontal="right"/>
    </xf>
    <xf numFmtId="0" fontId="2" fillId="7" borderId="0" xfId="0" applyFon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/>
    </xf>
    <xf numFmtId="1" fontId="8" fillId="0" borderId="0" xfId="0" applyNumberFormat="1" applyFont="1" applyAlignment="1">
      <alignment horizontal="center"/>
    </xf>
    <xf numFmtId="9" fontId="0" fillId="4" borderId="0" xfId="1" applyFont="1" applyFill="1" applyAlignment="1">
      <alignment horizontal="center"/>
    </xf>
    <xf numFmtId="9" fontId="2" fillId="4" borderId="1" xfId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1" fontId="0" fillId="0" borderId="0" xfId="0" applyNumberFormat="1"/>
    <xf numFmtId="9" fontId="13" fillId="0" borderId="0" xfId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9" fontId="13" fillId="0" borderId="0" xfId="1" applyFont="1"/>
    <xf numFmtId="0" fontId="14" fillId="0" borderId="0" xfId="0" applyFont="1"/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2" fillId="0" borderId="0" xfId="0" applyFont="1" applyAlignment="1">
      <alignment horizontal="right"/>
    </xf>
    <xf numFmtId="0" fontId="5" fillId="0" borderId="0" xfId="2" applyAlignment="1">
      <alignment horizontal="left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 wrapText="1"/>
    </xf>
    <xf numFmtId="0" fontId="22" fillId="14" borderId="0" xfId="0" applyFont="1" applyFill="1"/>
    <xf numFmtId="0" fontId="23" fillId="14" borderId="0" xfId="0" applyFont="1" applyFill="1"/>
    <xf numFmtId="0" fontId="24" fillId="9" borderId="2" xfId="0" applyFont="1" applyFill="1" applyBorder="1"/>
    <xf numFmtId="0" fontId="24" fillId="9" borderId="7" xfId="0" applyFont="1" applyFill="1" applyBorder="1"/>
    <xf numFmtId="0" fontId="25" fillId="9" borderId="2" xfId="0" applyFont="1" applyFill="1" applyBorder="1"/>
    <xf numFmtId="0" fontId="25" fillId="9" borderId="3" xfId="0" applyFont="1" applyFill="1" applyBorder="1"/>
    <xf numFmtId="0" fontId="26" fillId="14" borderId="0" xfId="0" applyFont="1" applyFill="1"/>
    <xf numFmtId="0" fontId="25" fillId="9" borderId="9" xfId="0" applyFont="1" applyFill="1" applyBorder="1"/>
    <xf numFmtId="0" fontId="24" fillId="9" borderId="9" xfId="0" applyFont="1" applyFill="1" applyBorder="1"/>
    <xf numFmtId="0" fontId="0" fillId="2" borderId="0" xfId="0" applyFill="1" applyAlignment="1">
      <alignment wrapText="1"/>
    </xf>
    <xf numFmtId="0" fontId="24" fillId="14" borderId="0" xfId="0" applyFont="1" applyFill="1"/>
    <xf numFmtId="0" fontId="25" fillId="14" borderId="0" xfId="0" applyFont="1" applyFill="1"/>
    <xf numFmtId="0" fontId="25" fillId="9" borderId="10" xfId="0" applyFont="1" applyFill="1" applyBorder="1"/>
    <xf numFmtId="0" fontId="25" fillId="9" borderId="11" xfId="0" applyFont="1" applyFill="1" applyBorder="1"/>
    <xf numFmtId="0" fontId="25" fillId="9" borderId="12" xfId="0" applyFont="1" applyFill="1" applyBorder="1"/>
    <xf numFmtId="0" fontId="25" fillId="9" borderId="13" xfId="0" applyFont="1" applyFill="1" applyBorder="1"/>
    <xf numFmtId="0" fontId="25" fillId="9" borderId="14" xfId="0" applyFont="1" applyFill="1" applyBorder="1"/>
    <xf numFmtId="0" fontId="25" fillId="9" borderId="15" xfId="0" applyFont="1" applyFill="1" applyBorder="1"/>
    <xf numFmtId="0" fontId="25" fillId="9" borderId="16" xfId="0" applyFont="1" applyFill="1" applyBorder="1"/>
    <xf numFmtId="0" fontId="25" fillId="9" borderId="17" xfId="0" applyFont="1" applyFill="1" applyBorder="1"/>
    <xf numFmtId="0" fontId="24" fillId="9" borderId="12" xfId="0" applyFont="1" applyFill="1" applyBorder="1"/>
    <xf numFmtId="0" fontId="24" fillId="9" borderId="14" xfId="0" applyFont="1" applyFill="1" applyBorder="1"/>
    <xf numFmtId="0" fontId="24" fillId="9" borderId="18" xfId="0" applyFont="1" applyFill="1" applyBorder="1"/>
    <xf numFmtId="0" fontId="24" fillId="9" borderId="11" xfId="0" applyFont="1" applyFill="1" applyBorder="1"/>
    <xf numFmtId="0" fontId="24" fillId="9" borderId="15" xfId="0" applyFont="1" applyFill="1" applyBorder="1"/>
    <xf numFmtId="0" fontId="24" fillId="9" borderId="16" xfId="0" applyFont="1" applyFill="1" applyBorder="1"/>
    <xf numFmtId="0" fontId="24" fillId="9" borderId="17" xfId="0" applyFont="1" applyFill="1" applyBorder="1"/>
    <xf numFmtId="0" fontId="23" fillId="14" borderId="19" xfId="0" applyFont="1" applyFill="1" applyBorder="1"/>
    <xf numFmtId="0" fontId="23" fillId="14" borderId="20" xfId="0" applyFont="1" applyFill="1" applyBorder="1"/>
    <xf numFmtId="0" fontId="23" fillId="14" borderId="21" xfId="0" applyFont="1" applyFill="1" applyBorder="1"/>
    <xf numFmtId="0" fontId="24" fillId="9" borderId="22" xfId="0" applyFont="1" applyFill="1" applyBorder="1"/>
    <xf numFmtId="0" fontId="25" fillId="9" borderId="23" xfId="0" applyFont="1" applyFill="1" applyBorder="1"/>
    <xf numFmtId="0" fontId="25" fillId="9" borderId="24" xfId="0" applyFont="1" applyFill="1" applyBorder="1"/>
    <xf numFmtId="0" fontId="24" fillId="9" borderId="10" xfId="0" applyFont="1" applyFill="1" applyBorder="1"/>
    <xf numFmtId="0" fontId="0" fillId="8" borderId="0" xfId="0" applyFill="1"/>
    <xf numFmtId="1" fontId="0" fillId="4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24" fillId="0" borderId="12" xfId="0" applyFont="1" applyBorder="1"/>
    <xf numFmtId="0" fontId="24" fillId="0" borderId="14" xfId="0" applyFont="1" applyBorder="1"/>
    <xf numFmtId="0" fontId="28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8" fillId="0" borderId="3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9" fillId="0" borderId="32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1"/>
    </xf>
    <xf numFmtId="0" fontId="30" fillId="0" borderId="26" xfId="0" applyFont="1" applyBorder="1" applyAlignment="1">
      <alignment horizontal="center"/>
    </xf>
    <xf numFmtId="0" fontId="1" fillId="0" borderId="0" xfId="4" applyFont="1"/>
    <xf numFmtId="0" fontId="2" fillId="0" borderId="0" xfId="4" applyFont="1"/>
    <xf numFmtId="0" fontId="1" fillId="15" borderId="0" xfId="4" applyFont="1" applyFill="1"/>
    <xf numFmtId="0" fontId="1" fillId="16" borderId="0" xfId="4" applyFont="1" applyFill="1"/>
    <xf numFmtId="0" fontId="1" fillId="17" borderId="0" xfId="4" applyFont="1" applyFill="1"/>
    <xf numFmtId="0" fontId="2" fillId="18" borderId="0" xfId="4" applyFont="1" applyFill="1"/>
    <xf numFmtId="0" fontId="1" fillId="18" borderId="0" xfId="4" applyFont="1" applyFill="1"/>
    <xf numFmtId="0" fontId="0" fillId="0" borderId="0" xfId="4" applyFont="1"/>
    <xf numFmtId="0" fontId="2" fillId="18" borderId="31" xfId="0" applyFont="1" applyFill="1" applyBorder="1" applyAlignment="1">
      <alignment horizontal="center"/>
    </xf>
    <xf numFmtId="0" fontId="2" fillId="18" borderId="26" xfId="0" applyFont="1" applyFill="1" applyBorder="1" applyAlignment="1">
      <alignment horizontal="center"/>
    </xf>
    <xf numFmtId="0" fontId="0" fillId="18" borderId="0" xfId="0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36" xfId="0" applyFont="1" applyBorder="1"/>
    <xf numFmtId="0" fontId="2" fillId="0" borderId="37" xfId="0" applyFont="1" applyBorder="1" applyAlignment="1">
      <alignment horizontal="center"/>
    </xf>
    <xf numFmtId="0" fontId="0" fillId="0" borderId="38" xfId="0" applyBorder="1"/>
    <xf numFmtId="0" fontId="0" fillId="0" borderId="40" xfId="0" applyBorder="1"/>
    <xf numFmtId="1" fontId="0" fillId="0" borderId="41" xfId="0" applyNumberForma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2" borderId="0" xfId="0" applyFill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3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wrapText="1"/>
    </xf>
    <xf numFmtId="0" fontId="4" fillId="0" borderId="46" xfId="0" applyFont="1" applyBorder="1"/>
    <xf numFmtId="0" fontId="0" fillId="0" borderId="47" xfId="0" applyBorder="1" applyAlignment="1">
      <alignment wrapText="1"/>
    </xf>
    <xf numFmtId="0" fontId="0" fillId="0" borderId="46" xfId="0" applyBorder="1" applyAlignment="1">
      <alignment horizontal="left" indent="1"/>
    </xf>
    <xf numFmtId="0" fontId="0" fillId="0" borderId="46" xfId="0" applyBorder="1"/>
    <xf numFmtId="0" fontId="4" fillId="0" borderId="46" xfId="0" applyFont="1" applyBorder="1" applyAlignment="1">
      <alignment horizontal="left"/>
    </xf>
    <xf numFmtId="0" fontId="0" fillId="0" borderId="48" xfId="0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wrapText="1"/>
    </xf>
    <xf numFmtId="0" fontId="0" fillId="7" borderId="0" xfId="0" applyFill="1" applyAlignment="1">
      <alignment horizontal="center" vertical="center" wrapText="1"/>
    </xf>
    <xf numFmtId="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0" borderId="0" xfId="0" applyFill="1" applyAlignment="1">
      <alignment horizontal="left" indent="1"/>
    </xf>
    <xf numFmtId="1" fontId="0" fillId="20" borderId="0" xfId="0" applyNumberFormat="1" applyFill="1" applyAlignment="1">
      <alignment horizontal="center"/>
    </xf>
    <xf numFmtId="3" fontId="0" fillId="0" borderId="0" xfId="0" applyNumberFormat="1"/>
    <xf numFmtId="0" fontId="14" fillId="0" borderId="0" xfId="0" applyFont="1" applyAlignment="1">
      <alignment wrapText="1"/>
    </xf>
    <xf numFmtId="0" fontId="2" fillId="16" borderId="0" xfId="0" applyFont="1" applyFill="1"/>
    <xf numFmtId="0" fontId="0" fillId="16" borderId="0" xfId="0" applyFill="1"/>
    <xf numFmtId="0" fontId="32" fillId="16" borderId="0" xfId="0" applyFont="1" applyFill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0" fillId="4" borderId="0" xfId="1" applyNumberFormat="1" applyFont="1" applyFill="1" applyAlignment="1">
      <alignment horizontal="center"/>
    </xf>
    <xf numFmtId="3" fontId="0" fillId="20" borderId="0" xfId="0" applyNumberFormat="1" applyFill="1" applyAlignment="1">
      <alignment horizontal="center"/>
    </xf>
    <xf numFmtId="0" fontId="4" fillId="0" borderId="47" xfId="0" applyFont="1" applyBorder="1" applyAlignment="1">
      <alignment wrapText="1"/>
    </xf>
    <xf numFmtId="0" fontId="14" fillId="6" borderId="0" xfId="0" applyFont="1" applyFill="1"/>
    <xf numFmtId="0" fontId="0" fillId="6" borderId="0" xfId="0" applyFill="1"/>
    <xf numFmtId="3" fontId="2" fillId="0" borderId="0" xfId="0" applyNumberFormat="1" applyFont="1" applyAlignment="1">
      <alignment horizontal="center"/>
    </xf>
    <xf numFmtId="1" fontId="4" fillId="0" borderId="0" xfId="0" applyNumberFormat="1" applyFont="1"/>
    <xf numFmtId="3" fontId="0" fillId="8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20" borderId="0" xfId="0" applyFill="1"/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  <xf numFmtId="2" fontId="0" fillId="7" borderId="0" xfId="0" applyNumberFormat="1" applyFill="1" applyAlignment="1">
      <alignment horizontal="center"/>
    </xf>
    <xf numFmtId="3" fontId="4" fillId="13" borderId="0" xfId="0" applyNumberFormat="1" applyFont="1" applyFill="1" applyAlignment="1">
      <alignment horizontal="center"/>
    </xf>
    <xf numFmtId="3" fontId="2" fillId="21" borderId="1" xfId="0" applyNumberFormat="1" applyFont="1" applyFill="1" applyBorder="1" applyAlignment="1">
      <alignment horizontal="center"/>
    </xf>
    <xf numFmtId="9" fontId="2" fillId="21" borderId="1" xfId="1" applyFont="1" applyFill="1" applyBorder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3" borderId="0" xfId="0" applyFont="1" applyFill="1"/>
    <xf numFmtId="3" fontId="4" fillId="20" borderId="0" xfId="0" applyNumberFormat="1" applyFont="1" applyFill="1" applyAlignment="1">
      <alignment horizontal="center"/>
    </xf>
    <xf numFmtId="9" fontId="4" fillId="4" borderId="0" xfId="1" applyFont="1" applyFill="1" applyAlignment="1">
      <alignment horizontal="center"/>
    </xf>
    <xf numFmtId="0" fontId="8" fillId="0" borderId="46" xfId="0" applyFont="1" applyBorder="1" applyAlignment="1">
      <alignment horizontal="left" indent="1"/>
    </xf>
    <xf numFmtId="0" fontId="37" fillId="0" borderId="0" xfId="0" applyFont="1"/>
    <xf numFmtId="0" fontId="9" fillId="20" borderId="0" xfId="0" applyFont="1" applyFill="1"/>
    <xf numFmtId="3" fontId="2" fillId="0" borderId="1" xfId="0" applyNumberFormat="1" applyFont="1" applyBorder="1"/>
    <xf numFmtId="3" fontId="4" fillId="8" borderId="0" xfId="0" applyNumberFormat="1" applyFont="1" applyFill="1" applyAlignment="1">
      <alignment horizontal="center"/>
    </xf>
    <xf numFmtId="0" fontId="0" fillId="0" borderId="43" xfId="0" applyBorder="1"/>
    <xf numFmtId="0" fontId="0" fillId="0" borderId="47" xfId="0" applyBorder="1"/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20" borderId="43" xfId="0" applyFill="1" applyBorder="1" applyAlignment="1">
      <alignment wrapText="1"/>
    </xf>
    <xf numFmtId="0" fontId="0" fillId="20" borderId="46" xfId="0" applyFill="1" applyBorder="1"/>
    <xf numFmtId="0" fontId="0" fillId="20" borderId="47" xfId="0" applyFill="1" applyBorder="1"/>
    <xf numFmtId="0" fontId="0" fillId="20" borderId="48" xfId="0" applyFill="1" applyBorder="1"/>
    <xf numFmtId="3" fontId="0" fillId="20" borderId="49" xfId="0" applyNumberFormat="1" applyFill="1" applyBorder="1" applyAlignment="1">
      <alignment horizontal="center"/>
    </xf>
    <xf numFmtId="3" fontId="0" fillId="20" borderId="49" xfId="0" applyNumberFormat="1" applyFill="1" applyBorder="1"/>
    <xf numFmtId="3" fontId="0" fillId="20" borderId="50" xfId="0" applyNumberFormat="1" applyFill="1" applyBorder="1"/>
    <xf numFmtId="0" fontId="5" fillId="0" borderId="0" xfId="2" applyFill="1" applyAlignment="1">
      <alignment horizontal="left" indent="1"/>
    </xf>
    <xf numFmtId="0" fontId="0" fillId="7" borderId="0" xfId="0" applyFill="1" applyAlignment="1">
      <alignment horizontal="right"/>
    </xf>
    <xf numFmtId="9" fontId="0" fillId="7" borderId="0" xfId="1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0" fontId="12" fillId="17" borderId="0" xfId="4" applyFont="1" applyFill="1"/>
    <xf numFmtId="0" fontId="2" fillId="15" borderId="0" xfId="4" applyFont="1" applyFill="1"/>
    <xf numFmtId="0" fontId="2" fillId="16" borderId="0" xfId="4" applyFont="1" applyFill="1"/>
    <xf numFmtId="0" fontId="0" fillId="8" borderId="0" xfId="0" applyFill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49" xfId="0" applyFont="1" applyBorder="1"/>
    <xf numFmtId="3" fontId="0" fillId="8" borderId="25" xfId="0" applyNumberFormat="1" applyFill="1" applyBorder="1" applyAlignment="1">
      <alignment horizontal="center"/>
    </xf>
    <xf numFmtId="3" fontId="9" fillId="8" borderId="27" xfId="0" applyNumberFormat="1" applyFont="1" applyFill="1" applyBorder="1" applyAlignment="1">
      <alignment horizontal="center"/>
    </xf>
    <xf numFmtId="3" fontId="0" fillId="8" borderId="27" xfId="0" applyNumberFormat="1" applyFill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9" fillId="0" borderId="27" xfId="0" applyNumberFormat="1" applyFont="1" applyBorder="1" applyAlignment="1">
      <alignment horizontal="center"/>
    </xf>
    <xf numFmtId="3" fontId="9" fillId="8" borderId="25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0" fontId="2" fillId="0" borderId="38" xfId="0" applyFont="1" applyBorder="1"/>
    <xf numFmtId="1" fontId="2" fillId="0" borderId="0" xfId="0" applyNumberFormat="1" applyFont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41" xfId="1" applyNumberFormat="1" applyFon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9" fontId="0" fillId="0" borderId="42" xfId="0" applyNumberFormat="1" applyBorder="1" applyAlignment="1">
      <alignment horizontal="center"/>
    </xf>
    <xf numFmtId="9" fontId="0" fillId="0" borderId="41" xfId="1" applyFont="1" applyBorder="1" applyAlignment="1">
      <alignment horizontal="center"/>
    </xf>
    <xf numFmtId="0" fontId="4" fillId="6" borderId="0" xfId="0" applyFont="1" applyFill="1"/>
    <xf numFmtId="3" fontId="4" fillId="6" borderId="0" xfId="0" applyNumberFormat="1" applyFont="1" applyFill="1" applyAlignment="1">
      <alignment horizontal="center"/>
    </xf>
    <xf numFmtId="14" fontId="1" fillId="0" borderId="0" xfId="4" applyNumberFormat="1" applyFont="1"/>
    <xf numFmtId="0" fontId="29" fillId="0" borderId="34" xfId="0" applyFont="1" applyBorder="1" applyAlignment="1">
      <alignment horizontal="center"/>
    </xf>
    <xf numFmtId="0" fontId="18" fillId="4" borderId="0" xfId="3" applyFont="1" applyFill="1" applyAlignment="1">
      <alignment vertical="center"/>
    </xf>
    <xf numFmtId="0" fontId="18" fillId="0" borderId="0" xfId="3" applyFont="1" applyAlignment="1">
      <alignment vertical="center"/>
    </xf>
    <xf numFmtId="3" fontId="18" fillId="0" borderId="0" xfId="3" applyNumberFormat="1" applyFont="1" applyAlignment="1">
      <alignment horizontal="center" vertical="center"/>
    </xf>
    <xf numFmtId="0" fontId="1" fillId="0" borderId="0" xfId="3" applyAlignment="1">
      <alignment vertical="center"/>
    </xf>
    <xf numFmtId="0" fontId="19" fillId="0" borderId="0" xfId="3" applyFont="1" applyAlignment="1">
      <alignment vertical="center"/>
    </xf>
    <xf numFmtId="0" fontId="19" fillId="0" borderId="0" xfId="3" applyFont="1" applyAlignment="1">
      <alignment horizontal="center" vertical="center" wrapText="1"/>
    </xf>
    <xf numFmtId="0" fontId="0" fillId="0" borderId="0" xfId="3" applyFont="1" applyAlignment="1">
      <alignment vertical="center"/>
    </xf>
    <xf numFmtId="0" fontId="4" fillId="0" borderId="46" xfId="0" applyFont="1" applyBorder="1" applyAlignment="1">
      <alignment horizontal="left" indent="1"/>
    </xf>
    <xf numFmtId="166" fontId="9" fillId="0" borderId="0" xfId="0" applyNumberFormat="1" applyFont="1"/>
    <xf numFmtId="0" fontId="0" fillId="0" borderId="0" xfId="0" pivotButton="1"/>
    <xf numFmtId="0" fontId="19" fillId="0" borderId="0" xfId="3" applyFont="1" applyAlignment="1">
      <alignment horizontal="center" vertical="center"/>
    </xf>
    <xf numFmtId="0" fontId="19" fillId="25" borderId="0" xfId="3" applyFont="1" applyFill="1" applyAlignment="1">
      <alignment horizontal="center" vertical="center"/>
    </xf>
    <xf numFmtId="0" fontId="36" fillId="25" borderId="0" xfId="3" applyFont="1" applyFill="1" applyAlignment="1">
      <alignment horizontal="center" vertical="center"/>
    </xf>
    <xf numFmtId="0" fontId="49" fillId="25" borderId="0" xfId="3" applyFont="1" applyFill="1" applyAlignment="1">
      <alignment horizontal="center" vertical="center"/>
    </xf>
    <xf numFmtId="0" fontId="49" fillId="0" borderId="0" xfId="3" applyFont="1" applyAlignment="1">
      <alignment vertical="center"/>
    </xf>
    <xf numFmtId="165" fontId="0" fillId="0" borderId="0" xfId="0" applyNumberFormat="1"/>
    <xf numFmtId="1" fontId="8" fillId="8" borderId="0" xfId="0" applyNumberFormat="1" applyFon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0" fillId="8" borderId="0" xfId="0" applyNumberFormat="1" applyFill="1" applyAlignment="1">
      <alignment horizontal="center"/>
    </xf>
    <xf numFmtId="1" fontId="4" fillId="11" borderId="0" xfId="0" applyNumberFormat="1" applyFont="1" applyFill="1" applyAlignment="1">
      <alignment horizontal="center"/>
    </xf>
    <xf numFmtId="165" fontId="4" fillId="11" borderId="0" xfId="0" applyNumberFormat="1" applyFon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4" fillId="0" borderId="48" xfId="0" applyFont="1" applyBorder="1" applyAlignment="1">
      <alignment horizontal="left" indent="1"/>
    </xf>
    <xf numFmtId="0" fontId="4" fillId="0" borderId="49" xfId="0" applyFont="1" applyBorder="1" applyAlignment="1">
      <alignment horizontal="center"/>
    </xf>
    <xf numFmtId="1" fontId="4" fillId="0" borderId="49" xfId="0" applyNumberFormat="1" applyFont="1" applyBorder="1" applyAlignment="1">
      <alignment horizontal="center"/>
    </xf>
    <xf numFmtId="165" fontId="4" fillId="0" borderId="49" xfId="0" applyNumberFormat="1" applyFont="1" applyBorder="1" applyAlignment="1">
      <alignment horizontal="center"/>
    </xf>
    <xf numFmtId="1" fontId="8" fillId="0" borderId="49" xfId="0" applyNumberFormat="1" applyFont="1" applyBorder="1" applyAlignment="1">
      <alignment horizontal="center"/>
    </xf>
    <xf numFmtId="165" fontId="0" fillId="0" borderId="49" xfId="0" applyNumberFormat="1" applyBorder="1" applyAlignment="1">
      <alignment horizontal="center"/>
    </xf>
    <xf numFmtId="0" fontId="36" fillId="0" borderId="0" xfId="3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1" fillId="0" borderId="0" xfId="4" applyNumberFormat="1" applyFont="1" applyAlignment="1">
      <alignment horizontal="right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3" fontId="0" fillId="0" borderId="47" xfId="0" applyNumberFormat="1" applyBorder="1"/>
    <xf numFmtId="9" fontId="0" fillId="0" borderId="49" xfId="1" applyFont="1" applyBorder="1" applyAlignment="1">
      <alignment horizontal="center"/>
    </xf>
    <xf numFmtId="0" fontId="0" fillId="0" borderId="43" xfId="0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47" xfId="0" applyBorder="1" applyAlignment="1">
      <alignment vertical="center" wrapText="1"/>
    </xf>
    <xf numFmtId="3" fontId="9" fillId="0" borderId="0" xfId="0" applyNumberFormat="1" applyFont="1" applyAlignment="1">
      <alignment horizontal="center" vertical="center"/>
    </xf>
    <xf numFmtId="0" fontId="9" fillId="0" borderId="47" xfId="0" applyFont="1" applyBorder="1" applyAlignment="1">
      <alignment horizontal="left" vertical="center" wrapText="1"/>
    </xf>
    <xf numFmtId="3" fontId="0" fillId="0" borderId="47" xfId="0" applyNumberFormat="1" applyBorder="1" applyAlignment="1">
      <alignment vertical="center" wrapText="1"/>
    </xf>
    <xf numFmtId="9" fontId="0" fillId="0" borderId="0" xfId="1" applyFont="1" applyBorder="1" applyAlignment="1">
      <alignment horizontal="center" vertical="center"/>
    </xf>
    <xf numFmtId="9" fontId="0" fillId="0" borderId="49" xfId="1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9" fontId="9" fillId="0" borderId="50" xfId="1" applyFont="1" applyBorder="1" applyAlignment="1">
      <alignment vertical="center" wrapText="1"/>
    </xf>
    <xf numFmtId="0" fontId="32" fillId="0" borderId="45" xfId="0" applyFont="1" applyBorder="1" applyAlignment="1">
      <alignment horizontal="center"/>
    </xf>
    <xf numFmtId="0" fontId="2" fillId="20" borderId="44" xfId="0" applyFont="1" applyFill="1" applyBorder="1" applyAlignment="1">
      <alignment horizontal="center" vertical="center" wrapText="1"/>
    </xf>
    <xf numFmtId="0" fontId="32" fillId="20" borderId="44" xfId="0" applyFont="1" applyFill="1" applyBorder="1" applyAlignment="1">
      <alignment horizontal="center" vertical="center" wrapText="1"/>
    </xf>
    <xf numFmtId="0" fontId="32" fillId="20" borderId="45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3" fontId="0" fillId="0" borderId="47" xfId="0" applyNumberFormat="1" applyBorder="1" applyAlignment="1">
      <alignment horizontal="center"/>
    </xf>
    <xf numFmtId="1" fontId="0" fillId="20" borderId="47" xfId="0" applyNumberFormat="1" applyFill="1" applyBorder="1" applyAlignment="1">
      <alignment horizontal="center"/>
    </xf>
    <xf numFmtId="9" fontId="0" fillId="0" borderId="50" xfId="1" applyFont="1" applyBorder="1"/>
    <xf numFmtId="0" fontId="50" fillId="0" borderId="44" xfId="0" applyFont="1" applyBorder="1" applyAlignment="1">
      <alignment horizontal="center"/>
    </xf>
    <xf numFmtId="3" fontId="0" fillId="20" borderId="47" xfId="0" applyNumberFormat="1" applyFill="1" applyBorder="1" applyAlignment="1">
      <alignment horizontal="center"/>
    </xf>
    <xf numFmtId="3" fontId="8" fillId="0" borderId="49" xfId="0" applyNumberFormat="1" applyFont="1" applyBorder="1" applyAlignment="1">
      <alignment horizontal="center"/>
    </xf>
    <xf numFmtId="0" fontId="0" fillId="0" borderId="46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0" xfId="4" applyFont="1" applyAlignment="1">
      <alignment horizontal="left" indent="2"/>
    </xf>
    <xf numFmtId="0" fontId="1" fillId="0" borderId="0" xfId="4" applyFont="1" applyAlignment="1">
      <alignment horizontal="left" indent="2"/>
    </xf>
    <xf numFmtId="0" fontId="18" fillId="14" borderId="0" xfId="3" applyFont="1" applyFill="1" applyAlignment="1">
      <alignment vertical="center"/>
    </xf>
    <xf numFmtId="3" fontId="18" fillId="14" borderId="0" xfId="3" applyNumberFormat="1" applyFont="1" applyFill="1" applyAlignment="1">
      <alignment horizontal="center" vertical="center"/>
    </xf>
    <xf numFmtId="0" fontId="9" fillId="0" borderId="0" xfId="3" applyFont="1" applyAlignment="1">
      <alignment vertical="center"/>
    </xf>
    <xf numFmtId="0" fontId="1" fillId="25" borderId="0" xfId="3" applyFill="1" applyAlignment="1">
      <alignment vertical="center"/>
    </xf>
    <xf numFmtId="0" fontId="15" fillId="0" borderId="6" xfId="3" applyFont="1" applyBorder="1" applyAlignment="1">
      <alignment vertical="center"/>
    </xf>
    <xf numFmtId="0" fontId="15" fillId="0" borderId="4" xfId="3" applyFont="1" applyBorder="1" applyAlignment="1">
      <alignment vertical="center"/>
    </xf>
    <xf numFmtId="0" fontId="15" fillId="0" borderId="5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43" fillId="5" borderId="2" xfId="3" applyFont="1" applyFill="1" applyBorder="1" applyAlignment="1">
      <alignment vertical="center"/>
    </xf>
    <xf numFmtId="0" fontId="43" fillId="5" borderId="14" xfId="3" applyFont="1" applyFill="1" applyBorder="1" applyAlignment="1">
      <alignment vertical="center"/>
    </xf>
    <xf numFmtId="0" fontId="43" fillId="25" borderId="51" xfId="3" applyFont="1" applyFill="1" applyBorder="1" applyAlignment="1">
      <alignment vertical="center"/>
    </xf>
    <xf numFmtId="0" fontId="43" fillId="5" borderId="13" xfId="3" applyFont="1" applyFill="1" applyBorder="1" applyAlignment="1">
      <alignment vertical="center"/>
    </xf>
    <xf numFmtId="0" fontId="43" fillId="5" borderId="7" xfId="3" applyFont="1" applyFill="1" applyBorder="1" applyAlignment="1">
      <alignment vertical="center"/>
    </xf>
    <xf numFmtId="0" fontId="48" fillId="23" borderId="2" xfId="3" applyFont="1" applyFill="1" applyBorder="1" applyAlignment="1">
      <alignment vertical="center"/>
    </xf>
    <xf numFmtId="0" fontId="48" fillId="0" borderId="2" xfId="3" applyFont="1" applyBorder="1" applyAlignment="1">
      <alignment vertical="center"/>
    </xf>
    <xf numFmtId="0" fontId="42" fillId="2" borderId="2" xfId="3" applyFont="1" applyFill="1" applyBorder="1" applyAlignment="1">
      <alignment vertical="center"/>
    </xf>
    <xf numFmtId="0" fontId="47" fillId="17" borderId="2" xfId="3" applyFont="1" applyFill="1" applyBorder="1" applyAlignment="1">
      <alignment vertical="center"/>
    </xf>
    <xf numFmtId="0" fontId="46" fillId="24" borderId="2" xfId="3" applyFont="1" applyFill="1" applyBorder="1" applyAlignment="1">
      <alignment vertical="center"/>
    </xf>
    <xf numFmtId="0" fontId="47" fillId="0" borderId="2" xfId="3" applyFont="1" applyBorder="1" applyAlignment="1">
      <alignment vertical="center"/>
    </xf>
    <xf numFmtId="0" fontId="42" fillId="0" borderId="2" xfId="3" applyFont="1" applyBorder="1" applyAlignment="1">
      <alignment vertical="center"/>
    </xf>
    <xf numFmtId="0" fontId="46" fillId="0" borderId="2" xfId="3" applyFont="1" applyBorder="1" applyAlignment="1">
      <alignment vertical="center"/>
    </xf>
    <xf numFmtId="0" fontId="1" fillId="6" borderId="0" xfId="3" applyFill="1" applyAlignment="1">
      <alignment vertical="center"/>
    </xf>
    <xf numFmtId="0" fontId="33" fillId="9" borderId="13" xfId="3" applyFont="1" applyFill="1" applyBorder="1" applyAlignment="1">
      <alignment vertical="center"/>
    </xf>
    <xf numFmtId="0" fontId="33" fillId="9" borderId="2" xfId="3" applyFont="1" applyFill="1" applyBorder="1" applyAlignment="1">
      <alignment vertical="center"/>
    </xf>
    <xf numFmtId="0" fontId="33" fillId="9" borderId="14" xfId="3" applyFont="1" applyFill="1" applyBorder="1" applyAlignment="1">
      <alignment vertical="center"/>
    </xf>
    <xf numFmtId="0" fontId="33" fillId="25" borderId="51" xfId="3" applyFont="1" applyFill="1" applyBorder="1" applyAlignment="1">
      <alignment vertical="center"/>
    </xf>
    <xf numFmtId="0" fontId="33" fillId="9" borderId="7" xfId="3" applyFont="1" applyFill="1" applyBorder="1" applyAlignment="1">
      <alignment vertical="center"/>
    </xf>
    <xf numFmtId="0" fontId="33" fillId="9" borderId="2" xfId="3" applyFont="1" applyFill="1" applyBorder="1" applyAlignment="1">
      <alignment horizontal="center" vertical="center"/>
    </xf>
    <xf numFmtId="0" fontId="33" fillId="9" borderId="14" xfId="3" applyFont="1" applyFill="1" applyBorder="1" applyAlignment="1">
      <alignment horizontal="center" vertical="center"/>
    </xf>
    <xf numFmtId="0" fontId="33" fillId="25" borderId="51" xfId="3" applyFont="1" applyFill="1" applyBorder="1" applyAlignment="1">
      <alignment horizontal="center" vertical="center"/>
    </xf>
    <xf numFmtId="0" fontId="33" fillId="9" borderId="13" xfId="3" applyFont="1" applyFill="1" applyBorder="1" applyAlignment="1">
      <alignment horizontal="center" vertical="center"/>
    </xf>
    <xf numFmtId="0" fontId="33" fillId="9" borderId="7" xfId="3" applyFont="1" applyFill="1" applyBorder="1" applyAlignment="1">
      <alignment horizontal="center" vertical="center"/>
    </xf>
    <xf numFmtId="0" fontId="43" fillId="5" borderId="2" xfId="3" applyFont="1" applyFill="1" applyBorder="1" applyAlignment="1">
      <alignment horizontal="center" vertical="center"/>
    </xf>
    <xf numFmtId="0" fontId="43" fillId="5" borderId="14" xfId="3" applyFont="1" applyFill="1" applyBorder="1" applyAlignment="1">
      <alignment horizontal="center" vertical="center"/>
    </xf>
    <xf numFmtId="0" fontId="0" fillId="6" borderId="0" xfId="3" applyFont="1" applyFill="1" applyAlignment="1">
      <alignment vertical="center"/>
    </xf>
    <xf numFmtId="0" fontId="19" fillId="25" borderId="0" xfId="3" applyFont="1" applyFill="1" applyAlignment="1">
      <alignment vertical="center"/>
    </xf>
    <xf numFmtId="0" fontId="20" fillId="0" borderId="0" xfId="3" applyFont="1" applyAlignment="1">
      <alignment vertical="center"/>
    </xf>
    <xf numFmtId="0" fontId="45" fillId="22" borderId="2" xfId="3" applyFont="1" applyFill="1" applyBorder="1" applyAlignment="1">
      <alignment vertical="center"/>
    </xf>
    <xf numFmtId="0" fontId="45" fillId="22" borderId="14" xfId="3" applyFont="1" applyFill="1" applyBorder="1" applyAlignment="1">
      <alignment vertical="center"/>
    </xf>
    <xf numFmtId="0" fontId="45" fillId="25" borderId="51" xfId="3" applyFont="1" applyFill="1" applyBorder="1" applyAlignment="1">
      <alignment vertical="center"/>
    </xf>
    <xf numFmtId="0" fontId="45" fillId="22" borderId="13" xfId="3" applyFont="1" applyFill="1" applyBorder="1" applyAlignment="1">
      <alignment vertical="center"/>
    </xf>
    <xf numFmtId="0" fontId="45" fillId="22" borderId="7" xfId="3" applyFont="1" applyFill="1" applyBorder="1" applyAlignment="1">
      <alignment vertical="center"/>
    </xf>
    <xf numFmtId="0" fontId="19" fillId="0" borderId="0" xfId="3" applyFont="1" applyAlignment="1">
      <alignment vertical="center" wrapText="1"/>
    </xf>
    <xf numFmtId="0" fontId="44" fillId="2" borderId="0" xfId="3" applyFont="1" applyFill="1" applyAlignment="1">
      <alignment horizontal="center" vertical="center"/>
    </xf>
    <xf numFmtId="0" fontId="35" fillId="24" borderId="0" xfId="3" applyFont="1" applyFill="1" applyAlignment="1">
      <alignment vertical="center"/>
    </xf>
    <xf numFmtId="0" fontId="44" fillId="17" borderId="0" xfId="3" applyFont="1" applyFill="1" applyAlignment="1">
      <alignment horizontal="center" vertical="center"/>
    </xf>
    <xf numFmtId="0" fontId="35" fillId="23" borderId="0" xfId="3" applyFont="1" applyFill="1" applyAlignment="1">
      <alignment vertical="center"/>
    </xf>
    <xf numFmtId="0" fontId="19" fillId="0" borderId="8" xfId="3" applyFont="1" applyBorder="1" applyAlignment="1">
      <alignment horizontal="center" vertical="center"/>
    </xf>
    <xf numFmtId="0" fontId="43" fillId="14" borderId="2" xfId="3" applyFont="1" applyFill="1" applyBorder="1" applyAlignment="1">
      <alignment vertical="center"/>
    </xf>
    <xf numFmtId="0" fontId="35" fillId="9" borderId="0" xfId="3" applyFont="1" applyFill="1" applyAlignment="1">
      <alignment vertical="center"/>
    </xf>
    <xf numFmtId="0" fontId="44" fillId="5" borderId="0" xfId="3" applyFont="1" applyFill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0" xfId="3" applyAlignment="1">
      <alignment horizontal="center" vertical="center"/>
    </xf>
    <xf numFmtId="1" fontId="1" fillId="0" borderId="0" xfId="3" applyNumberFormat="1" applyAlignment="1">
      <alignment horizontal="center" vertical="center"/>
    </xf>
    <xf numFmtId="8" fontId="9" fillId="0" borderId="0" xfId="0" applyNumberFormat="1" applyFont="1"/>
    <xf numFmtId="14" fontId="9" fillId="0" borderId="0" xfId="0" applyNumberFormat="1" applyFont="1"/>
    <xf numFmtId="0" fontId="29" fillId="0" borderId="55" xfId="0" applyFont="1" applyBorder="1" applyAlignment="1">
      <alignment horizontal="center"/>
    </xf>
    <xf numFmtId="0" fontId="29" fillId="0" borderId="54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18" borderId="54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51" fillId="14" borderId="0" xfId="0" applyFont="1" applyFill="1"/>
    <xf numFmtId="0" fontId="1" fillId="0" borderId="0" xfId="3" applyAlignment="1">
      <alignment vertical="top"/>
    </xf>
    <xf numFmtId="0" fontId="19" fillId="0" borderId="0" xfId="3" applyFont="1" applyAlignment="1">
      <alignment vertical="top"/>
    </xf>
    <xf numFmtId="0" fontId="19" fillId="0" borderId="57" xfId="3" applyFont="1" applyBorder="1" applyAlignment="1">
      <alignment horizontal="center" vertical="center"/>
    </xf>
    <xf numFmtId="0" fontId="33" fillId="9" borderId="58" xfId="3" applyFont="1" applyFill="1" applyBorder="1" applyAlignment="1">
      <alignment horizontal="center" vertical="center"/>
    </xf>
    <xf numFmtId="0" fontId="19" fillId="0" borderId="38" xfId="3" applyFont="1" applyBorder="1" applyAlignment="1">
      <alignment vertical="center"/>
    </xf>
    <xf numFmtId="1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2" fillId="0" borderId="55" xfId="0" applyFont="1" applyBorder="1" applyAlignment="1">
      <alignment horizontal="center"/>
    </xf>
    <xf numFmtId="0" fontId="27" fillId="0" borderId="54" xfId="0" applyFont="1" applyBorder="1" applyAlignment="1">
      <alignment horizontal="center"/>
    </xf>
    <xf numFmtId="0" fontId="28" fillId="0" borderId="54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2" fillId="18" borderId="32" xfId="0" applyFont="1" applyFill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59" xfId="0" applyFont="1" applyBorder="1" applyAlignment="1">
      <alignment horizontal="center"/>
    </xf>
    <xf numFmtId="0" fontId="31" fillId="0" borderId="54" xfId="0" applyFont="1" applyBorder="1" applyAlignment="1">
      <alignment horizontal="center"/>
    </xf>
    <xf numFmtId="0" fontId="28" fillId="0" borderId="5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44" fontId="9" fillId="0" borderId="0" xfId="5" applyFont="1"/>
    <xf numFmtId="0" fontId="52" fillId="0" borderId="0" xfId="4" applyFont="1"/>
    <xf numFmtId="0" fontId="0" fillId="6" borderId="0" xfId="4" applyFont="1" applyFill="1" applyAlignment="1">
      <alignment horizontal="left" indent="2"/>
    </xf>
    <xf numFmtId="0" fontId="8" fillId="0" borderId="47" xfId="0" applyFont="1" applyBorder="1" applyAlignment="1">
      <alignment wrapText="1"/>
    </xf>
    <xf numFmtId="1" fontId="4" fillId="0" borderId="47" xfId="0" applyNumberFormat="1" applyFont="1" applyBorder="1" applyAlignment="1">
      <alignment wrapText="1"/>
    </xf>
    <xf numFmtId="165" fontId="0" fillId="6" borderId="47" xfId="0" applyNumberFormat="1" applyFill="1" applyBorder="1" applyAlignment="1">
      <alignment wrapText="1"/>
    </xf>
    <xf numFmtId="0" fontId="0" fillId="6" borderId="47" xfId="0" applyFill="1" applyBorder="1" applyAlignment="1">
      <alignment wrapText="1"/>
    </xf>
    <xf numFmtId="0" fontId="53" fillId="0" borderId="0" xfId="0" applyFont="1" applyAlignment="1">
      <alignment horizontal="center"/>
    </xf>
    <xf numFmtId="0" fontId="53" fillId="0" borderId="0" xfId="0" applyFont="1" applyAlignment="1">
      <alignment horizontal="center" vertical="center"/>
    </xf>
    <xf numFmtId="3" fontId="4" fillId="0" borderId="0" xfId="0" applyNumberFormat="1" applyFont="1"/>
    <xf numFmtId="0" fontId="0" fillId="6" borderId="0" xfId="0" applyFill="1" applyAlignment="1">
      <alignment horizontal="center"/>
    </xf>
    <xf numFmtId="0" fontId="5" fillId="0" borderId="26" xfId="2" applyBorder="1"/>
    <xf numFmtId="0" fontId="0" fillId="0" borderId="26" xfId="0" applyBorder="1"/>
    <xf numFmtId="0" fontId="0" fillId="26" borderId="26" xfId="0" applyFill="1" applyBorder="1"/>
    <xf numFmtId="0" fontId="0" fillId="6" borderId="26" xfId="0" applyFill="1" applyBorder="1" applyAlignment="1">
      <alignment wrapText="1"/>
    </xf>
    <xf numFmtId="1" fontId="0" fillId="0" borderId="26" xfId="0" applyNumberFormat="1" applyBorder="1"/>
    <xf numFmtId="166" fontId="0" fillId="0" borderId="0" xfId="0" applyNumberFormat="1" applyAlignment="1">
      <alignment horizontal="center"/>
    </xf>
    <xf numFmtId="0" fontId="0" fillId="27" borderId="0" xfId="0" applyFill="1" applyAlignment="1">
      <alignment horizontal="center"/>
    </xf>
    <xf numFmtId="3" fontId="0" fillId="28" borderId="0" xfId="0" applyNumberFormat="1" applyFill="1" applyAlignment="1">
      <alignment horizontal="center"/>
    </xf>
    <xf numFmtId="3" fontId="0" fillId="16" borderId="0" xfId="0" applyNumberFormat="1" applyFill="1" applyAlignment="1">
      <alignment horizontal="center"/>
    </xf>
    <xf numFmtId="0" fontId="54" fillId="0" borderId="0" xfId="0" applyFont="1"/>
    <xf numFmtId="165" fontId="55" fillId="0" borderId="0" xfId="0" applyNumberFormat="1" applyFont="1"/>
    <xf numFmtId="0" fontId="40" fillId="0" borderId="0" xfId="0" applyFont="1"/>
    <xf numFmtId="0" fontId="34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" fontId="1" fillId="0" borderId="26" xfId="3" applyNumberFormat="1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1" fillId="0" borderId="26" xfId="3" applyBorder="1" applyAlignment="1">
      <alignment horizontal="center" vertical="center" wrapText="1"/>
    </xf>
    <xf numFmtId="0" fontId="2" fillId="4" borderId="26" xfId="3" applyFont="1" applyFill="1" applyBorder="1" applyAlignment="1">
      <alignment horizontal="center" vertical="center"/>
    </xf>
    <xf numFmtId="0" fontId="1" fillId="4" borderId="26" xfId="3" applyFill="1" applyBorder="1" applyAlignment="1">
      <alignment horizontal="center" vertical="center"/>
    </xf>
    <xf numFmtId="1" fontId="1" fillId="0" borderId="0" xfId="3" applyNumberFormat="1" applyAlignment="1">
      <alignment horizontal="center" vertical="center"/>
    </xf>
    <xf numFmtId="0" fontId="1" fillId="0" borderId="0" xfId="3" applyAlignment="1">
      <alignment horizontal="center" vertical="center"/>
    </xf>
    <xf numFmtId="0" fontId="0" fillId="0" borderId="0" xfId="3" applyFont="1" applyAlignment="1">
      <alignment horizontal="left" vertical="center"/>
    </xf>
    <xf numFmtId="0" fontId="0" fillId="0" borderId="0" xfId="3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" fillId="0" borderId="54" xfId="3" applyBorder="1" applyAlignment="1">
      <alignment horizontal="center" vertical="center" wrapText="1"/>
    </xf>
    <xf numFmtId="0" fontId="1" fillId="0" borderId="52" xfId="3" applyBorder="1" applyAlignment="1">
      <alignment horizontal="center" vertical="center" wrapText="1"/>
    </xf>
    <xf numFmtId="0" fontId="1" fillId="0" borderId="53" xfId="3" applyBorder="1" applyAlignment="1">
      <alignment horizontal="center" vertical="center" wrapText="1"/>
    </xf>
    <xf numFmtId="1" fontId="1" fillId="0" borderId="54" xfId="3" applyNumberFormat="1" applyBorder="1" applyAlignment="1">
      <alignment horizontal="center" vertical="center"/>
    </xf>
    <xf numFmtId="1" fontId="1" fillId="0" borderId="52" xfId="3" applyNumberFormat="1" applyBorder="1" applyAlignment="1">
      <alignment horizontal="center" vertical="center"/>
    </xf>
    <xf numFmtId="1" fontId="1" fillId="0" borderId="53" xfId="3" applyNumberFormat="1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3" fontId="18" fillId="4" borderId="0" xfId="3" applyNumberFormat="1" applyFont="1" applyFill="1" applyAlignment="1">
      <alignment horizontal="center" vertical="center"/>
    </xf>
    <xf numFmtId="0" fontId="19" fillId="0" borderId="0" xfId="3" applyFont="1" applyAlignment="1">
      <alignment horizontal="left" vertical="center"/>
    </xf>
    <xf numFmtId="0" fontId="19" fillId="0" borderId="0" xfId="3" applyFont="1" applyAlignment="1">
      <alignment horizontal="center" vertical="top"/>
    </xf>
    <xf numFmtId="0" fontId="49" fillId="0" borderId="0" xfId="3" applyFont="1" applyAlignment="1">
      <alignment horizontal="center" vertical="center"/>
    </xf>
    <xf numFmtId="0" fontId="49" fillId="0" borderId="0" xfId="3" applyFont="1" applyAlignment="1">
      <alignment horizontal="left" vertical="center"/>
    </xf>
    <xf numFmtId="0" fontId="19" fillId="0" borderId="0" xfId="3" applyFont="1" applyAlignment="1">
      <alignment horizontal="center" vertical="top" wrapText="1"/>
    </xf>
    <xf numFmtId="0" fontId="2" fillId="12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6">
    <cellStyle name="Currency" xfId="5" builtinId="4"/>
    <cellStyle name="Hyperlink" xfId="2" builtinId="8"/>
    <cellStyle name="Normal" xfId="0" builtinId="0"/>
    <cellStyle name="Normal 2" xfId="4" xr:uid="{01F21574-DFE7-45B3-96E2-53D24C77C99F}"/>
    <cellStyle name="Normal 3" xfId="3" xr:uid="{C6F7A808-4143-4481-BA2E-4C5028501B01}"/>
    <cellStyle name="Percent" xfId="1" builtinId="5"/>
  </cellStyles>
  <dxfs count="6">
    <dxf>
      <font>
        <color theme="6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rgb="FFFCF19C"/>
        </patternFill>
      </fill>
    </dxf>
    <dxf>
      <font>
        <b/>
        <i val="0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CF19C"/>
      <color rgb="FFFFFFCC"/>
      <color rgb="FFFF9933"/>
      <color rgb="FFFFCC00"/>
      <color rgb="FFFFFFFF"/>
      <color rgb="FF00D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 Retreat Summary'!$B$2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Summary'!$B$3:$B$7</c:f>
              <c:numCache>
                <c:formatCode>General</c:formatCode>
                <c:ptCount val="5"/>
                <c:pt idx="0">
                  <c:v>30</c:v>
                </c:pt>
                <c:pt idx="1">
                  <c:v>12</c:v>
                </c:pt>
                <c:pt idx="2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2-4990-BAB8-386BBE0ADE82}"/>
            </c:ext>
          </c:extLst>
        </c:ser>
        <c:ser>
          <c:idx val="1"/>
          <c:order val="1"/>
          <c:tx>
            <c:strRef>
              <c:f>'CI Retreat Summary'!$C$2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Summary'!$C$3:$C$7</c:f>
              <c:numCache>
                <c:formatCode>General</c:formatCode>
                <c:ptCount val="5"/>
                <c:pt idx="0">
                  <c:v>44</c:v>
                </c:pt>
                <c:pt idx="1">
                  <c:v>19</c:v>
                </c:pt>
                <c:pt idx="2">
                  <c:v>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2-4990-BAB8-386BBE0ADE82}"/>
            </c:ext>
          </c:extLst>
        </c:ser>
        <c:ser>
          <c:idx val="2"/>
          <c:order val="2"/>
          <c:tx>
            <c:strRef>
              <c:f>'CI Retreat Summary'!$D$2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Summary'!$D$3:$D$7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2-4990-BAB8-386BBE0ADE82}"/>
            </c:ext>
          </c:extLst>
        </c:ser>
        <c:ser>
          <c:idx val="3"/>
          <c:order val="3"/>
          <c:tx>
            <c:strRef>
              <c:f>'CI Retreat Summary'!$E$2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Summary'!$E$3:$E$7</c:f>
              <c:numCache>
                <c:formatCode>General</c:formatCode>
                <c:ptCount val="5"/>
                <c:pt idx="0">
                  <c:v>17</c:v>
                </c:pt>
                <c:pt idx="1">
                  <c:v>9</c:v>
                </c:pt>
                <c:pt idx="2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52-4990-BAB8-386BBE0ADE82}"/>
            </c:ext>
          </c:extLst>
        </c:ser>
        <c:ser>
          <c:idx val="4"/>
          <c:order val="4"/>
          <c:tx>
            <c:strRef>
              <c:f>'CI Retreat Summary'!$F$2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Summary'!$F$3:$F$7</c:f>
              <c:numCache>
                <c:formatCode>General</c:formatCode>
                <c:ptCount val="5"/>
                <c:pt idx="0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52-4990-BAB8-386BBE0ADE82}"/>
            </c:ext>
          </c:extLst>
        </c:ser>
        <c:ser>
          <c:idx val="5"/>
          <c:order val="5"/>
          <c:tx>
            <c:strRef>
              <c:f>'CI Retreat Summary'!$G$2</c:f>
              <c:strCache>
                <c:ptCount val="1"/>
                <c:pt idx="0">
                  <c:v>Cross Sector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Summary'!$G$3:$G$7</c:f>
              <c:numCache>
                <c:formatCode>General</c:formatCode>
                <c:ptCount val="5"/>
                <c:pt idx="0">
                  <c:v>26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52-4990-BAB8-386BBE0AD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972688"/>
        <c:axId val="641975184"/>
      </c:barChart>
      <c:catAx>
        <c:axId val="64197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5184"/>
        <c:crosses val="autoZero"/>
        <c:auto val="1"/>
        <c:lblAlgn val="ctr"/>
        <c:lblOffset val="100"/>
        <c:noMultiLvlLbl val="0"/>
      </c:catAx>
      <c:valAx>
        <c:axId val="641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GtCO2e 2020-2050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2020-2050 Targets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 Retreat Summary'!$H$2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Summary'!$H$3:$H$7</c:f>
              <c:numCache>
                <c:formatCode>General</c:formatCode>
                <c:ptCount val="5"/>
                <c:pt idx="0">
                  <c:v>130</c:v>
                </c:pt>
                <c:pt idx="1">
                  <c:v>55</c:v>
                </c:pt>
                <c:pt idx="2">
                  <c:v>35</c:v>
                </c:pt>
                <c:pt idx="3">
                  <c:v>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0-4EB4-8D7C-01687324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972688"/>
        <c:axId val="641975184"/>
      </c:barChart>
      <c:catAx>
        <c:axId val="64197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5184"/>
        <c:crosses val="autoZero"/>
        <c:auto val="1"/>
        <c:lblAlgn val="ctr"/>
        <c:lblOffset val="100"/>
        <c:noMultiLvlLbl val="0"/>
      </c:catAx>
      <c:valAx>
        <c:axId val="641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GtCO2e </a:t>
                </a:r>
              </a:p>
            </c:rich>
          </c:tx>
          <c:layout>
            <c:manualLayout>
              <c:xMode val="edge"/>
              <c:yMode val="edge"/>
              <c:x val="0.5063039198904484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63-4351-B27B-C205FA11D7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63-4351-B27B-C205FA11D7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63-4351-B27B-C205FA11D7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63-4351-B27B-C205FA11D7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63-4351-B27B-C205FA11D7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63-4351-B27B-C205FA11D7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 Retreat Summary'!$G$10:$G$15</c:f>
              <c:strCache>
                <c:ptCount val="6"/>
                <c:pt idx="0">
                  <c:v>Industry</c:v>
                </c:pt>
                <c:pt idx="1">
                  <c:v>Electricity</c:v>
                </c:pt>
                <c:pt idx="2">
                  <c:v>Transportation</c:v>
                </c:pt>
                <c:pt idx="3">
                  <c:v>Buildings</c:v>
                </c:pt>
                <c:pt idx="4">
                  <c:v>District Heat &amp; Hydrogen</c:v>
                </c:pt>
                <c:pt idx="5">
                  <c:v>Cross Sector</c:v>
                </c:pt>
              </c:strCache>
            </c:strRef>
          </c:cat>
          <c:val>
            <c:numRef>
              <c:f>'CI Retreat Summary'!$H$10:$H$15</c:f>
              <c:numCache>
                <c:formatCode>General</c:formatCode>
                <c:ptCount val="6"/>
                <c:pt idx="0">
                  <c:v>58</c:v>
                </c:pt>
                <c:pt idx="1">
                  <c:v>85</c:v>
                </c:pt>
                <c:pt idx="2">
                  <c:v>40</c:v>
                </c:pt>
                <c:pt idx="3">
                  <c:v>37</c:v>
                </c:pt>
                <c:pt idx="4">
                  <c:v>5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A-4F38-8B4F-4CFB431754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A3-4FF7-8E98-932A8842EC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A3-4FF7-8E98-932A8842EC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A3-4FF7-8E98-932A8842EC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A3-4FF7-8E98-932A8842EC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A3-4FF7-8E98-932A8842EC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 Retreat Summary'!$D$10:$D$14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Summary'!$E$10:$E$14</c:f>
              <c:numCache>
                <c:formatCode>General</c:formatCode>
                <c:ptCount val="5"/>
                <c:pt idx="0">
                  <c:v>130</c:v>
                </c:pt>
                <c:pt idx="1">
                  <c:v>55</c:v>
                </c:pt>
                <c:pt idx="2">
                  <c:v>35</c:v>
                </c:pt>
                <c:pt idx="3">
                  <c:v>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9-489B-8DAE-8EE3964A7B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_xlchart.v1.0</cx:f>
      </cx:numDim>
    </cx:data>
  </cx:chartData>
  <cx:chart>
    <cx:plotArea>
      <cx:plotAreaRegion>
        <cx:series layoutId="treemap" uniqueId="{BB9FDE1D-BD9A-4330-B70C-E415D816B9CA}">
          <cx:dataLabels/>
          <cx:dataId val="0"/>
          <cx:layoutPr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_xlchart.v1.2</cx:f>
      </cx:numDim>
    </cx:data>
  </cx:chartData>
  <cx:chart>
    <cx:title pos="t" align="ctr" overlay="0">
      <cx:tx>
        <cx:txData>
          <cx:v>Hybrid GCAM-EPS Baseline by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Baseline by Region</a:t>
          </a:r>
        </a:p>
      </cx:txPr>
    </cx:title>
    <cx:plotArea>
      <cx:plotAreaRegion>
        <cx:series layoutId="treemap" uniqueId="{7A3117AA-8B73-401B-976D-AD5FDA36A049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/>
                </a:pPr>
                <a:endParaRPr lang="en-US" sz="9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EU27
6%</a:t>
                  </a:r>
                </a:p>
              </cx:txPr>
              <cx:visibility seriesName="0" categoryName="1" value="1"/>
              <cx:separator>
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UK
1%</a:t>
                  </a:r>
                </a:p>
              </cx:txPr>
              <cx:visibility seriesName="0" categoryName="1" value="1"/>
              <cx:separator>
</cx:separato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 Africa
2%</a:t>
                  </a:r>
                </a:p>
              </cx:txPr>
              <cx:visibility seriesName="0" categoryName="1" value="1"/>
              <cx:separator>
</cx:separato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 Africa
2%</a:t>
                  </a:r>
                </a:p>
              </cx:txPr>
              <cx:visibility seriesName="0" categoryName="1" value="1"/>
              <cx:separator>
</cx:separato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Africa
2%</a:t>
                  </a:r>
                </a:p>
              </cx:txPr>
              <cx:visibility seriesName="0" categoryName="1" value="1"/>
              <cx:separator>
</cx:separato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West Africa
4%</a:t>
                  </a:r>
                </a:p>
              </cx:txPr>
              <cx:visibility seriesName="0" categoryName="1" value="1"/>
              <cx:separator>
</cx:separato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Australia &amp; New Zealand
1%</a:t>
                  </a:r>
                </a:p>
              </cx:txPr>
              <cx:visibility seriesName="0" categoryName="1" value="1"/>
              <cx:separator>
</cx:separato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Brazil
4%</a:t>
                  </a:r>
                </a:p>
              </cx:txPr>
              <cx:visibility seriesName="0" categoryName="1" value="1"/>
              <cx:separator>
</cx:separato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Central Asia
2%</a:t>
                  </a:r>
                </a:p>
              </cx:txPr>
              <cx:visibility seriesName="0" categoryName="1" value="1"/>
              <cx:separator>
</cx:separato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>
                      <a:solidFill>
                        <a:sysClr val="windowText" lastClr="000000"/>
                      </a:solidFill>
                    </a:defRPr>
                  </a:pPr>
                  <a:r>
                    <a:rPr lang="en-US" sz="1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China
23%</a:t>
                  </a:r>
                </a:p>
              </cx:txPr>
              <cx:visibility seriesName="0" categoryName="1" value="1"/>
              <cx:separator>
</cx:separator>
            </cx:dataLabel>
            <cx:dataLabel idx="13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">
                      <a:solidFill>
                        <a:sysClr val="windowText" lastClr="000000"/>
                      </a:solidFill>
                    </a:defRPr>
                  </a:pPr>
                  <a:r>
                    <a:rPr lang="en-US" sz="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Colombia
0.4%</a:t>
                  </a:r>
                </a:p>
              </cx:txPr>
              <cx:visibility seriesName="0" categoryName="1" value="1"/>
              <cx:separator>
</cx:separato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Eastern Europe
1%</a:t>
                  </a:r>
                </a:p>
              </cx:txPr>
              <cx:visibility seriesName="0" categoryName="1" value="1"/>
              <cx:separator>
</cx:separato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Non-EU Europe
1%</a:t>
                  </a:r>
                </a:p>
              </cx:txPr>
              <cx:visibility seriesName="0" categoryName="1" value="1"/>
              <cx:separator>
</cx:separato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India
8%</a:t>
                  </a:r>
                </a:p>
              </cx:txPr>
              <cx:visibility seriesName="0" categoryName="1" value="1"/>
              <cx:separator>
</cx:separator>
            </cx:dataLabel>
            <cx:dataLabel idx="1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Indonesia
7%</a:t>
                  </a:r>
                </a:p>
              </cx:txPr>
              <cx:visibility seriesName="0" categoryName="1" value="1"/>
              <cx:separator>
</cx:separator>
            </cx:dataLabel>
            <cx:dataLabel idx="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Japan
2%</a:t>
                  </a:r>
                </a:p>
              </cx:txPr>
              <cx:visibility seriesName="0" categoryName="1" value="1"/>
              <cx:separator>
</cx:separator>
            </cx:dataLabel>
            <cx:dataLabel idx="2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Mexico
1%</a:t>
                  </a:r>
                </a:p>
              </cx:txPr>
              <cx:visibility seriesName="0" categoryName="1" value="1"/>
              <cx:separator>
</cx:separator>
            </cx:dataLabel>
            <cx:dataLabel idx="2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Middle East
5%</a:t>
                  </a:r>
                </a:p>
              </cx:txPr>
              <cx:visibility seriesName="0" categoryName="1" value="1"/>
              <cx:separator>
</cx:separator>
            </cx:dataLabel>
            <cx:dataLabel idx="2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Pakistan
2%</a:t>
                  </a:r>
                </a:p>
              </cx:txPr>
              <cx:visibility seriesName="0" categoryName="1" value="1"/>
              <cx:separator>
</cx:separator>
            </cx:dataLabel>
            <cx:dataLabel idx="2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Russia
4%</a:t>
                  </a:r>
                </a:p>
              </cx:txPr>
              <cx:visibility seriesName="0" categoryName="1" value="1"/>
              <cx:separator>
</cx:separator>
            </cx:dataLabel>
            <cx:dataLabel idx="2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">
                      <a:solidFill>
                        <a:sysClr val="windowText" lastClr="000000"/>
                      </a:solidFill>
                    </a:defRPr>
                  </a:pPr>
                  <a:r>
                    <a:rPr lang="en-US" sz="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Northern South America
0%</a:t>
                  </a:r>
                </a:p>
              </cx:txPr>
              <cx:visibility seriesName="0" categoryName="1" value="1"/>
              <cx:separator>
</cx:separator>
            </cx:dataLabel>
            <cx:dataLabel idx="2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Southern South America
1%</a:t>
                  </a:r>
                </a:p>
              </cx:txPr>
              <cx:visibility seriesName="0" categoryName="1" value="1"/>
              <cx:separator>
</cx:separator>
            </cx:dataLabel>
            <cx:dataLabel idx="2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Asia
1%</a:t>
                  </a:r>
                </a:p>
              </cx:txPr>
              <cx:visibility seriesName="0" categoryName="1" value="1"/>
              <cx:separator>
</cx:separator>
            </cx:dataLabel>
            <cx:dataLabel idx="2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South Korea
1%</a:t>
                  </a:r>
                </a:p>
              </cx:txPr>
              <cx:visibility seriesName="0" categoryName="1" value="1"/>
              <cx:separator>
</cx:separator>
            </cx:dataLabel>
            <cx:dataLabel idx="2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Southeast Asia
5%</a:t>
                  </a:r>
                </a:p>
              </cx:txPr>
              <cx:visibility seriesName="0" categoryName="1" value="1"/>
              <cx:separator>
</cx:separator>
            </cx:dataLabel>
            <cx:dataLabel idx="3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Taiwan
1%</a:t>
                  </a:r>
                </a:p>
              </cx:txPr>
              <cx:visibility seriesName="0" categoryName="1" value="1"/>
              <cx:separator>
</cx:separator>
            </cx:dataLabel>
            <cx:dataLabel idx="3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USA
9%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txData>
          <cx:v>Hybrid GCAM-EPS Baseline by Sector (excl. LULUCF)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Baseline by Sector (excl. LULUCF)</a:t>
          </a:r>
        </a:p>
      </cx:txPr>
    </cx:title>
    <cx:plotArea>
      <cx:plotAreaRegion>
        <cx:series layoutId="treemap" uniqueId="{7364AB5A-FC28-4CFC-9E9F-F2072FADD8B9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/>
                </a:pPr>
                <a:endParaRPr lang="en-US" sz="20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Industry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District Heat and Hydrogen</a:t>
                  </a:r>
                </a:p>
              </cx:txPr>
            </cx:dataLabel>
          </cx:dataLabels>
          <cx:dataId val="0"/>
          <cx:layoutPr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_xlchart.v1.8</cx:f>
      </cx:numDim>
    </cx:data>
  </cx:chartData>
  <cx:chart>
    <cx:title pos="t" align="ctr" overlay="0">
      <cx:tx>
        <cx:txData>
          <cx:v>Hybrid GCAM-EPS Non-CO2 Baseline by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Non-CO2 Baseline by Region</a:t>
          </a:r>
        </a:p>
      </cx:txPr>
    </cx:title>
    <cx:plotArea>
      <cx:plotAreaRegion>
        <cx:series layoutId="treemap" uniqueId="{E2F2084B-AA2D-4FE6-8A50-82919629CD84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endParaRPr lang="en-US" sz="105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 Africa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 Africa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Africa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West Africa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Argentina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Australia &amp; New Zealand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Brazil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Canada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Central Asia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China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Colombia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Eastern Europe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Non-EU Europe</a:t>
                  </a:r>
                </a:p>
              </cx:txP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EU</a:t>
                  </a:r>
                </a:p>
              </cx:txP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India</a:t>
                  </a:r>
                </a:p>
              </cx:txP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Indonesia</a:t>
                  </a:r>
                </a:p>
              </cx:txP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Japan</a:t>
                  </a:r>
                </a:p>
              </cx:txPr>
            </cx:dataLabel>
            <cx:dataLabel idx="1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Mexico</a:t>
                  </a:r>
                </a:p>
              </cx:txPr>
            </cx:dataLabel>
            <cx:dataLabel idx="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Middle East</a:t>
                  </a:r>
                </a:p>
              </cx:txPr>
            </cx:dataLabel>
            <cx:dataLabel idx="2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Pakistan</a:t>
                  </a:r>
                </a:p>
              </cx:txPr>
            </cx:dataLabel>
            <cx:dataLabel idx="2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Russia</a:t>
                  </a:r>
                </a:p>
              </cx:txPr>
            </cx:dataLabel>
            <cx:dataLabel idx="2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Africa</a:t>
                  </a:r>
                </a:p>
              </cx:txPr>
            </cx:dataLabel>
            <cx:dataLabel idx="2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/>
                  </a:pPr>
                  <a:r>
                    <a:rPr lang="en-US" sz="1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Northern South America</a:t>
                  </a:r>
                </a:p>
              </cx:txPr>
            </cx:dataLabel>
            <cx:dataLabel idx="2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South America</a:t>
                  </a:r>
                </a:p>
              </cx:txPr>
            </cx:dataLabel>
            <cx:dataLabel idx="2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Asia</a:t>
                  </a:r>
                </a:p>
              </cx:txPr>
            </cx:dataLabel>
            <cx:dataLabel idx="2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Southeast Asia</a:t>
                  </a:r>
                </a:p>
              </cx:txPr>
            </cx:dataLabel>
            <cx:dataLabel idx="2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Taiwan</a:t>
                  </a:r>
                </a:p>
              </cx:txPr>
            </cx:dataLabel>
            <cx:dataLabel idx="2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USA</a:t>
                  </a:r>
                </a:p>
              </cx:txPr>
            </cx:dataLabel>
          </cx:dataLabels>
          <cx:dataId val="0"/>
          <cx:layoutPr/>
        </cx:series>
      </cx:plotAreaRegion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Hybrid GCAM-EPS Non-CO2 Baseline by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Non-CO2 Baseline by Sector</a:t>
          </a:r>
        </a:p>
      </cx:txPr>
    </cx:title>
    <cx:plotArea>
      <cx:plotAreaRegion>
        <cx:series layoutId="treemap" uniqueId="{0F96178F-DB52-4B58-9B61-604388DF626F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en-US" sz="11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Power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Buildings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Industry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LULUCF</a:t>
                  </a:r>
                </a:p>
              </cx:txPr>
            </cx:dataLabel>
            <cx:dataLabelHidden idx="0"/>
          </cx:dataLabels>
          <cx:dataId val="0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89647</xdr:colOff>
      <xdr:row>62</xdr:row>
      <xdr:rowOff>11205</xdr:rowOff>
    </xdr:from>
    <xdr:to>
      <xdr:col>5</xdr:col>
      <xdr:colOff>1423147</xdr:colOff>
      <xdr:row>64</xdr:row>
      <xdr:rowOff>168088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B662260-4F8C-4393-BA94-EA33AA057184}"/>
            </a:ext>
          </a:extLst>
        </xdr:cNvPr>
        <xdr:cNvSpPr/>
      </xdr:nvSpPr>
      <xdr:spPr>
        <a:xfrm>
          <a:off x="7575176" y="7295029"/>
          <a:ext cx="1333500" cy="5154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76760</xdr:colOff>
      <xdr:row>67</xdr:row>
      <xdr:rowOff>11206</xdr:rowOff>
    </xdr:from>
    <xdr:to>
      <xdr:col>6</xdr:col>
      <xdr:colOff>619405</xdr:colOff>
      <xdr:row>69</xdr:row>
      <xdr:rowOff>172851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393EC47-42B9-4CC0-9B61-EFDDFF08EBCD}"/>
            </a:ext>
          </a:extLst>
        </xdr:cNvPr>
        <xdr:cNvSpPr/>
      </xdr:nvSpPr>
      <xdr:spPr>
        <a:xfrm>
          <a:off x="8245848" y="8191500"/>
          <a:ext cx="542645" cy="5202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76758</xdr:colOff>
      <xdr:row>77</xdr:row>
      <xdr:rowOff>182374</xdr:rowOff>
    </xdr:from>
    <xdr:to>
      <xdr:col>14</xdr:col>
      <xdr:colOff>54347</xdr:colOff>
      <xdr:row>83</xdr:row>
      <xdr:rowOff>132789</xdr:rowOff>
    </xdr:to>
    <xdr:sp macro="" textlink="">
      <xdr:nvSpPr>
        <xdr:cNvPr id="4" name="Arrow: Curved Left 3">
          <a:extLst>
            <a:ext uri="{FF2B5EF4-FFF2-40B4-BE49-F238E27FC236}">
              <a16:creationId xmlns:a16="http://schemas.microsoft.com/office/drawing/2014/main" id="{5CF8819F-4ACE-4C75-9A56-93701B2156DF}"/>
            </a:ext>
          </a:extLst>
        </xdr:cNvPr>
        <xdr:cNvSpPr/>
      </xdr:nvSpPr>
      <xdr:spPr>
        <a:xfrm>
          <a:off x="14778876" y="10592639"/>
          <a:ext cx="627530" cy="157526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105893</xdr:colOff>
      <xdr:row>87</xdr:row>
      <xdr:rowOff>121862</xdr:rowOff>
    </xdr:from>
    <xdr:to>
      <xdr:col>11</xdr:col>
      <xdr:colOff>21009</xdr:colOff>
      <xdr:row>94</xdr:row>
      <xdr:rowOff>83483</xdr:rowOff>
    </xdr:to>
    <xdr:sp macro="" textlink="">
      <xdr:nvSpPr>
        <xdr:cNvPr id="5" name="Arrow: Curved Left 4">
          <a:extLst>
            <a:ext uri="{FF2B5EF4-FFF2-40B4-BE49-F238E27FC236}">
              <a16:creationId xmlns:a16="http://schemas.microsoft.com/office/drawing/2014/main" id="{7B757C06-D307-4328-A23F-5472DDF22C57}"/>
            </a:ext>
          </a:extLst>
        </xdr:cNvPr>
        <xdr:cNvSpPr/>
      </xdr:nvSpPr>
      <xdr:spPr>
        <a:xfrm>
          <a:off x="12790952" y="13053450"/>
          <a:ext cx="632292" cy="175456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54</xdr:row>
      <xdr:rowOff>89646</xdr:rowOff>
    </xdr:from>
    <xdr:to>
      <xdr:col>1</xdr:col>
      <xdr:colOff>520232</xdr:colOff>
      <xdr:row>66</xdr:row>
      <xdr:rowOff>77318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E1F1F0-034A-416D-B204-33540B8746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" y="10079466"/>
              <a:ext cx="3026260" cy="21822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57150</xdr:colOff>
      <xdr:row>11</xdr:row>
      <xdr:rowOff>9524</xdr:rowOff>
    </xdr:from>
    <xdr:to>
      <xdr:col>65</xdr:col>
      <xdr:colOff>6350</xdr:colOff>
      <xdr:row>16</xdr:row>
      <xdr:rowOff>9525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C23C2AD-2CF2-4605-B6F5-FBA6BD764EC3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696385" y="603436"/>
          <a:ext cx="1865406" cy="504265"/>
        </a:xfrm>
        <a:prstGeom prst="rect">
          <a:avLst/>
        </a:prstGeom>
        <a:solidFill>
          <a:schemeClr val="bg1">
            <a:alpha val="74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Business</a:t>
          </a:r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 as Usual</a:t>
          </a:r>
        </a:p>
        <a:p>
          <a:pPr marL="0" indent="0" algn="ctr"/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~1,900 Gt</a:t>
          </a:r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49</xdr:col>
      <xdr:colOff>63500</xdr:colOff>
      <xdr:row>74</xdr:row>
      <xdr:rowOff>9523</xdr:rowOff>
    </xdr:from>
    <xdr:to>
      <xdr:col>65</xdr:col>
      <xdr:colOff>6350</xdr:colOff>
      <xdr:row>79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74F123-A226-4352-9941-D59BB0760DD3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601882" y="2026582"/>
          <a:ext cx="1556497" cy="494742"/>
        </a:xfrm>
        <a:prstGeom prst="rect">
          <a:avLst/>
        </a:prstGeom>
        <a:solidFill>
          <a:schemeClr val="bg1">
            <a:alpha val="65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GHG Budget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700 Gt</a:t>
          </a:r>
        </a:p>
      </xdr:txBody>
    </xdr:sp>
    <xdr:clientData/>
  </xdr:twoCellAnchor>
  <xdr:twoCellAnchor>
    <xdr:from>
      <xdr:col>46</xdr:col>
      <xdr:colOff>57150</xdr:colOff>
      <xdr:row>58</xdr:row>
      <xdr:rowOff>9524</xdr:rowOff>
    </xdr:from>
    <xdr:to>
      <xdr:col>65</xdr:col>
      <xdr:colOff>6350</xdr:colOff>
      <xdr:row>63</xdr:row>
      <xdr:rowOff>9525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8DAD52A-D2A2-4852-BC64-F71AF1AD7514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292974" y="412936"/>
          <a:ext cx="1865405" cy="504265"/>
        </a:xfrm>
        <a:prstGeom prst="rect">
          <a:avLst/>
        </a:prstGeom>
        <a:solidFill>
          <a:schemeClr val="bg1">
            <a:alpha val="74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Business</a:t>
          </a:r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 as Usual</a:t>
          </a:r>
        </a:p>
        <a:p>
          <a:pPr marL="0" indent="0" algn="ctr"/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~1,900 Gt</a:t>
          </a:r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91</xdr:col>
      <xdr:colOff>89647</xdr:colOff>
      <xdr:row>62</xdr:row>
      <xdr:rowOff>89647</xdr:rowOff>
    </xdr:from>
    <xdr:ext cx="1342571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369BC91-EFDC-4268-A558-20BA0060B4F9}"/>
            </a:ext>
          </a:extLst>
        </xdr:cNvPr>
        <xdr:cNvSpPr txBox="1"/>
      </xdr:nvSpPr>
      <xdr:spPr>
        <a:xfrm>
          <a:off x="8247529" y="6264088"/>
          <a:ext cx="1342571" cy="530658"/>
        </a:xfrm>
        <a:prstGeom prst="rect">
          <a:avLst/>
        </a:prstGeom>
        <a:solidFill>
          <a:srgbClr val="FFFFFF">
            <a:alpha val="7411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1.5°C Budget</a:t>
          </a:r>
        </a:p>
        <a:p>
          <a:pPr algn="ctr"/>
          <a:r>
            <a:rPr lang="en-US" sz="1400"/>
            <a:t>700 Gt CO</a:t>
          </a:r>
          <a:r>
            <a:rPr lang="en-US" sz="1400" baseline="-25000"/>
            <a:t>2</a:t>
          </a:r>
          <a:r>
            <a:rPr lang="en-US" sz="1400"/>
            <a:t>e</a:t>
          </a:r>
        </a:p>
      </xdr:txBody>
    </xdr:sp>
    <xdr:clientData/>
  </xdr:oneCellAnchor>
  <xdr:oneCellAnchor>
    <xdr:from>
      <xdr:col>148</xdr:col>
      <xdr:colOff>89647</xdr:colOff>
      <xdr:row>63</xdr:row>
      <xdr:rowOff>0</xdr:rowOff>
    </xdr:from>
    <xdr:ext cx="1342571" cy="530658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9B4DDCE-044C-4DCB-AC52-7507CD80E3C5}"/>
            </a:ext>
          </a:extLst>
        </xdr:cNvPr>
        <xdr:cNvSpPr txBox="1"/>
      </xdr:nvSpPr>
      <xdr:spPr>
        <a:xfrm>
          <a:off x="13491882" y="6275294"/>
          <a:ext cx="1342571" cy="530658"/>
        </a:xfrm>
        <a:prstGeom prst="rect">
          <a:avLst/>
        </a:prstGeom>
        <a:solidFill>
          <a:srgbClr val="FFFFFF">
            <a:alpha val="7411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1.5°C Budget</a:t>
          </a:r>
        </a:p>
        <a:p>
          <a:pPr algn="ctr"/>
          <a:r>
            <a:rPr lang="en-US" sz="1400"/>
            <a:t>700 Gt CO</a:t>
          </a:r>
          <a:r>
            <a:rPr lang="en-US" sz="1400" baseline="-25000"/>
            <a:t>2</a:t>
          </a:r>
          <a:r>
            <a:rPr lang="en-US" sz="1400"/>
            <a:t>e</a:t>
          </a:r>
        </a:p>
      </xdr:txBody>
    </xdr:sp>
    <xdr:clientData/>
  </xdr:oneCellAnchor>
  <xdr:twoCellAnchor>
    <xdr:from>
      <xdr:col>243</xdr:col>
      <xdr:colOff>57150</xdr:colOff>
      <xdr:row>52</xdr:row>
      <xdr:rowOff>47624</xdr:rowOff>
    </xdr:from>
    <xdr:to>
      <xdr:col>243</xdr:col>
      <xdr:colOff>57150</xdr:colOff>
      <xdr:row>54</xdr:row>
      <xdr:rowOff>3809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73B0AB5-E7EA-4F72-8F5D-9D470576F6DF}"/>
            </a:ext>
          </a:extLst>
        </xdr:cNvPr>
        <xdr:cNvCxnSpPr/>
      </xdr:nvCxnSpPr>
      <xdr:spPr>
        <a:xfrm>
          <a:off x="24574500" y="4533899"/>
          <a:ext cx="0" cy="365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33237</xdr:colOff>
      <xdr:row>67</xdr:row>
      <xdr:rowOff>65636</xdr:rowOff>
    </xdr:from>
    <xdr:to>
      <xdr:col>12</xdr:col>
      <xdr:colOff>808745</xdr:colOff>
      <xdr:row>104</xdr:row>
      <xdr:rowOff>149679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590F12-5391-4096-A0F5-BAF6199D5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37" y="12935816"/>
              <a:ext cx="11313968" cy="6850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67</xdr:row>
      <xdr:rowOff>67235</xdr:rowOff>
    </xdr:from>
    <xdr:to>
      <xdr:col>23</xdr:col>
      <xdr:colOff>231321</xdr:colOff>
      <xdr:row>104</xdr:row>
      <xdr:rowOff>154193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E25018D-4C66-485E-911C-07AB23E14B44}"/>
                </a:ext>
                <a:ext uri="{147F2762-F138-4A5C-976F-8EAC2B608ADB}">
                  <a16:predDERef xmlns:a16="http://schemas.microsoft.com/office/drawing/2014/main" pred="{3E4884E2-F414-427F-9351-F6D53584D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0" y="12937415"/>
              <a:ext cx="8674281" cy="68535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12</xdr:col>
      <xdr:colOff>513011</xdr:colOff>
      <xdr:row>76</xdr:row>
      <xdr:rowOff>88806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35C575-18A3-4BE0-9F38-3437679EA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046720"/>
              <a:ext cx="11188631" cy="7586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39</xdr:row>
      <xdr:rowOff>0</xdr:rowOff>
    </xdr:from>
    <xdr:to>
      <xdr:col>29</xdr:col>
      <xdr:colOff>8746</xdr:colOff>
      <xdr:row>76</xdr:row>
      <xdr:rowOff>93568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41EEE0F-E281-4B0F-8F2C-433A219DAE54}"/>
                </a:ext>
                <a:ext uri="{147F2762-F138-4A5C-976F-8EAC2B608ADB}">
                  <a16:predDERef xmlns:a16="http://schemas.microsoft.com/office/drawing/2014/main" pred="{B535C575-18A3-4BE0-9F38-3437679EA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3320" y="8046720"/>
              <a:ext cx="11095846" cy="75916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473075</xdr:colOff>
      <xdr:row>0</xdr:row>
      <xdr:rowOff>180975</xdr:rowOff>
    </xdr:from>
    <xdr:to>
      <xdr:col>16</xdr:col>
      <xdr:colOff>269875</xdr:colOff>
      <xdr:row>15</xdr:row>
      <xdr:rowOff>161925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ED61DD1B-1036-444B-8367-EE0821750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406400</xdr:colOff>
      <xdr:row>31</xdr:row>
      <xdr:rowOff>165100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C18C4F9-B6F3-469C-83DA-BA0474E60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825500</xdr:colOff>
      <xdr:row>14</xdr:row>
      <xdr:rowOff>149225</xdr:rowOff>
    </xdr:from>
    <xdr:to>
      <xdr:col>9</xdr:col>
      <xdr:colOff>139700</xdr:colOff>
      <xdr:row>29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1D2DF-7BF3-F252-34F3-74E911229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142875</xdr:rowOff>
    </xdr:from>
    <xdr:to>
      <xdr:col>4</xdr:col>
      <xdr:colOff>152400</xdr:colOff>
      <xdr:row>29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193981-B50B-E3EC-E6EF-1B40BB6BB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4_EU%20GND%20Estimates%20v4%20(annual%20reductions%20add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UK BAU - Potencia"/>
      <sheetName val="EU28 BAU - Potencia"/>
      <sheetName val="EU27 Scaling - Potencia"/>
      <sheetName val="Fit for 55 Calculations - updat"/>
      <sheetName val="Fit for 55 Calculations - Orig"/>
    </sheetNames>
    <sheetDataSet>
      <sheetData sheetId="0"/>
      <sheetData sheetId="1"/>
      <sheetData sheetId="2"/>
      <sheetData sheetId="3">
        <row r="41">
          <cell r="V41">
            <v>0.88216315345526164</v>
          </cell>
          <cell r="W41">
            <v>0.88156995251849013</v>
          </cell>
          <cell r="X41">
            <v>0.88492050399827227</v>
          </cell>
          <cell r="Y41">
            <v>0.88433817040077667</v>
          </cell>
          <cell r="Z41">
            <v>0.8841468401258239</v>
          </cell>
          <cell r="AA41">
            <v>0.88327971789816118</v>
          </cell>
          <cell r="AB41">
            <v>0.8849956690465518</v>
          </cell>
          <cell r="AC41">
            <v>0.88561812016974861</v>
          </cell>
          <cell r="AD41">
            <v>0.88418515448010826</v>
          </cell>
          <cell r="AE41">
            <v>0.88339095073694573</v>
          </cell>
          <cell r="AF41">
            <v>0.87977102491914672</v>
          </cell>
          <cell r="AG41">
            <v>0.87885603497398845</v>
          </cell>
          <cell r="AH41">
            <v>0.87826832825382772</v>
          </cell>
          <cell r="AI41">
            <v>0.87819612198726971</v>
          </cell>
          <cell r="AJ41">
            <v>0.87768572376513654</v>
          </cell>
          <cell r="AK41">
            <v>0.87681406392767058</v>
          </cell>
          <cell r="AL41">
            <v>0.87768534661532238</v>
          </cell>
          <cell r="AM41">
            <v>0.87663283468099396</v>
          </cell>
          <cell r="AN41">
            <v>0.87557335495728816</v>
          </cell>
          <cell r="AO41">
            <v>0.87439372950982797</v>
          </cell>
          <cell r="AP41">
            <v>0.87301743690574618</v>
          </cell>
          <cell r="AQ41">
            <v>0.87200155103894872</v>
          </cell>
          <cell r="AR41">
            <v>0.87092227011794587</v>
          </cell>
          <cell r="AS41">
            <v>0.87053179890795507</v>
          </cell>
          <cell r="AT41">
            <v>0.87127432407754568</v>
          </cell>
          <cell r="AU41">
            <v>0.87336694750801658</v>
          </cell>
          <cell r="AV41">
            <v>0.87155736918154647</v>
          </cell>
          <cell r="AW41">
            <v>0.87110650471895867</v>
          </cell>
          <cell r="AX41">
            <v>0.87201094362655884</v>
          </cell>
          <cell r="AY41">
            <v>0.87095679804775072</v>
          </cell>
          <cell r="AZ41">
            <v>0.86965482832240248</v>
          </cell>
        </row>
        <row r="43">
          <cell r="V43">
            <v>0.91347592380043963</v>
          </cell>
          <cell r="W43">
            <v>0.91326395906747948</v>
          </cell>
          <cell r="X43">
            <v>0.91245308438192818</v>
          </cell>
          <cell r="Y43">
            <v>0.91304027317296632</v>
          </cell>
          <cell r="Z43">
            <v>0.91371126985585538</v>
          </cell>
          <cell r="AA43">
            <v>0.91309468802663818</v>
          </cell>
          <cell r="AB43">
            <v>0.91220417456286085</v>
          </cell>
          <cell r="AC43">
            <v>0.91100317655309304</v>
          </cell>
          <cell r="AD43">
            <v>0.91154238815385225</v>
          </cell>
          <cell r="AE43">
            <v>0.91123769798954535</v>
          </cell>
          <cell r="AF43">
            <v>0.9102078520225827</v>
          </cell>
          <cell r="AG43">
            <v>0.90906592400541564</v>
          </cell>
          <cell r="AH43">
            <v>0.90869423222287482</v>
          </cell>
          <cell r="AI43">
            <v>0.90825822082809771</v>
          </cell>
          <cell r="AJ43">
            <v>0.90741355052426587</v>
          </cell>
          <cell r="AK43">
            <v>0.90821621845680889</v>
          </cell>
          <cell r="AL43">
            <v>0.90745804301843913</v>
          </cell>
          <cell r="AM43">
            <v>0.90664233239673386</v>
          </cell>
          <cell r="AN43">
            <v>0.90581047695720562</v>
          </cell>
          <cell r="AO43">
            <v>0.90499255165857551</v>
          </cell>
          <cell r="AP43">
            <v>0.90386486504594987</v>
          </cell>
          <cell r="AQ43">
            <v>0.90357707580503077</v>
          </cell>
          <cell r="AR43">
            <v>0.90206581826345034</v>
          </cell>
          <cell r="AS43">
            <v>0.90262892730992239</v>
          </cell>
          <cell r="AT43">
            <v>0.9030134909708567</v>
          </cell>
          <cell r="AU43">
            <v>0.90233666816653268</v>
          </cell>
          <cell r="AV43">
            <v>0.90121761692524882</v>
          </cell>
          <cell r="AW43">
            <v>0.89860056627561402</v>
          </cell>
          <cell r="AX43">
            <v>0.89905961736945461</v>
          </cell>
          <cell r="AY43">
            <v>0.89743160624360296</v>
          </cell>
          <cell r="AZ43">
            <v>0.89564569778187719</v>
          </cell>
        </row>
        <row r="44">
          <cell r="V44">
            <v>0.8306546870453172</v>
          </cell>
          <cell r="W44">
            <v>0.82981441550842472</v>
          </cell>
          <cell r="X44">
            <v>0.82861335056156571</v>
          </cell>
          <cell r="Y44">
            <v>0.8313918765368784</v>
          </cell>
          <cell r="Z44">
            <v>0.82890442448560619</v>
          </cell>
          <cell r="AA44">
            <v>0.82845781243003958</v>
          </cell>
          <cell r="AB44">
            <v>0.82856548134312824</v>
          </cell>
          <cell r="AC44">
            <v>0.82902438420330393</v>
          </cell>
          <cell r="AD44">
            <v>0.82783257105929953</v>
          </cell>
          <cell r="AE44">
            <v>0.82772635387972116</v>
          </cell>
          <cell r="AF44">
            <v>0.8261129257845945</v>
          </cell>
          <cell r="AG44">
            <v>0.82508927301664803</v>
          </cell>
          <cell r="AH44">
            <v>0.8239695829936573</v>
          </cell>
          <cell r="AI44">
            <v>0.8227039845724462</v>
          </cell>
          <cell r="AJ44">
            <v>0.82149202315867476</v>
          </cell>
          <cell r="AK44">
            <v>0.82043052824972817</v>
          </cell>
          <cell r="AL44">
            <v>0.81969183868158235</v>
          </cell>
          <cell r="AM44">
            <v>0.81896107244108995</v>
          </cell>
          <cell r="AN44">
            <v>0.81799226527049762</v>
          </cell>
          <cell r="AO44">
            <v>0.81725972057143337</v>
          </cell>
          <cell r="AP44">
            <v>0.81667819165378608</v>
          </cell>
          <cell r="AQ44">
            <v>0.81637558125893839</v>
          </cell>
          <cell r="AR44">
            <v>0.81610018066508805</v>
          </cell>
          <cell r="AS44">
            <v>0.81596673647063112</v>
          </cell>
          <cell r="AT44">
            <v>0.81558651156232886</v>
          </cell>
          <cell r="AU44">
            <v>0.81533133732584129</v>
          </cell>
          <cell r="AV44">
            <v>0.81494299307794782</v>
          </cell>
          <cell r="AW44">
            <v>0.81476978481644047</v>
          </cell>
          <cell r="AX44">
            <v>0.81479354294938189</v>
          </cell>
          <cell r="AY44">
            <v>0.81474686649761374</v>
          </cell>
          <cell r="AZ44">
            <v>0.81474070021672262</v>
          </cell>
        </row>
        <row r="45">
          <cell r="V45">
            <v>0.90631643940934037</v>
          </cell>
          <cell r="W45">
            <v>0.90481740294737656</v>
          </cell>
          <cell r="X45">
            <v>0.90349391321825889</v>
          </cell>
          <cell r="Y45">
            <v>0.90325155262042922</v>
          </cell>
          <cell r="Z45">
            <v>0.90414981943288675</v>
          </cell>
          <cell r="AA45">
            <v>0.90338396531692899</v>
          </cell>
          <cell r="AB45">
            <v>0.9034784801616047</v>
          </cell>
          <cell r="AC45">
            <v>0.90379884532578114</v>
          </cell>
          <cell r="AD45">
            <v>0.90279276654976659</v>
          </cell>
          <cell r="AE45">
            <v>0.90157384422263875</v>
          </cell>
          <cell r="AF45">
            <v>0.90157575820791347</v>
          </cell>
          <cell r="AG45">
            <v>0.8999151835531678</v>
          </cell>
          <cell r="AH45">
            <v>0.89918770832079886</v>
          </cell>
          <cell r="AI45">
            <v>0.89812300486029406</v>
          </cell>
          <cell r="AJ45">
            <v>0.89715780649799626</v>
          </cell>
          <cell r="AK45">
            <v>0.89684028365771495</v>
          </cell>
          <cell r="AL45">
            <v>0.89701458164544723</v>
          </cell>
          <cell r="AM45">
            <v>0.89644991832368837</v>
          </cell>
          <cell r="AN45">
            <v>0.89580111703538512</v>
          </cell>
          <cell r="AO45">
            <v>0.89527011819221947</v>
          </cell>
          <cell r="AP45">
            <v>0.8950233257547453</v>
          </cell>
          <cell r="AQ45">
            <v>0.89429305857254915</v>
          </cell>
          <cell r="AR45">
            <v>0.89393830015876108</v>
          </cell>
          <cell r="AS45">
            <v>0.89357180663791458</v>
          </cell>
          <cell r="AT45">
            <v>0.89321822617581248</v>
          </cell>
          <cell r="AU45">
            <v>0.89291995398875668</v>
          </cell>
          <cell r="AV45">
            <v>0.89267186169589396</v>
          </cell>
          <cell r="AW45">
            <v>0.89262528694659171</v>
          </cell>
          <cell r="AX45">
            <v>0.89242281282304492</v>
          </cell>
          <cell r="AY45">
            <v>0.89223080860939463</v>
          </cell>
          <cell r="AZ45">
            <v>0.89230525263683247</v>
          </cell>
        </row>
        <row r="46">
          <cell r="V46">
            <v>0.85378926264698374</v>
          </cell>
          <cell r="W46">
            <v>0.85411422618237831</v>
          </cell>
          <cell r="X46">
            <v>0.85443053023637072</v>
          </cell>
          <cell r="Y46">
            <v>0.85472020172296048</v>
          </cell>
          <cell r="Z46">
            <v>0.85488480954182</v>
          </cell>
          <cell r="AA46">
            <v>0.85480493786490652</v>
          </cell>
          <cell r="AB46">
            <v>0.8544873534296652</v>
          </cell>
          <cell r="AC46">
            <v>0.85414271494469995</v>
          </cell>
          <cell r="AD46">
            <v>0.8539376847523884</v>
          </cell>
          <cell r="AE46">
            <v>0.85384775600040896</v>
          </cell>
          <cell r="AF46">
            <v>0.85388092271540372</v>
          </cell>
          <cell r="AG46">
            <v>0.85396589326046968</v>
          </cell>
          <cell r="AH46">
            <v>0.85402091845708494</v>
          </cell>
          <cell r="AI46">
            <v>0.85405771446812029</v>
          </cell>
          <cell r="AJ46">
            <v>0.85416560875284275</v>
          </cell>
          <cell r="AK46">
            <v>0.85428259271340834</v>
          </cell>
          <cell r="AL46">
            <v>0.85438255412976183</v>
          </cell>
          <cell r="AM46">
            <v>0.8545161365444891</v>
          </cell>
          <cell r="AN46">
            <v>0.85454652646114815</v>
          </cell>
          <cell r="AO46">
            <v>0.85468980317972476</v>
          </cell>
          <cell r="AP46">
            <v>0.8548231114624375</v>
          </cell>
          <cell r="AQ46">
            <v>0.85495302847357246</v>
          </cell>
          <cell r="AR46">
            <v>0.85510417417516849</v>
          </cell>
          <cell r="AS46">
            <v>0.85527349485217541</v>
          </cell>
          <cell r="AT46">
            <v>0.85548801737541658</v>
          </cell>
          <cell r="AU46">
            <v>0.85558563629349005</v>
          </cell>
          <cell r="AV46">
            <v>0.8556216063189056</v>
          </cell>
          <cell r="AW46">
            <v>0.85575056476454248</v>
          </cell>
          <cell r="AX46">
            <v>0.85583662241246017</v>
          </cell>
          <cell r="AY46">
            <v>0.85604169180115297</v>
          </cell>
          <cell r="AZ46">
            <v>0.85628183801578761</v>
          </cell>
        </row>
        <row r="48">
          <cell r="V48">
            <v>0.91085966236998084</v>
          </cell>
          <cell r="W48">
            <v>0.90897670324214785</v>
          </cell>
          <cell r="X48">
            <v>0.92233147562795537</v>
          </cell>
          <cell r="Y48">
            <v>0.91842460551305227</v>
          </cell>
          <cell r="Z48">
            <v>0.91794082828807022</v>
          </cell>
          <cell r="AA48">
            <v>0.91569560761055113</v>
          </cell>
          <cell r="AB48">
            <v>0.923917243700069</v>
          </cell>
          <cell r="AC48">
            <v>0.92887881824274043</v>
          </cell>
          <cell r="AD48">
            <v>0.92361281733612555</v>
          </cell>
          <cell r="AE48">
            <v>0.92264239850923513</v>
          </cell>
          <cell r="AF48">
            <v>0.9108739873769961</v>
          </cell>
          <cell r="AG48">
            <v>0.9103488848302923</v>
          </cell>
          <cell r="AH48">
            <v>0.91044862473000787</v>
          </cell>
          <cell r="AI48">
            <v>0.91310468264356281</v>
          </cell>
          <cell r="AJ48">
            <v>0.91509382383375593</v>
          </cell>
          <cell r="AK48">
            <v>0.91316665918990358</v>
          </cell>
          <cell r="AL48">
            <v>0.92047226277883332</v>
          </cell>
          <cell r="AM48">
            <v>0.92006939701063983</v>
          </cell>
          <cell r="AN48">
            <v>0.91921084770042849</v>
          </cell>
          <cell r="AO48">
            <v>0.91746386363401444</v>
          </cell>
          <cell r="AP48">
            <v>0.91481087041241804</v>
          </cell>
          <cell r="AQ48">
            <v>0.91283724715789838</v>
          </cell>
          <cell r="AR48">
            <v>0.91148373009926931</v>
          </cell>
          <cell r="AS48">
            <v>0.91146525024536895</v>
          </cell>
          <cell r="AT48">
            <v>0.91953395234301072</v>
          </cell>
          <cell r="AU48">
            <v>0.94157702209235383</v>
          </cell>
          <cell r="AV48">
            <v>0.93558237611576622</v>
          </cell>
          <cell r="AW48">
            <v>0.94405286450245551</v>
          </cell>
          <cell r="AX48">
            <v>0.95720604756917926</v>
          </cell>
          <cell r="AY48">
            <v>0.95679873125990111</v>
          </cell>
          <cell r="AZ48">
            <v>0.95742148896381085</v>
          </cell>
        </row>
        <row r="49">
          <cell r="V49">
            <v>0.86558185340341531</v>
          </cell>
          <cell r="W49">
            <v>0.86858264074430502</v>
          </cell>
          <cell r="X49">
            <v>0.87297188697822281</v>
          </cell>
          <cell r="Y49">
            <v>0.86690249805422426</v>
          </cell>
          <cell r="Z49">
            <v>0.86876851094938778</v>
          </cell>
          <cell r="AA49">
            <v>0.87028928837943642</v>
          </cell>
          <cell r="AB49">
            <v>0.86725006419513406</v>
          </cell>
          <cell r="AC49">
            <v>0.86543380483096122</v>
          </cell>
          <cell r="AD49">
            <v>0.86668079867315573</v>
          </cell>
          <cell r="AE49">
            <v>0.8648334291629779</v>
          </cell>
          <cell r="AF49">
            <v>0.86284999342772795</v>
          </cell>
          <cell r="AG49">
            <v>0.86118661393873286</v>
          </cell>
          <cell r="AH49">
            <v>0.85887321800492777</v>
          </cell>
          <cell r="AI49">
            <v>0.85510594731336442</v>
          </cell>
          <cell r="AJ49">
            <v>0.85145859357061793</v>
          </cell>
          <cell r="AK49">
            <v>0.84135496713166447</v>
          </cell>
          <cell r="AL49">
            <v>0.83995176590046172</v>
          </cell>
          <cell r="AM49">
            <v>0.83230793271142411</v>
          </cell>
          <cell r="AN49">
            <v>0.82551968119189123</v>
          </cell>
          <cell r="AO49">
            <v>0.81913592776876754</v>
          </cell>
          <cell r="AP49">
            <v>0.81288321797102103</v>
          </cell>
          <cell r="AQ49">
            <v>0.80299389531702925</v>
          </cell>
          <cell r="AR49">
            <v>0.79913932688113531</v>
          </cell>
          <cell r="AS49">
            <v>0.79319482932256002</v>
          </cell>
          <cell r="AT49">
            <v>0.7940686126820814</v>
          </cell>
          <cell r="AU49">
            <v>0.79013674174595772</v>
          </cell>
          <cell r="AV49">
            <v>0.78540138339648191</v>
          </cell>
          <cell r="AW49">
            <v>0.77942847494515277</v>
          </cell>
          <cell r="AX49">
            <v>0.77825868712603208</v>
          </cell>
          <cell r="AY49">
            <v>0.7749785597984985</v>
          </cell>
          <cell r="AZ49">
            <v>0.76827022370169062</v>
          </cell>
        </row>
        <row r="51">
          <cell r="V51">
            <v>0.92181363535178951</v>
          </cell>
          <cell r="W51">
            <v>0.92185040794467066</v>
          </cell>
          <cell r="X51">
            <v>0.92178620709628545</v>
          </cell>
          <cell r="Y51">
            <v>0.92178542436515409</v>
          </cell>
          <cell r="Z51">
            <v>0.92153599360656602</v>
          </cell>
          <cell r="AA51">
            <v>0.92139908854306363</v>
          </cell>
          <cell r="AB51">
            <v>0.92106490402249175</v>
          </cell>
          <cell r="AC51">
            <v>0.92061636075319109</v>
          </cell>
          <cell r="AD51">
            <v>0.9201677765088393</v>
          </cell>
          <cell r="AE51">
            <v>0.91974461959707388</v>
          </cell>
          <cell r="AF51">
            <v>0.91923892740238422</v>
          </cell>
          <cell r="AG51">
            <v>0.91873402674185634</v>
          </cell>
          <cell r="AH51">
            <v>0.91821602705594718</v>
          </cell>
          <cell r="AI51">
            <v>0.91761391525803671</v>
          </cell>
          <cell r="AJ51">
            <v>0.91679990754708829</v>
          </cell>
          <cell r="AK51">
            <v>0.91628382194795355</v>
          </cell>
          <cell r="AL51">
            <v>0.91565481249401393</v>
          </cell>
          <cell r="AM51">
            <v>0.91501823826509465</v>
          </cell>
          <cell r="AN51">
            <v>0.91424697190663429</v>
          </cell>
          <cell r="AO51">
            <v>0.91358221491129021</v>
          </cell>
          <cell r="AP51">
            <v>0.91273824444892604</v>
          </cell>
          <cell r="AQ51">
            <v>0.91278481492563979</v>
          </cell>
          <cell r="AR51">
            <v>0.91146543384625511</v>
          </cell>
          <cell r="AS51">
            <v>0.9114599424648433</v>
          </cell>
          <cell r="AT51">
            <v>0.91068385280603403</v>
          </cell>
          <cell r="AU51">
            <v>0.91068936857408744</v>
          </cell>
          <cell r="AV51">
            <v>0.90985905928717425</v>
          </cell>
          <cell r="AW51">
            <v>0.9081249046579869</v>
          </cell>
          <cell r="AX51">
            <v>0.90801574023575338</v>
          </cell>
          <cell r="AY51">
            <v>0.90793475565933046</v>
          </cell>
          <cell r="AZ51">
            <v>0.90666281896806045</v>
          </cell>
        </row>
      </sheetData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nny Edwards" id="{31A35D33-703C-487A-BC24-D785877EFA8A}" userId="S::jenny@climateimperative.org::8ed3c1b8-e64d-4df1-aa42-9dc1d3b28703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shu Deng" refreshedDate="44666.589845717594" createdVersion="7" refreshedVersion="7" minRefreshableVersion="3" recordCount="55" xr:uid="{625B3D21-3EBE-4AE7-9734-4695373B4CC2}">
  <cacheSource type="worksheet">
    <worksheetSource ref="A686:E741" sheet="GCAM baselines"/>
  </cacheSource>
  <cacheFields count="5">
    <cacheField name="Sector" numFmtId="0">
      <sharedItems containsBlank="1" count="12">
        <s v="Commercial"/>
        <s v="Residential"/>
        <m/>
        <s v="Electricity"/>
        <s v="International Aviation"/>
        <s v="International Shipping"/>
        <s v="Transportation"/>
        <s v="Industry"/>
        <s v="Agriculture"/>
        <s v="District Heat"/>
        <s v="Hydrogen"/>
        <s v="Land"/>
      </sharedItems>
    </cacheField>
    <cacheField name="Pollutant" numFmtId="0">
      <sharedItems containsBlank="1"/>
    </cacheField>
    <cacheField name="Pollutant Category" numFmtId="0">
      <sharedItems containsBlank="1" count="5">
        <s v="F-gases"/>
        <s v="CH4"/>
        <s v="CO2"/>
        <s v="N2O"/>
        <m/>
      </sharedItems>
    </cacheField>
    <cacheField name="2020-2050 Total" numFmtId="0">
      <sharedItems containsString="0" containsBlank="1" containsNumber="1" minValue="-131427.73056966666" maxValue="534620.60487417737"/>
    </cacheField>
    <cacheField name="Share of Sector" numFmtId="0">
      <sharedItems containsString="0" containsBlank="1" containsNumber="1" minValue="-0.10438545055661486" maxValue="1.1729184112299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s v="C2F6"/>
    <x v="0"/>
    <n v="0.57976786836120009"/>
    <n v="2.964976625270014E-6"/>
  </r>
  <r>
    <x v="0"/>
    <s v="CH4"/>
    <x v="1"/>
    <n v="633.03192851556537"/>
    <n v="3.2373730479470278E-3"/>
  </r>
  <r>
    <x v="0"/>
    <s v="CO2"/>
    <x v="2"/>
    <n v="44751.428067005349"/>
    <n v="0.22886217986033378"/>
  </r>
  <r>
    <x v="0"/>
    <s v="HFC134a"/>
    <x v="0"/>
    <n v="6589.1508498139956"/>
    <n v="3.3697414631307293E-2"/>
  </r>
  <r>
    <x v="0"/>
    <s v="HFC143a"/>
    <x v="0"/>
    <n v="9769.2516732503991"/>
    <n v="4.9960690197342221E-2"/>
  </r>
  <r>
    <x v="0"/>
    <s v="HFC32"/>
    <x v="0"/>
    <n v="1058.441505702014"/>
    <n v="5.4129497250215179E-3"/>
  </r>
  <r>
    <x v="0"/>
    <s v="N2O"/>
    <x v="3"/>
    <n v="318.82542927527106"/>
    <n v="1.6304973023339763E-3"/>
  </r>
  <r>
    <x v="1"/>
    <s v="C2F6"/>
    <x v="0"/>
    <n v="0.72760049931074955"/>
    <n v="3.7210038546791907E-6"/>
  </r>
  <r>
    <x v="1"/>
    <s v="CH4"/>
    <x v="1"/>
    <n v="9074.3592865866976"/>
    <n v="4.6406958098735546E-2"/>
  </r>
  <r>
    <x v="1"/>
    <s v="CO2"/>
    <x v="2"/>
    <n v="90991.003959784415"/>
    <n v="0.46533485999009017"/>
  </r>
  <r>
    <x v="1"/>
    <s v="HFC134a"/>
    <x v="0"/>
    <n v="11106.635051654994"/>
    <n v="5.6800169706965276E-2"/>
  </r>
  <r>
    <x v="1"/>
    <s v="HFC143a"/>
    <x v="0"/>
    <n v="17418.203214431989"/>
    <n v="8.9078005531722362E-2"/>
  </r>
  <r>
    <x v="1"/>
    <s v="HFC32"/>
    <x v="0"/>
    <n v="1892.0304814328238"/>
    <n v="9.6759866454891666E-3"/>
  </r>
  <r>
    <x v="1"/>
    <s v="N2O"/>
    <x v="3"/>
    <n v="1935.0964546813686"/>
    <n v="9.896229282231649E-3"/>
  </r>
  <r>
    <x v="2"/>
    <m/>
    <x v="4"/>
    <m/>
    <m/>
  </r>
  <r>
    <x v="3"/>
    <s v="CH4"/>
    <x v="1"/>
    <n v="181.12627898035947"/>
    <n v="3.371230452871552E-4"/>
  </r>
  <r>
    <x v="3"/>
    <s v="CO2"/>
    <x v="2"/>
    <n v="530104.71333315806"/>
    <n v="0.98666254441922951"/>
  </r>
  <r>
    <x v="3"/>
    <s v="N2O"/>
    <x v="3"/>
    <n v="1775.1212167387237"/>
    <n v="3.3039615991100352E-3"/>
  </r>
  <r>
    <x v="3"/>
    <s v="SF6"/>
    <x v="0"/>
    <n v="5209.5744027899982"/>
    <n v="9.6963709363731762E-3"/>
  </r>
  <r>
    <x v="2"/>
    <m/>
    <x v="4"/>
    <m/>
    <m/>
  </r>
  <r>
    <x v="4"/>
    <s v="CO2"/>
    <x v="2"/>
    <n v="19392.900449889992"/>
    <n v="0.36286233657296985"/>
  </r>
  <r>
    <x v="5"/>
    <s v="CO2"/>
    <x v="2"/>
    <n v="34051.335821763329"/>
    <n v="0.63713766342703004"/>
  </r>
  <r>
    <x v="6"/>
    <s v="CH4"/>
    <x v="1"/>
    <n v="652.93736364405015"/>
    <n v="2.5354525233393689E-3"/>
  </r>
  <r>
    <x v="6"/>
    <s v="CO2"/>
    <x v="2"/>
    <n v="255957.24921734032"/>
    <n v="0.9939199217719985"/>
  </r>
  <r>
    <x v="6"/>
    <s v="N2O"/>
    <x v="3"/>
    <n v="912.82267816193473"/>
    <n v="3.5446257046622119E-3"/>
  </r>
  <r>
    <x v="2"/>
    <m/>
    <x v="4"/>
    <m/>
    <m/>
  </r>
  <r>
    <x v="7"/>
    <s v="C2F6"/>
    <x v="0"/>
    <n v="606.8888152162499"/>
    <n v="7.8431503871777383E-4"/>
  </r>
  <r>
    <x v="7"/>
    <s v="CF4"/>
    <x v="0"/>
    <n v="2010.6132256961391"/>
    <n v="2.5984235504429697E-3"/>
  </r>
  <r>
    <x v="7"/>
    <s v="CH4"/>
    <x v="1"/>
    <n v="184058.26533361422"/>
    <n v="0.23786839019272568"/>
  </r>
  <r>
    <x v="7"/>
    <s v="CO2"/>
    <x v="2"/>
    <n v="534620.60487417737"/>
    <n v="0.6909189457739453"/>
  </r>
  <r>
    <x v="7"/>
    <s v="HFC125"/>
    <x v="0"/>
    <n v="14323.302149601004"/>
    <n v="1.8510773305366868E-2"/>
  </r>
  <r>
    <x v="7"/>
    <s v="HFC134a"/>
    <x v="0"/>
    <n v="960.57063345100005"/>
    <n v="1.2413970643005269E-3"/>
  </r>
  <r>
    <x v="7"/>
    <s v="HFC152a"/>
    <x v="0"/>
    <n v="185.51638108980001"/>
    <n v="2.3975279156426908E-4"/>
  </r>
  <r>
    <x v="7"/>
    <s v="HFC227ea"/>
    <x v="0"/>
    <n v="365.43998692100001"/>
    <n v="4.7227773902677191E-4"/>
  </r>
  <r>
    <x v="7"/>
    <s v="HFC23"/>
    <x v="0"/>
    <n v="10597.116649901503"/>
    <n v="1.3695223486039486E-2"/>
  </r>
  <r>
    <x v="7"/>
    <s v="HFC236fa"/>
    <x v="0"/>
    <n v="54.47636590786"/>
    <n v="7.0402735995393558E-5"/>
  </r>
  <r>
    <x v="7"/>
    <s v="HFC245fa"/>
    <x v="0"/>
    <n v="280.58794492872005"/>
    <n v="3.6261888400776238E-4"/>
  </r>
  <r>
    <x v="7"/>
    <s v="HFC365mfc"/>
    <x v="0"/>
    <n v="174.86389404612001"/>
    <n v="2.2598600994195924E-4"/>
  </r>
  <r>
    <x v="7"/>
    <s v="HFC43"/>
    <x v="0"/>
    <n v="0"/>
    <n v="0"/>
  </r>
  <r>
    <x v="7"/>
    <s v="N2O"/>
    <x v="3"/>
    <n v="24449.215226849828"/>
    <n v="3.1597035085303149E-2"/>
  </r>
  <r>
    <x v="7"/>
    <s v="SF6"/>
    <x v="0"/>
    <n v="1094.4823257884996"/>
    <n v="1.4144583426221979E-3"/>
  </r>
  <r>
    <x v="2"/>
    <m/>
    <x v="4"/>
    <m/>
    <m/>
  </r>
  <r>
    <x v="8"/>
    <s v="CH4"/>
    <x v="1"/>
    <n v="191966.64614457652"/>
    <n v="0.72869186906481465"/>
  </r>
  <r>
    <x v="8"/>
    <s v="CO2"/>
    <x v="2"/>
    <n v="-7974.8518311036651"/>
    <n v="-3.027197590327891E-2"/>
  </r>
  <r>
    <x v="8"/>
    <s v="N2O"/>
    <x v="3"/>
    <n v="79448.288242878174"/>
    <n v="0.3015801068384642"/>
  </r>
  <r>
    <x v="2"/>
    <m/>
    <x v="4"/>
    <m/>
    <m/>
  </r>
  <r>
    <x v="9"/>
    <s v="CH4"/>
    <x v="1"/>
    <n v="11.035797606399999"/>
    <n v="4.0980992726662293E-4"/>
  </r>
  <r>
    <x v="9"/>
    <s v="CO2"/>
    <x v="2"/>
    <n v="26803.628897833325"/>
    <n v="0.9953420315295054"/>
  </r>
  <r>
    <x v="9"/>
    <s v="N2O"/>
    <x v="3"/>
    <n v="114.39893170879986"/>
    <n v="4.2481585432279428E-3"/>
  </r>
  <r>
    <x v="10"/>
    <s v="CH4"/>
    <x v="1"/>
    <n v="1.7553205801823994"/>
    <n v="2.6469277744328701E-4"/>
  </r>
  <r>
    <x v="10"/>
    <s v="CO2"/>
    <x v="2"/>
    <n v="6629.7840706239986"/>
    <n v="0.99973530722255677"/>
  </r>
  <r>
    <x v="2"/>
    <m/>
    <x v="4"/>
    <m/>
    <m/>
  </r>
  <r>
    <x v="11"/>
    <s v="CH4"/>
    <x v="1"/>
    <n v="11696.58753737372"/>
    <n v="-0.10438545055661486"/>
  </r>
  <r>
    <x v="11"/>
    <s v="CO2"/>
    <x v="2"/>
    <n v="-131427.73056966666"/>
    <n v="1.1729184112299176"/>
  </r>
  <r>
    <x v="11"/>
    <s v="N2O"/>
    <x v="3"/>
    <n v="7679.2481082017912"/>
    <n v="-6.853296067330275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1C571-33D6-4E8D-850A-152F53E53542}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688:H693" firstHeaderRow="1" firstDataRow="1" firstDataCol="1" rowPageCount="1" colPageCount="1"/>
  <pivotFields count="5">
    <pivotField axis="axisPage" multipleItemSelectionAllowed="1" showAll="0">
      <items count="13">
        <item h="1" x="8"/>
        <item x="0"/>
        <item h="1" x="9"/>
        <item h="1" x="3"/>
        <item h="1" x="10"/>
        <item h="1" x="7"/>
        <item h="1" x="4"/>
        <item h="1" x="5"/>
        <item h="1" x="11"/>
        <item x="1"/>
        <item h="1"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D335B-F106-453E-B1AA-0AC1404AD59F}" name="PivotTable9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34:H738" firstHeaderRow="1" firstDataRow="1" firstDataCol="1" rowPageCount="1" colPageCount="1"/>
  <pivotFields count="5">
    <pivotField axis="axisPage" multipleItemSelectionAllowed="1" showAll="0">
      <items count="13">
        <item h="1" x="8"/>
        <item h="1" x="0"/>
        <item x="9"/>
        <item h="1" x="3"/>
        <item x="10"/>
        <item h="1" x="7"/>
        <item h="1" x="4"/>
        <item h="1" x="5"/>
        <item h="1" x="11"/>
        <item h="1" x="1"/>
        <item h="1"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C6929-078C-4FE6-8DCE-00C9CA514B44}" name="PivotTable8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26:H730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item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9E4A1-F178-4F77-8260-7B151965928B}" name="PivotTable7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16:H721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5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44459-94A0-47EE-973D-CF4CF12154E0}" name="PivotTable6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07:H711" firstHeaderRow="1" firstDataRow="1" firstDataCol="1" rowPageCount="1" colPageCount="1"/>
  <pivotFields count="5">
    <pivotField axis="axisPage" multipleItemSelectionAllowed="1" showAll="0">
      <items count="13">
        <item h="1" x="8"/>
        <item h="1" x="0"/>
        <item h="1" x="9"/>
        <item h="1" x="3"/>
        <item h="1" x="10"/>
        <item h="1" x="7"/>
        <item x="4"/>
        <item x="5"/>
        <item h="1" x="11"/>
        <item h="1" x="1"/>
        <item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F15A-CFE2-4795-916A-C34EBE1A02B8}" name="PivotTable5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698:H703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3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CI Theme July 2021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F4F4F4"/>
      </a:lt2>
      <a:accent1>
        <a:srgbClr val="00A34F"/>
      </a:accent1>
      <a:accent2>
        <a:srgbClr val="E57CD1"/>
      </a:accent2>
      <a:accent3>
        <a:srgbClr val="FF4A1F"/>
      </a:accent3>
      <a:accent4>
        <a:srgbClr val="9268EA"/>
      </a:accent4>
      <a:accent5>
        <a:srgbClr val="C07227"/>
      </a:accent5>
      <a:accent6>
        <a:srgbClr val="3584D7"/>
      </a:accent6>
      <a:hlink>
        <a:srgbClr val="0563C1"/>
      </a:hlink>
      <a:folHlink>
        <a:srgbClr val="0563C1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 Theme July 2021" id="{43FB1AD4-D353-4421-BF07-17B7BCEB7E18}" vid="{7267CB71-6BD3-41B2-8722-CFE5C00A300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1-08-11T21:57:35.99" personId="{31A35D33-703C-487A-BC24-D785877EFA8A}" id="{4A308522-BA5D-4BC6-B8DF-E9BB059E3436}">
    <text>March 2020</text>
  </threadedComment>
  <threadedComment ref="I7" dT="2021-08-11T21:57:48.56" personId="{31A35D33-703C-487A-BC24-D785877EFA8A}" id="{45B9FB11-621C-41F7-8815-D6EF81452A0B}">
    <text>June 2020</text>
  </threadedComment>
  <threadedComment ref="J7" dT="2021-09-01T20:10:22.12" personId="{31A35D33-703C-487A-BC24-D785877EFA8A}" id="{2969D9B9-AC07-4712-82B2-723E4C208D22}">
    <text>October 2020</text>
  </threadedComment>
  <threadedComment ref="J7" dT="2021-09-01T20:10:46.52" personId="{31A35D33-703C-487A-BC24-D785877EFA8A}" id="{711EA91F-7711-4152-B0D6-F395642ECBCD}" parentId="{2969D9B9-AC07-4712-82B2-723E4C208D22}">
    <text>(no new initiatives)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CE6-C0B8-4935-BF60-F181B81139D5}">
  <sheetPr codeName="Sheet1"/>
  <dimension ref="A1:AG1045"/>
  <sheetViews>
    <sheetView topLeftCell="A37" zoomScale="90" zoomScaleNormal="90" workbookViewId="0">
      <selection activeCell="C66" sqref="C66"/>
    </sheetView>
  </sheetViews>
  <sheetFormatPr defaultColWidth="13.5546875" defaultRowHeight="15" customHeight="1"/>
  <cols>
    <col min="1" max="1" width="2.77734375" style="154" customWidth="1"/>
    <col min="2" max="2" width="37" style="154" customWidth="1"/>
    <col min="3" max="27" width="8.21875" style="154" customWidth="1"/>
    <col min="28" max="16384" width="13.5546875" style="154"/>
  </cols>
  <sheetData>
    <row r="1" spans="1:33" ht="15" customHeight="1">
      <c r="A1" s="159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</row>
    <row r="2" spans="1:33" ht="15" customHeight="1">
      <c r="C2" s="155"/>
    </row>
    <row r="3" spans="1:33" ht="15" customHeight="1">
      <c r="B3" s="158"/>
      <c r="C3" s="155" t="s">
        <v>1</v>
      </c>
    </row>
    <row r="4" spans="1:33" ht="15" customHeight="1">
      <c r="B4" s="156"/>
      <c r="C4" s="155" t="s">
        <v>2</v>
      </c>
    </row>
    <row r="5" spans="1:33" ht="15" customHeight="1">
      <c r="B5" s="157"/>
      <c r="C5" s="155" t="s">
        <v>3</v>
      </c>
    </row>
    <row r="7" spans="1:33" ht="15" customHeight="1">
      <c r="A7" s="159" t="s">
        <v>4</v>
      </c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</row>
    <row r="8" spans="1:33" ht="15" customHeight="1">
      <c r="B8" s="155"/>
    </row>
    <row r="9" spans="1:33" ht="15" customHeight="1">
      <c r="B9" s="254" t="s">
        <v>5</v>
      </c>
    </row>
    <row r="10" spans="1:33" ht="15" customHeight="1">
      <c r="B10" s="154" t="s">
        <v>6</v>
      </c>
      <c r="C10" s="154" t="s">
        <v>7</v>
      </c>
    </row>
    <row r="11" spans="1:33" ht="15" customHeight="1">
      <c r="B11" s="154" t="s">
        <v>8</v>
      </c>
      <c r="C11" s="154" t="s">
        <v>9</v>
      </c>
    </row>
    <row r="12" spans="1:33" ht="15" customHeight="1">
      <c r="B12" s="154" t="s">
        <v>5</v>
      </c>
      <c r="C12" s="154" t="s">
        <v>10</v>
      </c>
    </row>
    <row r="13" spans="1:33" ht="15" customHeight="1">
      <c r="B13" s="154" t="s">
        <v>11</v>
      </c>
      <c r="C13" s="154" t="s">
        <v>12</v>
      </c>
    </row>
    <row r="14" spans="1:33" ht="15" customHeight="1">
      <c r="B14" s="154" t="s">
        <v>13</v>
      </c>
      <c r="C14" s="161" t="s">
        <v>14</v>
      </c>
    </row>
    <row r="15" spans="1:33" ht="15" customHeight="1">
      <c r="B15" s="154" t="s">
        <v>15</v>
      </c>
      <c r="C15" s="154" t="s">
        <v>16</v>
      </c>
    </row>
    <row r="17" spans="1:33" ht="15" customHeight="1">
      <c r="B17" s="255" t="s">
        <v>17</v>
      </c>
    </row>
    <row r="18" spans="1:33" ht="15" customHeight="1">
      <c r="B18" s="154" t="s">
        <v>18</v>
      </c>
      <c r="C18" s="154" t="s">
        <v>19</v>
      </c>
    </row>
    <row r="19" spans="1:33" ht="15" customHeight="1">
      <c r="B19" s="154" t="s">
        <v>20</v>
      </c>
      <c r="C19" s="154" t="s">
        <v>21</v>
      </c>
    </row>
    <row r="20" spans="1:33" ht="15" customHeight="1">
      <c r="B20" s="154" t="s">
        <v>22</v>
      </c>
      <c r="C20" s="154" t="s">
        <v>23</v>
      </c>
    </row>
    <row r="21" spans="1:33" ht="15" customHeight="1">
      <c r="B21" s="154" t="s">
        <v>24</v>
      </c>
      <c r="C21" s="154" t="s">
        <v>25</v>
      </c>
    </row>
    <row r="22" spans="1:33" ht="15" customHeight="1">
      <c r="B22" s="154" t="s">
        <v>26</v>
      </c>
      <c r="C22" s="154" t="s">
        <v>27</v>
      </c>
    </row>
    <row r="23" spans="1:33" ht="15" customHeight="1">
      <c r="B23" s="161"/>
    </row>
    <row r="24" spans="1:33" ht="15" customHeight="1">
      <c r="B24" s="256" t="s">
        <v>28</v>
      </c>
      <c r="C24" s="427" t="s">
        <v>29</v>
      </c>
    </row>
    <row r="25" spans="1:33" ht="15" customHeight="1">
      <c r="B25" s="161" t="s">
        <v>30</v>
      </c>
      <c r="C25" s="161" t="s">
        <v>31</v>
      </c>
    </row>
    <row r="26" spans="1:33" ht="15" customHeight="1">
      <c r="B26" s="154" t="s">
        <v>32</v>
      </c>
      <c r="C26" s="161" t="s">
        <v>33</v>
      </c>
    </row>
    <row r="28" spans="1:33" ht="15" customHeight="1">
      <c r="A28" s="159" t="s">
        <v>34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</row>
    <row r="30" spans="1:33" ht="15" customHeight="1">
      <c r="B30" s="154" t="s">
        <v>35</v>
      </c>
    </row>
    <row r="32" spans="1:33" ht="15" customHeight="1">
      <c r="A32" s="254">
        <v>1</v>
      </c>
      <c r="B32" s="254" t="s">
        <v>5</v>
      </c>
    </row>
    <row r="33" spans="1:33" ht="15" customHeight="1">
      <c r="B33" s="344" t="s">
        <v>36</v>
      </c>
      <c r="C33" s="161"/>
    </row>
    <row r="34" spans="1:33" ht="15" customHeight="1">
      <c r="B34" s="344" t="s">
        <v>37</v>
      </c>
    </row>
    <row r="35" spans="1:33" ht="15" customHeight="1">
      <c r="A35" s="254">
        <v>2</v>
      </c>
      <c r="B35" s="254" t="s">
        <v>6</v>
      </c>
    </row>
    <row r="36" spans="1:33" ht="15" customHeight="1">
      <c r="B36" s="344" t="s">
        <v>38</v>
      </c>
      <c r="C36" s="161"/>
    </row>
    <row r="37" spans="1:33" ht="15" customHeight="1">
      <c r="A37" s="254">
        <v>3</v>
      </c>
      <c r="B37" s="254" t="s">
        <v>39</v>
      </c>
    </row>
    <row r="38" spans="1:33" ht="15" customHeight="1">
      <c r="B38" s="345" t="s">
        <v>40</v>
      </c>
    </row>
    <row r="39" spans="1:33" ht="15" customHeight="1">
      <c r="B39" s="428" t="s">
        <v>37</v>
      </c>
      <c r="C39" s="161"/>
    </row>
    <row r="40" spans="1:33" ht="15" customHeight="1">
      <c r="A40" s="254">
        <v>4</v>
      </c>
      <c r="B40" s="254" t="s">
        <v>15</v>
      </c>
    </row>
    <row r="41" spans="1:33" ht="15" customHeight="1">
      <c r="B41" s="345" t="s">
        <v>41</v>
      </c>
    </row>
    <row r="44" spans="1:33" ht="14.25" customHeight="1">
      <c r="A44" s="159" t="s">
        <v>42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</row>
    <row r="45" spans="1:33" ht="14.25" customHeight="1"/>
    <row r="46" spans="1:33" ht="14.25" customHeight="1">
      <c r="A46" s="154" t="s">
        <v>43</v>
      </c>
    </row>
    <row r="47" spans="1:33" ht="14.25" customHeight="1"/>
    <row r="48" spans="1:33" ht="14.25" customHeight="1">
      <c r="B48" s="154" t="s">
        <v>44</v>
      </c>
    </row>
    <row r="49" spans="1:33" ht="14.25" customHeight="1">
      <c r="B49" s="154" t="s">
        <v>45</v>
      </c>
    </row>
    <row r="50" spans="1:33" ht="14.25" customHeight="1">
      <c r="B50" s="154" t="s">
        <v>46</v>
      </c>
    </row>
    <row r="51" spans="1:33" ht="14.25" customHeight="1">
      <c r="B51" s="154" t="s">
        <v>47</v>
      </c>
    </row>
    <row r="52" spans="1:33" ht="14.25" customHeight="1">
      <c r="B52" s="154" t="s">
        <v>48</v>
      </c>
    </row>
    <row r="53" spans="1:33" ht="14.25" customHeight="1">
      <c r="B53" s="154" t="s">
        <v>49</v>
      </c>
    </row>
    <row r="54" spans="1:33" ht="14.25" customHeight="1"/>
    <row r="55" spans="1:33" ht="14.25" customHeight="1"/>
    <row r="56" spans="1:33" ht="14.25" customHeight="1">
      <c r="A56" s="159" t="s">
        <v>50</v>
      </c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</row>
    <row r="57" spans="1:33" ht="14.25" customHeight="1"/>
    <row r="58" spans="1:33" ht="14.25" customHeight="1">
      <c r="B58" s="278">
        <v>44631</v>
      </c>
      <c r="C58" s="154" t="s">
        <v>51</v>
      </c>
    </row>
    <row r="59" spans="1:33" ht="14.25" customHeight="1">
      <c r="B59" s="278">
        <v>44635</v>
      </c>
      <c r="C59" s="154" t="s">
        <v>52</v>
      </c>
    </row>
    <row r="60" spans="1:33" ht="14.25" customHeight="1">
      <c r="B60" s="312">
        <v>44678</v>
      </c>
      <c r="C60" s="154" t="s">
        <v>53</v>
      </c>
    </row>
    <row r="61" spans="1:33" ht="14.25" customHeight="1">
      <c r="B61" s="312">
        <v>44678</v>
      </c>
      <c r="C61" s="154" t="s">
        <v>54</v>
      </c>
    </row>
    <row r="62" spans="1:33" ht="14.25" customHeight="1">
      <c r="B62" s="278">
        <v>44818</v>
      </c>
      <c r="C62" s="154" t="s">
        <v>55</v>
      </c>
    </row>
    <row r="63" spans="1:33" ht="14.25" customHeight="1">
      <c r="B63" s="278">
        <v>44899</v>
      </c>
      <c r="C63" s="154" t="s">
        <v>56</v>
      </c>
    </row>
    <row r="64" spans="1:33" ht="14.25" customHeight="1">
      <c r="B64" s="278">
        <v>44909</v>
      </c>
      <c r="C64" s="154" t="s">
        <v>57</v>
      </c>
    </row>
    <row r="65" spans="2:3" ht="14.25" customHeight="1">
      <c r="B65" s="278">
        <v>44917</v>
      </c>
      <c r="C65" s="154" t="s">
        <v>58</v>
      </c>
    </row>
    <row r="66" spans="2:3" ht="14.25" customHeight="1">
      <c r="B66" s="278">
        <v>44930</v>
      </c>
      <c r="C66" s="154" t="s">
        <v>59</v>
      </c>
    </row>
    <row r="67" spans="2:3" ht="14.25" customHeight="1"/>
    <row r="68" spans="2:3" ht="14.25" customHeight="1"/>
    <row r="69" spans="2:3" ht="14.25" customHeight="1"/>
    <row r="70" spans="2:3" ht="14.25" customHeight="1"/>
    <row r="71" spans="2:3" ht="14.25" customHeight="1"/>
    <row r="72" spans="2:3" ht="14.25" customHeight="1"/>
    <row r="73" spans="2:3" ht="14.25" customHeight="1"/>
    <row r="74" spans="2:3" ht="14.25" customHeight="1"/>
    <row r="75" spans="2:3" ht="14.25" customHeight="1"/>
    <row r="76" spans="2:3" ht="14.25" customHeight="1"/>
    <row r="77" spans="2:3" ht="14.25" customHeight="1"/>
    <row r="78" spans="2:3" ht="14.25" customHeight="1"/>
    <row r="79" spans="2:3" ht="14.25" customHeight="1"/>
    <row r="80" spans="2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84E2-C8AC-4EAC-99B7-F0300BEC6568}">
  <sheetPr codeName="Sheet2">
    <tabColor theme="7"/>
  </sheetPr>
  <dimension ref="A1:N103"/>
  <sheetViews>
    <sheetView zoomScale="70" zoomScaleNormal="70" workbookViewId="0">
      <pane ySplit="9" topLeftCell="A10" activePane="bottomLeft" state="frozen"/>
      <selection pane="bottomLeft" activeCell="G60" sqref="A60:G60"/>
    </sheetView>
  </sheetViews>
  <sheetFormatPr defaultRowHeight="14.4"/>
  <cols>
    <col min="1" max="1" width="32.21875" customWidth="1"/>
    <col min="2" max="2" width="22" style="12" customWidth="1"/>
    <col min="3" max="3" width="31.77734375" style="12" bestFit="1" customWidth="1"/>
    <col min="4" max="6" width="16" customWidth="1"/>
    <col min="7" max="8" width="17.77734375" customWidth="1"/>
    <col min="9" max="9" width="64.21875" style="20" customWidth="1"/>
  </cols>
  <sheetData>
    <row r="1" spans="1:14">
      <c r="A1" t="s">
        <v>60</v>
      </c>
    </row>
    <row r="3" spans="1:14">
      <c r="A3" s="4" t="s">
        <v>61</v>
      </c>
      <c r="B3" s="180"/>
      <c r="C3" s="180"/>
      <c r="D3" s="5"/>
      <c r="E3" s="5"/>
      <c r="F3" s="5"/>
      <c r="G3" s="5"/>
      <c r="H3" s="5"/>
      <c r="I3" s="100"/>
      <c r="J3" s="5"/>
      <c r="K3" s="5"/>
      <c r="L3" s="5"/>
      <c r="M3" s="5"/>
      <c r="N3" s="5"/>
    </row>
    <row r="4" spans="1:14">
      <c r="A4" t="s">
        <v>62</v>
      </c>
      <c r="E4" s="48"/>
    </row>
    <row r="5" spans="1:14">
      <c r="A5" s="62" t="s">
        <v>63</v>
      </c>
    </row>
    <row r="6" spans="1:14">
      <c r="A6" s="125" t="s">
        <v>64</v>
      </c>
    </row>
    <row r="7" spans="1:14">
      <c r="A7" s="233" t="s">
        <v>65</v>
      </c>
    </row>
    <row r="8" spans="1:14" ht="15" thickBot="1"/>
    <row r="9" spans="1:14" s="20" customFormat="1" ht="45.75" customHeight="1">
      <c r="A9" s="185" t="s">
        <v>66</v>
      </c>
      <c r="B9" s="186" t="s">
        <v>67</v>
      </c>
      <c r="C9" s="186" t="s">
        <v>68</v>
      </c>
      <c r="D9" s="186" t="s">
        <v>69</v>
      </c>
      <c r="E9" s="186" t="s">
        <v>70</v>
      </c>
      <c r="F9" s="186" t="s">
        <v>71</v>
      </c>
      <c r="G9" s="186" t="s">
        <v>72</v>
      </c>
      <c r="H9" s="186" t="s">
        <v>73</v>
      </c>
      <c r="I9" s="187" t="s">
        <v>74</v>
      </c>
    </row>
    <row r="10" spans="1:14">
      <c r="A10" s="188" t="s">
        <v>75</v>
      </c>
      <c r="B10" s="182" t="s">
        <v>76</v>
      </c>
      <c r="C10" s="182" t="s">
        <v>77</v>
      </c>
      <c r="D10" s="27">
        <v>2630.0714285714239</v>
      </c>
      <c r="E10" s="298">
        <v>8.3374142857142886</v>
      </c>
      <c r="F10" s="298">
        <v>130.57374285714269</v>
      </c>
      <c r="G10" s="27"/>
      <c r="H10" s="298"/>
      <c r="I10" s="189"/>
    </row>
    <row r="11" spans="1:14">
      <c r="A11" s="190" t="s">
        <v>78</v>
      </c>
      <c r="B11" s="12" t="s">
        <v>76</v>
      </c>
      <c r="C11" s="12" t="s">
        <v>79</v>
      </c>
      <c r="D11" s="21">
        <v>195.7109999999999</v>
      </c>
      <c r="E11" s="24">
        <v>0.76568599999999953</v>
      </c>
      <c r="F11" s="24">
        <v>9.3188779999999998</v>
      </c>
      <c r="G11" s="66">
        <f t="shared" ref="G11:G16" si="0">IF(H11&lt;&gt;0,D11,"")</f>
        <v>195.7109999999999</v>
      </c>
      <c r="H11" s="299">
        <f t="shared" ref="H11:H16" si="1">F11</f>
        <v>9.3188779999999998</v>
      </c>
      <c r="I11" s="189"/>
    </row>
    <row r="12" spans="1:14">
      <c r="A12" s="190" t="s">
        <v>80</v>
      </c>
      <c r="B12" s="12" t="s">
        <v>76</v>
      </c>
      <c r="C12" s="12" t="s">
        <v>81</v>
      </c>
      <c r="D12" s="21">
        <v>772.80000000000018</v>
      </c>
      <c r="E12" s="24">
        <v>4.4763399999999995</v>
      </c>
      <c r="F12" s="24">
        <v>44.139929999999993</v>
      </c>
      <c r="G12" s="66">
        <f t="shared" si="0"/>
        <v>772.80000000000018</v>
      </c>
      <c r="H12" s="299">
        <f t="shared" si="1"/>
        <v>44.139929999999993</v>
      </c>
      <c r="I12" s="189"/>
    </row>
    <row r="13" spans="1:14">
      <c r="A13" s="190" t="s">
        <v>82</v>
      </c>
      <c r="B13" s="12" t="s">
        <v>76</v>
      </c>
      <c r="C13" s="12" t="s">
        <v>83</v>
      </c>
      <c r="D13" s="21">
        <v>459.12099999999998</v>
      </c>
      <c r="E13" s="24">
        <v>2.5514000000000001</v>
      </c>
      <c r="F13" s="24">
        <v>17.197914300000033</v>
      </c>
      <c r="G13" s="66">
        <f t="shared" si="0"/>
        <v>459.12099999999998</v>
      </c>
      <c r="H13" s="299">
        <f t="shared" si="1"/>
        <v>17.197914300000033</v>
      </c>
      <c r="I13" s="189"/>
    </row>
    <row r="14" spans="1:14">
      <c r="A14" s="190" t="s">
        <v>84</v>
      </c>
      <c r="B14" s="12" t="s">
        <v>76</v>
      </c>
      <c r="C14" s="12" t="s">
        <v>85</v>
      </c>
      <c r="D14" s="21">
        <v>739.80999999999949</v>
      </c>
      <c r="E14" s="24">
        <v>3.8864199999999993</v>
      </c>
      <c r="F14" s="24">
        <v>29.649609999999992</v>
      </c>
      <c r="G14" s="66">
        <f t="shared" si="0"/>
        <v>739.80999999999949</v>
      </c>
      <c r="H14" s="299">
        <f t="shared" si="1"/>
        <v>29.649609999999992</v>
      </c>
      <c r="I14" s="189"/>
    </row>
    <row r="15" spans="1:14">
      <c r="A15" s="190" t="s">
        <v>86</v>
      </c>
      <c r="B15" s="12" t="s">
        <v>76</v>
      </c>
      <c r="C15" s="12" t="s">
        <v>87</v>
      </c>
      <c r="D15" s="21">
        <v>101.90199999999999</v>
      </c>
      <c r="E15" s="24">
        <v>0.70113800000000015</v>
      </c>
      <c r="F15" s="24">
        <v>4.3771880000000003</v>
      </c>
      <c r="G15" s="66">
        <f t="shared" si="0"/>
        <v>101.90199999999999</v>
      </c>
      <c r="H15" s="299">
        <f t="shared" si="1"/>
        <v>4.3771880000000003</v>
      </c>
      <c r="I15" s="189"/>
    </row>
    <row r="16" spans="1:14">
      <c r="A16" s="190" t="s">
        <v>88</v>
      </c>
      <c r="B16" s="12" t="s">
        <v>76</v>
      </c>
      <c r="C16" s="12" t="s">
        <v>77</v>
      </c>
      <c r="D16" s="300">
        <f>D10-SUM(D11:D15)</f>
        <v>360.7274285714243</v>
      </c>
      <c r="E16" s="297">
        <f t="shared" ref="E16:F16" si="2">E10-SUM(E11:E15)</f>
        <v>-4.0435697142857094</v>
      </c>
      <c r="F16" s="297">
        <f t="shared" si="2"/>
        <v>25.890222557142664</v>
      </c>
      <c r="G16" s="66">
        <f t="shared" si="0"/>
        <v>360.7274285714243</v>
      </c>
      <c r="H16" s="299">
        <f t="shared" si="1"/>
        <v>25.890222557142664</v>
      </c>
      <c r="I16" s="189"/>
    </row>
    <row r="17" spans="1:12" ht="28.8">
      <c r="A17" s="188" t="s">
        <v>89</v>
      </c>
      <c r="B17" s="182" t="s">
        <v>76</v>
      </c>
      <c r="C17" s="182" t="s">
        <v>85</v>
      </c>
      <c r="D17" s="301">
        <v>637.89999999999964</v>
      </c>
      <c r="E17" s="302">
        <v>4.7249500000000006</v>
      </c>
      <c r="F17" s="302">
        <v>24.851000000000006</v>
      </c>
      <c r="G17" s="27"/>
      <c r="H17" s="298"/>
      <c r="I17" s="189" t="s">
        <v>90</v>
      </c>
    </row>
    <row r="18" spans="1:12">
      <c r="A18" s="188" t="s">
        <v>91</v>
      </c>
      <c r="B18" s="182" t="s">
        <v>76</v>
      </c>
      <c r="C18" s="182" t="s">
        <v>79</v>
      </c>
      <c r="D18" s="27">
        <v>354.29999999999927</v>
      </c>
      <c r="E18" s="298">
        <v>0.8378000000000011</v>
      </c>
      <c r="F18" s="298">
        <v>10.508500000000002</v>
      </c>
      <c r="G18" s="27"/>
      <c r="H18" s="298"/>
      <c r="I18" s="189"/>
    </row>
    <row r="19" spans="1:12">
      <c r="A19" s="188" t="s">
        <v>92</v>
      </c>
      <c r="B19" s="182" t="s">
        <v>76</v>
      </c>
      <c r="C19" s="182" t="s">
        <v>77</v>
      </c>
      <c r="D19" s="27">
        <v>891</v>
      </c>
      <c r="E19" s="298">
        <v>6.6165999999999983</v>
      </c>
      <c r="F19" s="298">
        <v>36.582600000000006</v>
      </c>
      <c r="G19" s="27"/>
      <c r="H19" s="298"/>
      <c r="I19" s="189"/>
    </row>
    <row r="20" spans="1:12">
      <c r="A20" s="287" t="s">
        <v>93</v>
      </c>
      <c r="B20" s="182" t="s">
        <v>76</v>
      </c>
      <c r="C20" s="182" t="s">
        <v>79</v>
      </c>
      <c r="D20" s="27">
        <v>204.62462703485642</v>
      </c>
      <c r="E20" s="298">
        <v>1353.9193072388307</v>
      </c>
      <c r="F20" s="298">
        <v>8.401460023530122</v>
      </c>
      <c r="G20" s="27"/>
      <c r="H20" s="298"/>
      <c r="I20" s="211"/>
    </row>
    <row r="21" spans="1:12">
      <c r="A21" s="287" t="s">
        <v>94</v>
      </c>
      <c r="B21" s="182" t="s">
        <v>76</v>
      </c>
      <c r="C21" s="182" t="s">
        <v>83</v>
      </c>
      <c r="D21" s="27">
        <v>686.37537296514347</v>
      </c>
      <c r="E21" s="298">
        <v>5.0970497112919944</v>
      </c>
      <c r="F21" s="298">
        <v>28.181139976469879</v>
      </c>
      <c r="G21" s="27"/>
      <c r="H21" s="298"/>
      <c r="I21" s="211"/>
    </row>
    <row r="22" spans="1:12">
      <c r="A22" s="192" t="s">
        <v>95</v>
      </c>
      <c r="B22" s="182" t="s">
        <v>76</v>
      </c>
      <c r="C22" s="182" t="s">
        <v>81</v>
      </c>
      <c r="D22" s="27">
        <v>803.10000000000036</v>
      </c>
      <c r="E22" s="298">
        <v>5.5006999999999993</v>
      </c>
      <c r="F22" s="298">
        <v>47.197900000000018</v>
      </c>
      <c r="G22" s="27"/>
      <c r="H22" s="298"/>
      <c r="I22" s="211"/>
    </row>
    <row r="23" spans="1:12" s="32" customFormat="1">
      <c r="A23" s="192" t="s">
        <v>96</v>
      </c>
      <c r="B23" s="182" t="s">
        <v>97</v>
      </c>
      <c r="C23" s="182" t="s">
        <v>77</v>
      </c>
      <c r="D23" s="27">
        <v>1545.4505262694306</v>
      </c>
      <c r="E23" s="298">
        <v>8.0819403439569406</v>
      </c>
      <c r="F23" s="298">
        <v>51.747621794955087</v>
      </c>
      <c r="G23" s="66" t="str">
        <f t="shared" ref="G23:G30" si="3">IF(H23&lt;&gt;0,D23,"")</f>
        <v/>
      </c>
      <c r="H23" s="298"/>
      <c r="I23" s="429" t="s">
        <v>98</v>
      </c>
    </row>
    <row r="24" spans="1:12" s="32" customFormat="1">
      <c r="A24" s="232" t="str">
        <f>CONCATENATE("All US - ",C24)</f>
        <v>All US - Transportation</v>
      </c>
      <c r="B24" s="183" t="s">
        <v>97</v>
      </c>
      <c r="C24" s="183" t="s">
        <v>79</v>
      </c>
      <c r="D24" s="66">
        <v>117</v>
      </c>
      <c r="E24" s="299">
        <v>0.43453839728616767</v>
      </c>
      <c r="F24" s="299">
        <v>11</v>
      </c>
      <c r="G24" s="66">
        <f t="shared" si="3"/>
        <v>117</v>
      </c>
      <c r="H24" s="299">
        <f>F24</f>
        <v>11</v>
      </c>
      <c r="I24" s="429" t="s">
        <v>99</v>
      </c>
    </row>
    <row r="25" spans="1:12" s="32" customFormat="1">
      <c r="A25" s="232" t="str">
        <f t="shared" ref="A25:A29" si="4">CONCATENATE("All US - ",C25)</f>
        <v>All US - Buildings</v>
      </c>
      <c r="B25" s="183" t="s">
        <v>97</v>
      </c>
      <c r="C25" s="183" t="s">
        <v>83</v>
      </c>
      <c r="D25" s="66">
        <v>189</v>
      </c>
      <c r="E25" s="299">
        <v>0.7</v>
      </c>
      <c r="F25" s="299">
        <v>10</v>
      </c>
      <c r="G25" s="66">
        <f t="shared" si="3"/>
        <v>189</v>
      </c>
      <c r="H25" s="299">
        <f t="shared" ref="H25:H29" si="5">F25</f>
        <v>10</v>
      </c>
      <c r="I25" s="429" t="s">
        <v>100</v>
      </c>
    </row>
    <row r="26" spans="1:12" s="32" customFormat="1" ht="28.8">
      <c r="A26" s="232" t="str">
        <f t="shared" si="4"/>
        <v>All US - Electricity</v>
      </c>
      <c r="B26" s="183" t="s">
        <v>97</v>
      </c>
      <c r="C26" s="183" t="s">
        <v>81</v>
      </c>
      <c r="D26" s="66">
        <v>831</v>
      </c>
      <c r="E26" s="299">
        <v>3.6</v>
      </c>
      <c r="F26" s="299">
        <v>19</v>
      </c>
      <c r="G26" s="66">
        <f t="shared" si="3"/>
        <v>831</v>
      </c>
      <c r="H26" s="299">
        <f t="shared" si="5"/>
        <v>19</v>
      </c>
      <c r="I26" s="429" t="s">
        <v>101</v>
      </c>
    </row>
    <row r="27" spans="1:12" s="32" customFormat="1" ht="28.8">
      <c r="A27" s="232" t="str">
        <f t="shared" si="4"/>
        <v>All US - Industry</v>
      </c>
      <c r="B27" s="183" t="s">
        <v>97</v>
      </c>
      <c r="C27" s="183" t="s">
        <v>85</v>
      </c>
      <c r="D27" s="66">
        <v>128</v>
      </c>
      <c r="E27" s="299">
        <v>0.6</v>
      </c>
      <c r="F27" s="299">
        <v>5</v>
      </c>
      <c r="G27" s="66">
        <f t="shared" si="3"/>
        <v>128</v>
      </c>
      <c r="H27" s="299">
        <f t="shared" si="5"/>
        <v>5</v>
      </c>
      <c r="I27" s="429" t="s">
        <v>102</v>
      </c>
    </row>
    <row r="28" spans="1:12" s="32" customFormat="1">
      <c r="A28" s="232" t="str">
        <f t="shared" si="4"/>
        <v>All US - LULUCF</v>
      </c>
      <c r="B28" s="183" t="s">
        <v>97</v>
      </c>
      <c r="C28" s="183" t="s">
        <v>103</v>
      </c>
      <c r="D28" s="66">
        <v>37</v>
      </c>
      <c r="E28" s="299">
        <v>0.2</v>
      </c>
      <c r="F28" s="299">
        <v>1</v>
      </c>
      <c r="G28" s="66">
        <f t="shared" si="3"/>
        <v>37</v>
      </c>
      <c r="H28" s="299">
        <f t="shared" si="5"/>
        <v>1</v>
      </c>
      <c r="I28" s="429" t="s">
        <v>104</v>
      </c>
    </row>
    <row r="29" spans="1:12" s="32" customFormat="1">
      <c r="A29" s="232" t="str">
        <f t="shared" si="4"/>
        <v>All US - Agriculture</v>
      </c>
      <c r="B29" s="183" t="s">
        <v>97</v>
      </c>
      <c r="C29" s="183" t="s">
        <v>105</v>
      </c>
      <c r="D29" s="66">
        <v>111</v>
      </c>
      <c r="E29" s="299">
        <v>0.9</v>
      </c>
      <c r="F29" s="299">
        <v>1</v>
      </c>
      <c r="G29" s="66">
        <f t="shared" si="3"/>
        <v>111</v>
      </c>
      <c r="H29" s="299">
        <f t="shared" si="5"/>
        <v>1</v>
      </c>
      <c r="I29" s="429" t="s">
        <v>106</v>
      </c>
    </row>
    <row r="30" spans="1:12" s="11" customFormat="1">
      <c r="A30" s="188" t="s">
        <v>107</v>
      </c>
      <c r="B30" s="182" t="s">
        <v>97</v>
      </c>
      <c r="C30" s="182" t="s">
        <v>77</v>
      </c>
      <c r="D30" s="27">
        <v>1020.1490999999996</v>
      </c>
      <c r="E30" s="298">
        <v>3.9347086</v>
      </c>
      <c r="F30" s="298">
        <v>31.191022499999999</v>
      </c>
      <c r="G30" s="66" t="str">
        <f t="shared" si="3"/>
        <v/>
      </c>
      <c r="H30" s="298"/>
      <c r="I30" s="430"/>
      <c r="L30" s="215"/>
    </row>
    <row r="31" spans="1:12">
      <c r="A31" s="190" t="s">
        <v>108</v>
      </c>
      <c r="B31" s="12" t="s">
        <v>97</v>
      </c>
      <c r="C31" s="12" t="s">
        <v>79</v>
      </c>
      <c r="D31" s="21">
        <v>0</v>
      </c>
      <c r="E31" s="24">
        <v>0</v>
      </c>
      <c r="F31" s="24">
        <v>0</v>
      </c>
      <c r="G31" s="66" t="str">
        <f t="shared" ref="G31:G47" si="6">IF(H31&lt;&gt;0,D31,"")</f>
        <v/>
      </c>
      <c r="H31" s="24"/>
      <c r="I31" s="189"/>
    </row>
    <row r="32" spans="1:12">
      <c r="A32" s="190" t="s">
        <v>109</v>
      </c>
      <c r="B32" s="12" t="s">
        <v>97</v>
      </c>
      <c r="C32" s="12" t="s">
        <v>81</v>
      </c>
      <c r="D32" s="414">
        <v>890.58199999999999</v>
      </c>
      <c r="E32" s="415">
        <v>3.6121300000000001</v>
      </c>
      <c r="F32" s="415">
        <v>19.224282999999996</v>
      </c>
      <c r="G32" s="66" t="str">
        <f t="shared" si="6"/>
        <v/>
      </c>
      <c r="H32" s="24"/>
      <c r="I32" s="431" t="s">
        <v>110</v>
      </c>
    </row>
    <row r="33" spans="1:9">
      <c r="A33" s="190" t="s">
        <v>111</v>
      </c>
      <c r="B33" s="12" t="s">
        <v>97</v>
      </c>
      <c r="C33" s="12" t="s">
        <v>85</v>
      </c>
      <c r="D33" s="21">
        <v>0</v>
      </c>
      <c r="E33" s="24">
        <v>0</v>
      </c>
      <c r="F33" s="24">
        <v>0</v>
      </c>
      <c r="G33" s="66" t="str">
        <f t="shared" si="6"/>
        <v/>
      </c>
      <c r="H33" s="24"/>
      <c r="I33" s="432" t="s">
        <v>112</v>
      </c>
    </row>
    <row r="34" spans="1:9">
      <c r="A34" s="192" t="s">
        <v>113</v>
      </c>
      <c r="B34" s="182" t="s">
        <v>97</v>
      </c>
      <c r="C34" s="182" t="s">
        <v>79</v>
      </c>
      <c r="D34" s="27">
        <f>SUM(D35:D36)</f>
        <v>35.945000000000164</v>
      </c>
      <c r="E34" s="27">
        <f>SUM(E35:E36)</f>
        <v>6.917400000000043E-2</v>
      </c>
      <c r="F34" s="27">
        <f>SUM(F35:F36)</f>
        <v>6.4165590000000012</v>
      </c>
      <c r="G34" s="66"/>
      <c r="H34" s="24"/>
      <c r="I34" s="189" t="s">
        <v>114</v>
      </c>
    </row>
    <row r="35" spans="1:9">
      <c r="A35" s="190" t="s">
        <v>115</v>
      </c>
      <c r="B35" s="12" t="s">
        <v>97</v>
      </c>
      <c r="C35" s="12" t="s">
        <v>79</v>
      </c>
      <c r="D35" s="21">
        <v>45.400000000000091</v>
      </c>
      <c r="E35" s="24">
        <v>8.6960000000000037E-2</v>
      </c>
      <c r="F35" s="24">
        <v>9.2186770000000013</v>
      </c>
      <c r="G35" s="66"/>
      <c r="H35" s="66"/>
      <c r="I35" s="189"/>
    </row>
    <row r="36" spans="1:9">
      <c r="A36" s="190" t="s">
        <v>116</v>
      </c>
      <c r="B36" s="12" t="s">
        <v>97</v>
      </c>
      <c r="C36" s="12" t="s">
        <v>81</v>
      </c>
      <c r="D36" s="21">
        <v>-9.4549999999999272</v>
      </c>
      <c r="E36" s="24">
        <v>-1.7785999999999604E-2</v>
      </c>
      <c r="F36" s="24">
        <v>-2.8021179999999997</v>
      </c>
      <c r="G36" s="66"/>
      <c r="H36" s="66"/>
      <c r="I36" s="189"/>
    </row>
    <row r="37" spans="1:9">
      <c r="A37" s="192" t="s">
        <v>117</v>
      </c>
      <c r="B37" s="182" t="s">
        <v>97</v>
      </c>
      <c r="C37" s="182" t="s">
        <v>83</v>
      </c>
      <c r="D37" s="27">
        <f>SUM(D38:D39)</f>
        <v>76.845000000000084</v>
      </c>
      <c r="E37" s="298">
        <f>SUM(E38:E39)</f>
        <v>0.1784430000000013</v>
      </c>
      <c r="F37" s="298">
        <f>SUM(F38:F39)</f>
        <v>6.1793625800000012</v>
      </c>
      <c r="G37" s="27"/>
      <c r="H37" s="298"/>
      <c r="I37" s="189" t="s">
        <v>114</v>
      </c>
    </row>
    <row r="38" spans="1:9">
      <c r="A38" s="190" t="s">
        <v>118</v>
      </c>
      <c r="B38" s="12" t="s">
        <v>97</v>
      </c>
      <c r="C38" s="12" t="s">
        <v>83</v>
      </c>
      <c r="D38" s="21">
        <v>102.69800000000004</v>
      </c>
      <c r="E38" s="24">
        <f>241.901/1000</f>
        <v>0.241901</v>
      </c>
      <c r="F38" s="24">
        <v>8.0257895799999996</v>
      </c>
      <c r="G38" s="66"/>
      <c r="H38" s="24"/>
      <c r="I38" s="189"/>
    </row>
    <row r="39" spans="1:9">
      <c r="A39" s="190" t="s">
        <v>119</v>
      </c>
      <c r="B39" s="12" t="s">
        <v>97</v>
      </c>
      <c r="C39" s="12" t="s">
        <v>81</v>
      </c>
      <c r="D39" s="21">
        <v>-25.852999999999952</v>
      </c>
      <c r="E39" s="24">
        <f>-63.4579999999987/1000</f>
        <v>-6.3457999999998696E-2</v>
      </c>
      <c r="F39" s="24">
        <v>-1.8464269999999985</v>
      </c>
      <c r="G39" s="66"/>
      <c r="H39" s="24"/>
      <c r="I39" s="189" t="s">
        <v>120</v>
      </c>
    </row>
    <row r="40" spans="1:9">
      <c r="A40" s="192" t="s">
        <v>121</v>
      </c>
      <c r="B40" s="182" t="s">
        <v>97</v>
      </c>
      <c r="C40" s="182" t="s">
        <v>85</v>
      </c>
      <c r="D40" s="27">
        <f>SUM(D41:D42)</f>
        <v>161.61752058551036</v>
      </c>
      <c r="E40" s="298">
        <f>SUM(E41:E42)</f>
        <v>0.48254846212994507</v>
      </c>
      <c r="F40" s="27">
        <f>SUM(F41:F42)</f>
        <v>5.6842135185800498</v>
      </c>
      <c r="G40" s="66" t="str">
        <f t="shared" si="6"/>
        <v/>
      </c>
      <c r="H40" s="298"/>
      <c r="I40" s="189"/>
    </row>
    <row r="41" spans="1:9" ht="28.8">
      <c r="A41" s="287" t="s">
        <v>122</v>
      </c>
      <c r="B41" s="182" t="s">
        <v>97</v>
      </c>
      <c r="C41" s="182" t="s">
        <v>85</v>
      </c>
      <c r="D41" s="27">
        <v>47.744387208395572</v>
      </c>
      <c r="E41" s="298">
        <v>0.13956927083141576</v>
      </c>
      <c r="F41" s="298">
        <v>1.7196395462430822</v>
      </c>
      <c r="G41" s="66"/>
      <c r="H41" s="299"/>
      <c r="I41" s="189" t="s">
        <v>123</v>
      </c>
    </row>
    <row r="42" spans="1:9">
      <c r="A42" s="190" t="s">
        <v>124</v>
      </c>
      <c r="B42" s="12" t="s">
        <v>97</v>
      </c>
      <c r="C42" s="12" t="s">
        <v>85</v>
      </c>
      <c r="D42" s="21">
        <v>113.87313337711478</v>
      </c>
      <c r="E42" s="24">
        <v>0.34297919129852927</v>
      </c>
      <c r="F42" s="24">
        <v>3.9645739723369675</v>
      </c>
      <c r="G42" s="66">
        <f t="shared" si="6"/>
        <v>113.87313337711478</v>
      </c>
      <c r="H42" s="299">
        <f t="shared" ref="H42" si="7">F42</f>
        <v>3.9645739723369675</v>
      </c>
      <c r="I42" s="189"/>
    </row>
    <row r="43" spans="1:9" ht="28.8">
      <c r="A43" s="192" t="s">
        <v>125</v>
      </c>
      <c r="B43" s="182" t="s">
        <v>126</v>
      </c>
      <c r="C43" s="182" t="s">
        <v>85</v>
      </c>
      <c r="D43" s="27">
        <v>252.41657806773196</v>
      </c>
      <c r="E43" s="298">
        <v>0.39733296858890765</v>
      </c>
      <c r="F43" s="298">
        <v>6.7952624044705026</v>
      </c>
      <c r="G43" s="66" t="str">
        <f t="shared" si="6"/>
        <v/>
      </c>
      <c r="H43" s="298"/>
      <c r="I43" s="189" t="s">
        <v>127</v>
      </c>
    </row>
    <row r="44" spans="1:9">
      <c r="A44" s="190" t="s">
        <v>128</v>
      </c>
      <c r="B44" s="12" t="s">
        <v>97</v>
      </c>
      <c r="C44" s="12" t="s">
        <v>85</v>
      </c>
      <c r="D44" s="21">
        <v>97.025454779018602</v>
      </c>
      <c r="E44" s="24">
        <v>6.433447298912659E-2</v>
      </c>
      <c r="F44" s="24">
        <v>1.1461474555527555</v>
      </c>
      <c r="G44" s="66">
        <f t="shared" si="6"/>
        <v>97.025454779018602</v>
      </c>
      <c r="H44" s="299">
        <f>F44</f>
        <v>1.1461474555527555</v>
      </c>
      <c r="I44" s="189"/>
    </row>
    <row r="45" spans="1:9">
      <c r="A45" s="190" t="s">
        <v>129</v>
      </c>
      <c r="B45" s="12" t="s">
        <v>130</v>
      </c>
      <c r="C45" s="12" t="s">
        <v>85</v>
      </c>
      <c r="D45" s="21">
        <v>114.964757301349</v>
      </c>
      <c r="E45" s="24">
        <v>0.28462455346015275</v>
      </c>
      <c r="F45" s="24">
        <v>3.6104790630331656</v>
      </c>
      <c r="G45" s="66">
        <f t="shared" si="6"/>
        <v>114.964757301349</v>
      </c>
      <c r="H45" s="299">
        <f t="shared" ref="H45:H46" si="8">F45</f>
        <v>3.6104790630331656</v>
      </c>
      <c r="I45" s="189"/>
    </row>
    <row r="46" spans="1:9" ht="28.8">
      <c r="A46" s="190" t="s">
        <v>131</v>
      </c>
      <c r="B46" s="12" t="s">
        <v>126</v>
      </c>
      <c r="C46" s="12" t="s">
        <v>85</v>
      </c>
      <c r="D46" s="21">
        <v>40.426365987364399</v>
      </c>
      <c r="E46" s="24">
        <v>4.8373942139628277E-2</v>
      </c>
      <c r="F46" s="24">
        <v>2.0386358858845819</v>
      </c>
      <c r="G46" s="66">
        <f t="shared" si="6"/>
        <v>40.426365987364399</v>
      </c>
      <c r="H46" s="299">
        <f t="shared" si="8"/>
        <v>2.0386358858845819</v>
      </c>
      <c r="I46" s="189" t="s">
        <v>132</v>
      </c>
    </row>
    <row r="47" spans="1:9">
      <c r="A47" s="188" t="s">
        <v>133</v>
      </c>
      <c r="B47" s="182" t="s">
        <v>130</v>
      </c>
      <c r="C47" s="182" t="s">
        <v>77</v>
      </c>
      <c r="D47" s="27">
        <v>770</v>
      </c>
      <c r="E47" s="302"/>
      <c r="F47" s="298">
        <v>35</v>
      </c>
      <c r="G47" s="66" t="str">
        <f t="shared" si="6"/>
        <v/>
      </c>
      <c r="H47" s="298"/>
      <c r="I47" s="189"/>
    </row>
    <row r="48" spans="1:9" ht="28.8">
      <c r="A48" s="190" t="s">
        <v>134</v>
      </c>
      <c r="B48" s="12" t="s">
        <v>130</v>
      </c>
      <c r="C48" s="12" t="s">
        <v>81</v>
      </c>
      <c r="D48" s="21">
        <v>150</v>
      </c>
      <c r="E48" s="303"/>
      <c r="F48" s="24">
        <v>7</v>
      </c>
      <c r="G48" s="66">
        <f t="shared" ref="G48:G57" si="9">IF(H48&lt;&gt;0,D48,"")</f>
        <v>150</v>
      </c>
      <c r="H48" s="24">
        <f>F48</f>
        <v>7</v>
      </c>
      <c r="I48" s="189" t="s">
        <v>135</v>
      </c>
    </row>
    <row r="49" spans="1:9">
      <c r="A49" s="190" t="s">
        <v>136</v>
      </c>
      <c r="B49" s="12" t="s">
        <v>130</v>
      </c>
      <c r="C49" s="12" t="s">
        <v>79</v>
      </c>
      <c r="D49" s="21">
        <v>260</v>
      </c>
      <c r="E49" s="303"/>
      <c r="F49" s="24">
        <v>12</v>
      </c>
      <c r="G49" s="66">
        <f t="shared" si="9"/>
        <v>260</v>
      </c>
      <c r="H49" s="24">
        <f>F49</f>
        <v>12</v>
      </c>
      <c r="I49" s="189"/>
    </row>
    <row r="50" spans="1:9">
      <c r="A50" s="190" t="s">
        <v>137</v>
      </c>
      <c r="B50" s="12" t="s">
        <v>130</v>
      </c>
      <c r="C50" s="12" t="s">
        <v>83</v>
      </c>
      <c r="D50" s="21">
        <v>130</v>
      </c>
      <c r="E50" s="303"/>
      <c r="F50" s="24">
        <v>6</v>
      </c>
      <c r="G50" s="66">
        <f t="shared" si="9"/>
        <v>130</v>
      </c>
      <c r="H50" s="24">
        <f>F50</f>
        <v>6</v>
      </c>
      <c r="I50" s="189"/>
    </row>
    <row r="51" spans="1:9">
      <c r="A51" s="190" t="s">
        <v>138</v>
      </c>
      <c r="B51" s="12" t="s">
        <v>130</v>
      </c>
      <c r="C51" s="12" t="s">
        <v>85</v>
      </c>
      <c r="D51" s="21">
        <v>200</v>
      </c>
      <c r="E51" s="303"/>
      <c r="F51" s="24">
        <v>9</v>
      </c>
      <c r="G51" s="66">
        <f t="shared" si="9"/>
        <v>200</v>
      </c>
      <c r="H51" s="24">
        <f>F51</f>
        <v>9</v>
      </c>
      <c r="I51" s="189"/>
    </row>
    <row r="52" spans="1:9">
      <c r="A52" s="190" t="s">
        <v>139</v>
      </c>
      <c r="B52" s="12" t="s">
        <v>130</v>
      </c>
      <c r="C52" s="12" t="s">
        <v>87</v>
      </c>
      <c r="D52" s="300">
        <f>D47-SUM(D48:D51)</f>
        <v>30</v>
      </c>
      <c r="E52" s="300">
        <f t="shared" ref="E52:F52" si="10">E47-SUM(E48:E51)</f>
        <v>0</v>
      </c>
      <c r="F52" s="297">
        <f t="shared" si="10"/>
        <v>1</v>
      </c>
      <c r="G52" s="66">
        <f t="shared" si="9"/>
        <v>30</v>
      </c>
      <c r="H52" s="24">
        <f>F52</f>
        <v>1</v>
      </c>
      <c r="I52" s="189"/>
    </row>
    <row r="53" spans="1:9">
      <c r="A53" s="188" t="s">
        <v>140</v>
      </c>
      <c r="B53" s="182" t="s">
        <v>130</v>
      </c>
      <c r="C53" s="182" t="s">
        <v>79</v>
      </c>
      <c r="D53" s="27">
        <v>55</v>
      </c>
      <c r="E53" s="182">
        <v>0.2</v>
      </c>
      <c r="F53" s="298">
        <v>5</v>
      </c>
      <c r="G53" s="66" t="str">
        <f t="shared" si="9"/>
        <v/>
      </c>
      <c r="H53" s="298"/>
      <c r="I53" s="189" t="s">
        <v>141</v>
      </c>
    </row>
    <row r="54" spans="1:9">
      <c r="A54" s="188" t="s">
        <v>142</v>
      </c>
      <c r="B54" s="182" t="s">
        <v>130</v>
      </c>
      <c r="C54" s="182" t="s">
        <v>83</v>
      </c>
      <c r="D54" s="27">
        <v>68.032999999999447</v>
      </c>
      <c r="E54" s="298">
        <v>0.181551399999998</v>
      </c>
      <c r="F54" s="298">
        <v>5.0671379999999919</v>
      </c>
      <c r="G54" s="27" t="str">
        <f t="shared" si="9"/>
        <v/>
      </c>
      <c r="H54" s="298"/>
      <c r="I54" s="189" t="s">
        <v>141</v>
      </c>
    </row>
    <row r="55" spans="1:9">
      <c r="A55" s="188" t="s">
        <v>143</v>
      </c>
      <c r="B55" s="182" t="s">
        <v>130</v>
      </c>
      <c r="C55" s="182" t="s">
        <v>77</v>
      </c>
      <c r="D55" s="27">
        <v>200.82918739635161</v>
      </c>
      <c r="E55" s="302"/>
      <c r="F55" s="298">
        <v>6.2</v>
      </c>
      <c r="G55" s="27"/>
      <c r="H55" s="298"/>
      <c r="I55" s="189" t="s">
        <v>141</v>
      </c>
    </row>
    <row r="56" spans="1:9">
      <c r="A56" s="191" t="s">
        <v>144</v>
      </c>
      <c r="B56" s="12" t="s">
        <v>145</v>
      </c>
      <c r="C56" s="12" t="s">
        <v>79</v>
      </c>
      <c r="D56" s="21">
        <v>25.060999999999893</v>
      </c>
      <c r="E56" s="184">
        <v>4.9944000000000668E-2</v>
      </c>
      <c r="F56" s="24">
        <v>5.6097650000000012</v>
      </c>
      <c r="G56" s="66">
        <f t="shared" si="9"/>
        <v>25.060999999999893</v>
      </c>
      <c r="H56" s="24">
        <f>F56</f>
        <v>5.6097650000000012</v>
      </c>
      <c r="I56" s="189"/>
    </row>
    <row r="57" spans="1:9">
      <c r="A57" s="191" t="s">
        <v>146</v>
      </c>
      <c r="B57" s="12" t="s">
        <v>126</v>
      </c>
      <c r="C57" s="12" t="s">
        <v>83</v>
      </c>
      <c r="D57" s="12">
        <v>40</v>
      </c>
      <c r="E57" s="12">
        <v>7.0000000000000007E-2</v>
      </c>
      <c r="F57" s="24">
        <v>3</v>
      </c>
      <c r="G57" s="183">
        <f t="shared" si="9"/>
        <v>40</v>
      </c>
      <c r="H57" s="24">
        <f>F57</f>
        <v>3</v>
      </c>
      <c r="I57" s="189"/>
    </row>
    <row r="58" spans="1:9">
      <c r="A58" s="188" t="s">
        <v>147</v>
      </c>
      <c r="B58" s="182" t="s">
        <v>126</v>
      </c>
      <c r="C58" s="182" t="s">
        <v>77</v>
      </c>
      <c r="D58" s="27">
        <v>211.08211674288339</v>
      </c>
      <c r="E58" s="298">
        <v>0.63461447612886002</v>
      </c>
      <c r="F58" s="298">
        <v>4.7875642259160074</v>
      </c>
      <c r="G58" s="27"/>
      <c r="H58" s="298"/>
      <c r="I58" s="189" t="s">
        <v>148</v>
      </c>
    </row>
    <row r="59" spans="1:9">
      <c r="A59" s="190" t="s">
        <v>149</v>
      </c>
      <c r="B59" s="12" t="s">
        <v>126</v>
      </c>
      <c r="C59" s="12" t="s">
        <v>81</v>
      </c>
      <c r="D59" s="21">
        <v>124.14621299517938</v>
      </c>
      <c r="E59" s="24">
        <v>0.37376227394547901</v>
      </c>
      <c r="F59" s="24">
        <v>2.7913364232133411</v>
      </c>
      <c r="G59" s="66">
        <f>IF(H59&lt;&gt;0,D59,"")</f>
        <v>124.14621299517938</v>
      </c>
      <c r="H59" s="24">
        <f t="shared" ref="H59:H63" si="11">F59</f>
        <v>2.7913364232133411</v>
      </c>
      <c r="I59" s="189"/>
    </row>
    <row r="60" spans="1:9">
      <c r="A60" s="190" t="s">
        <v>150</v>
      </c>
      <c r="B60" s="12" t="s">
        <v>126</v>
      </c>
      <c r="C60" s="12" t="s">
        <v>85</v>
      </c>
      <c r="D60" s="21">
        <v>15.286930004235643</v>
      </c>
      <c r="E60" s="24">
        <v>4.555289860411342E-2</v>
      </c>
      <c r="F60" s="24">
        <v>0.36876902114470167</v>
      </c>
      <c r="G60" s="66">
        <f>IF(H60&lt;&gt;0,D60,"")</f>
        <v>15.286930004235643</v>
      </c>
      <c r="H60" s="24">
        <f t="shared" si="11"/>
        <v>0.36876902114470167</v>
      </c>
      <c r="I60" s="189"/>
    </row>
    <row r="61" spans="1:9">
      <c r="A61" s="190" t="s">
        <v>151</v>
      </c>
      <c r="B61" s="12" t="s">
        <v>126</v>
      </c>
      <c r="C61" s="12" t="s">
        <v>87</v>
      </c>
      <c r="D61" s="21">
        <v>13.654942991371456</v>
      </c>
      <c r="E61" s="24">
        <v>4.0805672501710473E-2</v>
      </c>
      <c r="F61" s="24">
        <v>0.32031638300503823</v>
      </c>
      <c r="G61" s="66">
        <f>IF(H61&lt;&gt;0,D61,"")</f>
        <v>13.654942991371456</v>
      </c>
      <c r="H61" s="24">
        <f t="shared" si="11"/>
        <v>0.32031638300503823</v>
      </c>
      <c r="I61" s="189"/>
    </row>
    <row r="62" spans="1:9">
      <c r="A62" s="190" t="s">
        <v>152</v>
      </c>
      <c r="B62" s="12" t="s">
        <v>126</v>
      </c>
      <c r="C62" s="12" t="s">
        <v>83</v>
      </c>
      <c r="D62" s="21">
        <v>41.123886209306093</v>
      </c>
      <c r="E62" s="24">
        <v>0.12416069585295884</v>
      </c>
      <c r="F62" s="24">
        <v>0.90941472517610678</v>
      </c>
      <c r="G62" s="66">
        <f>IF(H62&lt;&gt;0,D62,"")</f>
        <v>41.123886209306093</v>
      </c>
      <c r="H62" s="24">
        <f t="shared" si="11"/>
        <v>0.90941472517610678</v>
      </c>
      <c r="I62" s="189"/>
    </row>
    <row r="63" spans="1:9">
      <c r="A63" s="190" t="s">
        <v>153</v>
      </c>
      <c r="B63" s="12" t="s">
        <v>126</v>
      </c>
      <c r="C63" s="12" t="s">
        <v>79</v>
      </c>
      <c r="D63" s="21">
        <v>16.870144542790904</v>
      </c>
      <c r="E63" s="24">
        <v>5.0332935224598141E-2</v>
      </c>
      <c r="F63" s="24">
        <v>0.39772767337681958</v>
      </c>
      <c r="G63" s="66">
        <f>IF(H63&lt;&gt;0,D63,"")</f>
        <v>16.870144542790904</v>
      </c>
      <c r="H63" s="24">
        <f t="shared" si="11"/>
        <v>0.39772767337681958</v>
      </c>
      <c r="I63" s="189"/>
    </row>
    <row r="64" spans="1:9">
      <c r="A64" s="191" t="s">
        <v>154</v>
      </c>
      <c r="B64" s="12" t="s">
        <v>126</v>
      </c>
      <c r="C64" s="12" t="s">
        <v>81</v>
      </c>
      <c r="D64" s="21">
        <v>702.02314828800013</v>
      </c>
      <c r="E64" s="24">
        <v>1.8105140528640005</v>
      </c>
      <c r="F64" s="24">
        <v>15.850977018623993</v>
      </c>
      <c r="G64" s="296">
        <v>548.22777799680023</v>
      </c>
      <c r="H64" s="297">
        <v>12.467478872217603</v>
      </c>
      <c r="I64" s="189" t="s">
        <v>155</v>
      </c>
    </row>
    <row r="65" spans="1:14">
      <c r="A65" s="287" t="s">
        <v>156</v>
      </c>
      <c r="B65" s="182" t="s">
        <v>126</v>
      </c>
      <c r="C65" s="182" t="s">
        <v>81</v>
      </c>
      <c r="D65" s="27">
        <v>543.9617897472001</v>
      </c>
      <c r="E65" s="298">
        <v>1.3116132209664002</v>
      </c>
      <c r="F65" s="298">
        <v>12.190849015910407</v>
      </c>
      <c r="G65" s="66"/>
      <c r="H65" s="24"/>
      <c r="I65" s="189"/>
    </row>
    <row r="66" spans="1:14">
      <c r="A66" s="287" t="s">
        <v>157</v>
      </c>
      <c r="B66" s="182" t="s">
        <v>126</v>
      </c>
      <c r="C66" s="182" t="s">
        <v>81</v>
      </c>
      <c r="D66" s="27">
        <v>1.6651007999999998</v>
      </c>
      <c r="E66" s="298">
        <v>3.3302016000000003E-3</v>
      </c>
      <c r="F66" s="298">
        <v>3.6632217599999996E-2</v>
      </c>
      <c r="G66" s="66"/>
      <c r="H66" s="24"/>
      <c r="I66" s="189"/>
    </row>
    <row r="67" spans="1:14">
      <c r="A67" s="287" t="s">
        <v>158</v>
      </c>
      <c r="B67" s="182" t="s">
        <v>126</v>
      </c>
      <c r="C67" s="182" t="s">
        <v>81</v>
      </c>
      <c r="D67" s="27">
        <v>68.961814732800008</v>
      </c>
      <c r="E67" s="298">
        <v>0.16829506805760003</v>
      </c>
      <c r="F67" s="298">
        <v>1.5475313627136</v>
      </c>
      <c r="G67" s="66"/>
      <c r="H67" s="24"/>
      <c r="I67" s="189"/>
    </row>
    <row r="68" spans="1:14" ht="15" thickBot="1">
      <c r="A68" s="304" t="s">
        <v>159</v>
      </c>
      <c r="B68" s="305" t="s">
        <v>126</v>
      </c>
      <c r="C68" s="305" t="s">
        <v>81</v>
      </c>
      <c r="D68" s="306">
        <v>87.434443008000002</v>
      </c>
      <c r="E68" s="307">
        <v>0.32727556223999998</v>
      </c>
      <c r="F68" s="307">
        <v>2.0759644224000007</v>
      </c>
      <c r="G68" s="308"/>
      <c r="H68" s="309"/>
      <c r="I68" s="195"/>
    </row>
    <row r="70" spans="1:14">
      <c r="H70" s="295"/>
    </row>
    <row r="72" spans="1:14" ht="21">
      <c r="A72" s="449" t="s">
        <v>160</v>
      </c>
      <c r="B72" s="449"/>
      <c r="C72" s="449"/>
      <c r="D72" s="449"/>
      <c r="E72" s="449"/>
      <c r="F72" s="449"/>
      <c r="G72" s="449"/>
      <c r="H72" s="449"/>
      <c r="I72" s="449"/>
      <c r="J72" s="449"/>
      <c r="K72" s="449"/>
      <c r="L72" s="449"/>
      <c r="M72" s="449"/>
      <c r="N72" s="449"/>
    </row>
    <row r="74" spans="1:14">
      <c r="A74" s="173" t="s">
        <v>68</v>
      </c>
      <c r="B74" s="71" t="s">
        <v>161</v>
      </c>
      <c r="C74" s="71" t="s">
        <v>162</v>
      </c>
      <c r="D74" s="174" t="s">
        <v>163</v>
      </c>
    </row>
    <row r="75" spans="1:14">
      <c r="A75" s="175" t="s">
        <v>77</v>
      </c>
      <c r="B75" s="21">
        <f>SUMIF($C$10:$C$68,A75,$G$10:$G$68)</f>
        <v>360.7274285714243</v>
      </c>
      <c r="C75" s="21">
        <f t="shared" ref="C75:C82" si="12">SUMIF($C$10:$C$68,A75,$H$10:$H$68)</f>
        <v>25.890222557142664</v>
      </c>
      <c r="D75" s="269">
        <f t="shared" ref="D75:D82" si="13">SUMIFS($H$10:$H$68,$C$10:$C$68,A75,$B$10:$B$68,"China")</f>
        <v>25.890222557142664</v>
      </c>
    </row>
    <row r="76" spans="1:14">
      <c r="A76" s="175" t="s">
        <v>79</v>
      </c>
      <c r="B76" s="21">
        <f t="shared" ref="B76:B82" si="14">SUMIF($C$10:$C$68,A76,$G$10:$G$68)</f>
        <v>614.64214454279067</v>
      </c>
      <c r="C76" s="21">
        <f t="shared" si="12"/>
        <v>38.326370673376822</v>
      </c>
      <c r="D76" s="269">
        <f t="shared" si="13"/>
        <v>9.3188779999999998</v>
      </c>
      <c r="I76" s="20">
        <v>46</v>
      </c>
    </row>
    <row r="77" spans="1:14">
      <c r="A77" s="175" t="s">
        <v>81</v>
      </c>
      <c r="B77" s="21">
        <f t="shared" si="14"/>
        <v>2426.1739909919797</v>
      </c>
      <c r="C77" s="21">
        <f t="shared" si="12"/>
        <v>85.398745295430928</v>
      </c>
      <c r="D77" s="269">
        <f t="shared" si="13"/>
        <v>44.139929999999993</v>
      </c>
      <c r="F77" s="48"/>
      <c r="I77" s="20">
        <v>91</v>
      </c>
    </row>
    <row r="78" spans="1:14">
      <c r="A78" s="175" t="s">
        <v>83</v>
      </c>
      <c r="B78" s="21">
        <f t="shared" si="14"/>
        <v>859.24488620930606</v>
      </c>
      <c r="C78" s="21">
        <f t="shared" si="12"/>
        <v>37.107329025176142</v>
      </c>
      <c r="D78" s="269">
        <f t="shared" si="13"/>
        <v>17.197914300000033</v>
      </c>
      <c r="I78" s="20">
        <v>43</v>
      </c>
    </row>
    <row r="79" spans="1:14">
      <c r="A79" s="175" t="s">
        <v>105</v>
      </c>
      <c r="B79" s="21">
        <f t="shared" si="14"/>
        <v>111</v>
      </c>
      <c r="C79" s="21">
        <f t="shared" si="12"/>
        <v>1</v>
      </c>
      <c r="D79" s="269">
        <f t="shared" si="13"/>
        <v>0</v>
      </c>
      <c r="I79" s="20">
        <v>1</v>
      </c>
    </row>
    <row r="80" spans="1:14">
      <c r="A80" s="175" t="s">
        <v>85</v>
      </c>
      <c r="B80" s="21">
        <f t="shared" si="14"/>
        <v>1449.3866414490819</v>
      </c>
      <c r="C80" s="21">
        <f t="shared" si="12"/>
        <v>54.778215397952167</v>
      </c>
      <c r="D80" s="269">
        <f t="shared" si="13"/>
        <v>29.649609999999992</v>
      </c>
      <c r="I80" s="20">
        <v>65</v>
      </c>
    </row>
    <row r="81" spans="1:9">
      <c r="A81" s="175" t="s">
        <v>87</v>
      </c>
      <c r="B81" s="21">
        <f t="shared" si="14"/>
        <v>145.55694299137144</v>
      </c>
      <c r="C81" s="21">
        <f t="shared" si="12"/>
        <v>5.6975043830050387</v>
      </c>
      <c r="D81" s="269">
        <f t="shared" si="13"/>
        <v>4.3771880000000003</v>
      </c>
      <c r="I81" s="20">
        <v>6</v>
      </c>
    </row>
    <row r="82" spans="1:9">
      <c r="A82" s="176" t="s">
        <v>103</v>
      </c>
      <c r="B82" s="177">
        <f t="shared" si="14"/>
        <v>37</v>
      </c>
      <c r="C82" s="177">
        <f t="shared" si="12"/>
        <v>1</v>
      </c>
      <c r="D82" s="270">
        <f t="shared" si="13"/>
        <v>0</v>
      </c>
    </row>
    <row r="83" spans="1:9">
      <c r="A83" s="1" t="s">
        <v>164</v>
      </c>
      <c r="B83" s="268">
        <f>SUM(B75:B82)</f>
        <v>6003.7320347559544</v>
      </c>
      <c r="C83" s="268">
        <f t="shared" ref="C83:D83" si="15">SUM(C75:C82)</f>
        <v>249.19838733208377</v>
      </c>
      <c r="D83" s="268">
        <f t="shared" si="15"/>
        <v>130.57374285714269</v>
      </c>
    </row>
    <row r="85" spans="1:9">
      <c r="A85" s="173" t="s">
        <v>67</v>
      </c>
      <c r="B85" s="71" t="s">
        <v>161</v>
      </c>
      <c r="C85" s="174" t="s">
        <v>162</v>
      </c>
    </row>
    <row r="86" spans="1:9">
      <c r="A86" s="175" t="s">
        <v>76</v>
      </c>
      <c r="B86" s="21">
        <f>SUMIF($B$10:$B$68,A86,$G$10:$G$68)</f>
        <v>2630.0714285714239</v>
      </c>
      <c r="C86" s="269">
        <f>SUMIF($B$10:$B$68,A86,$H$10:$H$68)</f>
        <v>130.57374285714269</v>
      </c>
    </row>
    <row r="87" spans="1:9">
      <c r="A87" s="175" t="s">
        <v>97</v>
      </c>
      <c r="B87" s="21">
        <f>SUMIF($B$10:$B$68,A87,$G$10:$G$68)</f>
        <v>1623.8985881561334</v>
      </c>
      <c r="C87" s="269">
        <f>SUMIF($B$10:$B$68,A87,$H$10:$H$68)</f>
        <v>52.110721427889722</v>
      </c>
    </row>
    <row r="88" spans="1:9">
      <c r="A88" s="175" t="s">
        <v>130</v>
      </c>
      <c r="B88" s="21">
        <f>SUMIF($B$10:$B$68,A88,$G$10:$G$68)</f>
        <v>884.96475730134898</v>
      </c>
      <c r="C88" s="269">
        <f>SUMIF($B$10:$B$68,A88,$H$10:$H$68)</f>
        <v>38.610479063033168</v>
      </c>
    </row>
    <row r="89" spans="1:9">
      <c r="A89" s="175" t="s">
        <v>145</v>
      </c>
      <c r="B89" s="21">
        <f>SUMIF($B$10:$B$68,A89,$G$10:$G$68)</f>
        <v>25.060999999999893</v>
      </c>
      <c r="C89" s="269">
        <f>SUMIF($B$10:$B$68,A89,$H$10:$H$68)</f>
        <v>5.6097650000000012</v>
      </c>
    </row>
    <row r="90" spans="1:9">
      <c r="A90" s="176" t="s">
        <v>126</v>
      </c>
      <c r="B90" s="177">
        <f>SUMIF($B$10:$B$68,A90,$G$10:$G$68)</f>
        <v>839.73626072704815</v>
      </c>
      <c r="C90" s="270">
        <f>SUMIF($B$10:$B$68,A90,$H$10:$H$68)</f>
        <v>22.293678984018193</v>
      </c>
    </row>
    <row r="91" spans="1:9">
      <c r="A91" s="267" t="s">
        <v>164</v>
      </c>
      <c r="B91" s="268">
        <f>SUM(B86:B90)</f>
        <v>6003.7320347559535</v>
      </c>
      <c r="C91" s="268">
        <f>SUM(C86:C90)</f>
        <v>249.1983873320838</v>
      </c>
    </row>
    <row r="93" spans="1:9">
      <c r="A93" s="178"/>
      <c r="B93" s="71" t="s">
        <v>165</v>
      </c>
      <c r="C93" s="71" t="s">
        <v>166</v>
      </c>
      <c r="D93" s="179"/>
    </row>
    <row r="94" spans="1:9">
      <c r="A94" s="175" t="s">
        <v>167</v>
      </c>
      <c r="B94" s="73">
        <f>SUM($C$86:$C$90)/(SUM('Hybrid GCAM-EPS CO2e baseline'!Z42:AE42)/1000)</f>
        <v>0.13645934771700979</v>
      </c>
      <c r="C94" s="271">
        <f>(SUM('Hybrid GCAM-EPS CO2e baseline'!$Z$42:$AE$42)/1000)-SUM($C$86:$C$90)</f>
        <v>1576.9746927919168</v>
      </c>
      <c r="D94" s="273">
        <f>1-B94</f>
        <v>0.86354065228299026</v>
      </c>
    </row>
    <row r="95" spans="1:9">
      <c r="A95" s="176" t="s">
        <v>168</v>
      </c>
      <c r="B95" s="275">
        <f>SUM($C$86:$C$90)/(SUM('Hybrid GCAM-EPS CO2e baseline'!Z42:AF42)/1000)</f>
        <v>0.14280629582997453</v>
      </c>
      <c r="C95" s="272">
        <f>(SUM('Hybrid GCAM-EPS CO2e baseline'!$Z$42:$AF$42)/1000)-SUM($C$86:$C$90)</f>
        <v>1495.8114239214754</v>
      </c>
      <c r="D95" s="274">
        <f>1-B95</f>
        <v>0.85719370417002549</v>
      </c>
    </row>
    <row r="97" spans="1:2" ht="28.8">
      <c r="A97" s="173" t="s">
        <v>169</v>
      </c>
      <c r="B97" s="181" t="s">
        <v>162</v>
      </c>
    </row>
    <row r="98" spans="1:2">
      <c r="A98" s="175" t="s">
        <v>76</v>
      </c>
      <c r="B98" s="269">
        <f>SUMIFS($H$10:$H$68,$B$10:$B$68,A98,$C$10:$C$68,"Industry")</f>
        <v>29.649609999999992</v>
      </c>
    </row>
    <row r="99" spans="1:2">
      <c r="A99" s="175" t="s">
        <v>97</v>
      </c>
      <c r="B99" s="269">
        <f>SUMIFS($H$10:$H$68,$B$10:$B$68,A99,$C$10:$C$68,"Industry")</f>
        <v>10.110721427889724</v>
      </c>
    </row>
    <row r="100" spans="1:2">
      <c r="A100" s="175" t="s">
        <v>130</v>
      </c>
      <c r="B100" s="269">
        <f>SUMIFS($H$10:$H$68,$B$10:$B$68,A100,$C$10:$C$68,"Industry")</f>
        <v>12.610479063033166</v>
      </c>
    </row>
    <row r="101" spans="1:2">
      <c r="A101" s="175" t="s">
        <v>145</v>
      </c>
      <c r="B101" s="269">
        <f>SUMIFS($H$10:$H$68,$B$10:$B$68,A101,$C$10:$C$68,"Industry")</f>
        <v>0</v>
      </c>
    </row>
    <row r="102" spans="1:2">
      <c r="A102" s="176" t="s">
        <v>126</v>
      </c>
      <c r="B102" s="270">
        <f>SUMIFS($H$10:$H$68,$B$10:$B$68,A102,$C$10:$C$68,"Industry")</f>
        <v>2.4074049070292833</v>
      </c>
    </row>
    <row r="103" spans="1:2">
      <c r="A103" s="1" t="s">
        <v>164</v>
      </c>
      <c r="B103" s="268">
        <f>SUM(B98:B102)</f>
        <v>54.778215397952167</v>
      </c>
    </row>
  </sheetData>
  <mergeCells count="1">
    <mergeCell ref="A72:N72"/>
  </mergeCells>
  <dataValidations count="1">
    <dataValidation type="list" allowBlank="1" showInputMessage="1" showErrorMessage="1" sqref="C10:C68" xr:uid="{A5DEF16C-D50A-4214-8717-338638BE3F07}">
      <formula1>$A$75:$A$82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6A4-5E7B-4308-A96A-0299DFDC4181}">
  <sheetPr codeName="Sheet3">
    <tabColor theme="7"/>
    <pageSetUpPr fitToPage="1"/>
  </sheetPr>
  <dimension ref="A1:AB35"/>
  <sheetViews>
    <sheetView showGridLines="0" topLeftCell="A3" zoomScale="90" zoomScaleNormal="90" workbookViewId="0">
      <selection activeCell="Y7" sqref="Y7"/>
    </sheetView>
  </sheetViews>
  <sheetFormatPr defaultRowHeight="14.4"/>
  <cols>
    <col min="1" max="1" width="5.77734375" style="12" customWidth="1"/>
    <col min="2" max="2" width="30" bestFit="1" customWidth="1"/>
    <col min="3" max="3" width="13.21875" customWidth="1"/>
    <col min="4" max="4" width="16.5546875" customWidth="1"/>
    <col min="5" max="5" width="2.77734375" customWidth="1"/>
    <col min="6" max="6" width="7.5546875" style="35" customWidth="1"/>
    <col min="7" max="7" width="2.77734375" customWidth="1"/>
    <col min="8" max="23" width="4.44140625" customWidth="1"/>
    <col min="24" max="24" width="4.5546875" customWidth="1"/>
    <col min="25" max="25" width="16.5546875" style="35" customWidth="1"/>
    <col min="28" max="28" width="12.21875" bestFit="1" customWidth="1"/>
  </cols>
  <sheetData>
    <row r="1" spans="1:28">
      <c r="A1" s="221" t="s">
        <v>170</v>
      </c>
    </row>
    <row r="2" spans="1:28">
      <c r="A2" s="257"/>
      <c r="B2" t="s">
        <v>171</v>
      </c>
    </row>
    <row r="3" spans="1:28" ht="14.25" customHeight="1">
      <c r="A3" s="33" t="s">
        <v>172</v>
      </c>
      <c r="B3" t="s">
        <v>173</v>
      </c>
    </row>
    <row r="4" spans="1:28" ht="14.25" customHeight="1">
      <c r="A4" s="3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8" ht="14.25" customHeight="1">
      <c r="A5" s="3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8" ht="14.25" customHeight="1">
      <c r="A6" s="33"/>
      <c r="C6" s="451" t="s">
        <v>174</v>
      </c>
      <c r="D6" s="451" t="s">
        <v>175</v>
      </c>
      <c r="F6" s="453" t="s">
        <v>176</v>
      </c>
      <c r="H6" s="450">
        <v>2020</v>
      </c>
      <c r="I6" s="450"/>
      <c r="J6" s="450"/>
      <c r="K6" s="450"/>
      <c r="L6" s="450">
        <v>2021</v>
      </c>
      <c r="M6" s="450"/>
      <c r="N6" s="450"/>
      <c r="O6" s="450"/>
      <c r="P6" s="450">
        <v>2022</v>
      </c>
      <c r="Q6" s="450"/>
      <c r="R6" s="450"/>
      <c r="S6" s="450"/>
      <c r="T6" s="450">
        <v>2023</v>
      </c>
      <c r="U6" s="450"/>
      <c r="V6" s="450"/>
      <c r="W6" s="450"/>
    </row>
    <row r="7" spans="1:28" ht="15" customHeight="1" thickBot="1">
      <c r="A7" s="258" t="s">
        <v>177</v>
      </c>
      <c r="B7" s="259" t="s">
        <v>66</v>
      </c>
      <c r="C7" s="452"/>
      <c r="D7" s="452"/>
      <c r="F7" s="454"/>
      <c r="H7" s="63" t="s">
        <v>178</v>
      </c>
      <c r="I7" s="63" t="s">
        <v>179</v>
      </c>
      <c r="J7" s="63" t="s">
        <v>180</v>
      </c>
      <c r="K7" s="63" t="s">
        <v>181</v>
      </c>
      <c r="L7" s="63" t="s">
        <v>178</v>
      </c>
      <c r="M7" s="63" t="s">
        <v>179</v>
      </c>
      <c r="N7" s="63" t="s">
        <v>180</v>
      </c>
      <c r="O7" s="63" t="s">
        <v>181</v>
      </c>
      <c r="P7" s="63" t="s">
        <v>178</v>
      </c>
      <c r="Q7" s="63" t="s">
        <v>179</v>
      </c>
      <c r="R7" s="63" t="s">
        <v>180</v>
      </c>
      <c r="S7" s="63" t="s">
        <v>181</v>
      </c>
      <c r="T7" s="63" t="s">
        <v>178</v>
      </c>
      <c r="U7" s="63" t="s">
        <v>179</v>
      </c>
      <c r="V7" s="63" t="s">
        <v>180</v>
      </c>
      <c r="W7" s="63" t="s">
        <v>181</v>
      </c>
      <c r="Y7" s="1" t="s">
        <v>182</v>
      </c>
      <c r="Z7" s="221" t="s">
        <v>183</v>
      </c>
      <c r="AB7" s="1" t="s">
        <v>184</v>
      </c>
    </row>
    <row r="8" spans="1:28">
      <c r="A8" s="12">
        <v>1</v>
      </c>
      <c r="B8" t="s">
        <v>185</v>
      </c>
      <c r="C8" s="260">
        <f>'CI Initiatives'!D10</f>
        <v>2630.0714285714239</v>
      </c>
      <c r="D8" s="260">
        <f>'CI Initiatives'!F10</f>
        <v>130.57374285714269</v>
      </c>
      <c r="F8" s="35">
        <f>(9.8+19.1+13.5)/2600</f>
        <v>1.6307692307692311E-2</v>
      </c>
      <c r="H8" s="137" t="s">
        <v>186</v>
      </c>
      <c r="I8" s="138"/>
      <c r="J8" s="139"/>
      <c r="K8" s="416"/>
      <c r="L8" s="145"/>
      <c r="M8" s="146" t="s">
        <v>186</v>
      </c>
      <c r="N8" s="139"/>
      <c r="O8" s="416"/>
      <c r="P8" s="145"/>
      <c r="Q8" s="146" t="s">
        <v>186</v>
      </c>
      <c r="R8" s="146"/>
      <c r="S8" s="403"/>
      <c r="T8" s="421"/>
      <c r="U8" s="146" t="s">
        <v>187</v>
      </c>
      <c r="V8" s="146"/>
      <c r="W8" s="419"/>
      <c r="Y8" t="s">
        <v>188</v>
      </c>
      <c r="Z8" t="s">
        <v>189</v>
      </c>
      <c r="AB8" s="35"/>
    </row>
    <row r="9" spans="1:28">
      <c r="A9" s="253" t="s">
        <v>190</v>
      </c>
      <c r="B9" s="152" t="s">
        <v>191</v>
      </c>
      <c r="C9" s="261">
        <f>'CI Initiatives'!D17</f>
        <v>637.89999999999964</v>
      </c>
      <c r="D9" s="261">
        <f>'CI Initiatives'!F17</f>
        <v>24.851000000000006</v>
      </c>
      <c r="H9" s="140"/>
      <c r="I9" s="134"/>
      <c r="J9" s="134"/>
      <c r="K9" s="405"/>
      <c r="L9" s="142" t="s">
        <v>186</v>
      </c>
      <c r="M9" s="134"/>
      <c r="N9" s="134"/>
      <c r="O9" s="405"/>
      <c r="P9" s="140"/>
      <c r="Q9" s="135"/>
      <c r="R9" s="135"/>
      <c r="S9" s="404"/>
      <c r="T9" s="422" t="s">
        <v>186</v>
      </c>
      <c r="U9" s="135"/>
      <c r="V9" s="135"/>
      <c r="W9" s="148"/>
      <c r="Y9" t="s">
        <v>192</v>
      </c>
      <c r="Z9" t="s">
        <v>189</v>
      </c>
      <c r="AB9" s="35"/>
    </row>
    <row r="10" spans="1:28">
      <c r="A10" s="12">
        <v>11</v>
      </c>
      <c r="B10" s="152" t="s">
        <v>91</v>
      </c>
      <c r="C10" s="261">
        <f>'CI Initiatives'!D18</f>
        <v>354.29999999999927</v>
      </c>
      <c r="D10" s="261">
        <f>'CI Initiatives'!F18</f>
        <v>10.508500000000002</v>
      </c>
      <c r="F10" s="35">
        <f>20/420</f>
        <v>4.7619047619047616E-2</v>
      </c>
      <c r="H10" s="140"/>
      <c r="I10" s="134"/>
      <c r="J10" s="134"/>
      <c r="K10" s="405"/>
      <c r="L10" s="140"/>
      <c r="M10" s="133" t="s">
        <v>186</v>
      </c>
      <c r="N10" s="134"/>
      <c r="O10" s="405"/>
      <c r="P10" s="140"/>
      <c r="Q10" s="135" t="s">
        <v>186</v>
      </c>
      <c r="R10" s="135"/>
      <c r="S10" s="404"/>
      <c r="T10" s="147"/>
      <c r="U10" s="135" t="s">
        <v>187</v>
      </c>
      <c r="V10" s="135"/>
      <c r="W10" s="148"/>
      <c r="Y10" t="s">
        <v>192</v>
      </c>
      <c r="Z10" t="s">
        <v>193</v>
      </c>
      <c r="AB10" s="35"/>
    </row>
    <row r="11" spans="1:28">
      <c r="A11" s="12">
        <v>7</v>
      </c>
      <c r="B11" s="152" t="s">
        <v>92</v>
      </c>
      <c r="C11" s="261">
        <f>'CI Initiatives'!D19</f>
        <v>891</v>
      </c>
      <c r="D11" s="261">
        <f>'CI Initiatives'!F19</f>
        <v>36.582600000000006</v>
      </c>
      <c r="F11" s="288">
        <f>18/890</f>
        <v>2.0224719101123594E-2</v>
      </c>
      <c r="H11" s="140"/>
      <c r="I11" s="134"/>
      <c r="J11" s="134"/>
      <c r="K11" s="418" t="s">
        <v>186</v>
      </c>
      <c r="L11" s="140"/>
      <c r="M11" s="134"/>
      <c r="N11" s="134"/>
      <c r="O11" s="405"/>
      <c r="P11" s="150"/>
      <c r="Q11" s="135" t="s">
        <v>186</v>
      </c>
      <c r="R11" s="135"/>
      <c r="S11" s="404"/>
      <c r="T11" s="147"/>
      <c r="U11" s="135" t="s">
        <v>187</v>
      </c>
      <c r="V11" s="135"/>
      <c r="W11" s="148"/>
      <c r="Y11" t="s">
        <v>194</v>
      </c>
      <c r="Z11" t="s">
        <v>189</v>
      </c>
      <c r="AB11" s="35"/>
    </row>
    <row r="12" spans="1:28">
      <c r="A12" s="12">
        <v>18</v>
      </c>
      <c r="B12" s="152" t="s">
        <v>95</v>
      </c>
      <c r="C12" s="261">
        <f>'CI Initiatives'!D22</f>
        <v>803.10000000000036</v>
      </c>
      <c r="D12" s="261">
        <f>'CI Initiatives'!F22</f>
        <v>47.197900000000018</v>
      </c>
      <c r="F12" s="35">
        <f>15/800</f>
        <v>1.8749999999999999E-2</v>
      </c>
      <c r="H12" s="140"/>
      <c r="I12" s="134"/>
      <c r="J12" s="134"/>
      <c r="K12" s="418"/>
      <c r="L12" s="140"/>
      <c r="M12" s="134"/>
      <c r="N12" s="134"/>
      <c r="O12" s="405"/>
      <c r="P12" s="150"/>
      <c r="Q12" s="133" t="s">
        <v>186</v>
      </c>
      <c r="R12" s="134"/>
      <c r="S12" s="405"/>
      <c r="T12" s="140"/>
      <c r="U12" s="135" t="s">
        <v>187</v>
      </c>
      <c r="V12" s="134"/>
      <c r="W12" s="141"/>
      <c r="Y12" t="s">
        <v>188</v>
      </c>
      <c r="Z12" t="s">
        <v>189</v>
      </c>
      <c r="AB12" s="35"/>
    </row>
    <row r="13" spans="1:28">
      <c r="A13" s="12">
        <v>5</v>
      </c>
      <c r="B13" t="s">
        <v>195</v>
      </c>
      <c r="C13" s="263" t="s">
        <v>196</v>
      </c>
      <c r="D13" s="263" t="s">
        <v>196</v>
      </c>
      <c r="H13" s="140"/>
      <c r="I13" s="133" t="s">
        <v>186</v>
      </c>
      <c r="J13" s="134"/>
      <c r="K13" s="423" t="s">
        <v>186</v>
      </c>
      <c r="L13" s="140"/>
      <c r="M13" s="134"/>
      <c r="N13" s="134"/>
      <c r="O13" s="417" t="s">
        <v>186</v>
      </c>
      <c r="P13" s="162"/>
      <c r="Q13" s="163"/>
      <c r="R13" s="163"/>
      <c r="S13" s="406"/>
      <c r="T13" s="162"/>
      <c r="U13" s="163"/>
      <c r="V13" s="163"/>
      <c r="W13" s="420"/>
      <c r="Y13" t="s">
        <v>197</v>
      </c>
      <c r="Z13" t="s">
        <v>198</v>
      </c>
      <c r="AB13" s="35"/>
    </row>
    <row r="14" spans="1:28">
      <c r="A14" s="12">
        <v>2</v>
      </c>
      <c r="B14" s="152" t="s">
        <v>199</v>
      </c>
      <c r="C14" s="264" t="s">
        <v>196</v>
      </c>
      <c r="D14" s="264" t="s">
        <v>196</v>
      </c>
      <c r="H14" s="142" t="s">
        <v>186</v>
      </c>
      <c r="I14" s="133"/>
      <c r="J14" s="134"/>
      <c r="K14" s="405"/>
      <c r="L14" s="147" t="s">
        <v>186</v>
      </c>
      <c r="M14" s="134"/>
      <c r="N14" s="134"/>
      <c r="O14" s="417" t="s">
        <v>186</v>
      </c>
      <c r="P14" s="162"/>
      <c r="Q14" s="163"/>
      <c r="R14" s="163"/>
      <c r="S14" s="406"/>
      <c r="T14" s="162"/>
      <c r="U14" s="163"/>
      <c r="V14" s="163"/>
      <c r="W14" s="420"/>
      <c r="Y14" t="s">
        <v>197</v>
      </c>
      <c r="Z14" t="s">
        <v>198</v>
      </c>
      <c r="AB14" s="35"/>
    </row>
    <row r="15" spans="1:28">
      <c r="A15" s="12">
        <v>14</v>
      </c>
      <c r="B15" s="82" t="s">
        <v>200</v>
      </c>
      <c r="C15" s="262">
        <f>'CI Initiatives'!D30</f>
        <v>1020.1490999999996</v>
      </c>
      <c r="D15" s="262">
        <f>'CI Initiatives'!F30</f>
        <v>31.191022499999999</v>
      </c>
      <c r="F15" s="401">
        <v>0.08</v>
      </c>
      <c r="H15" s="140"/>
      <c r="I15" s="133"/>
      <c r="J15" s="134"/>
      <c r="K15" s="423"/>
      <c r="L15" s="140"/>
      <c r="M15" s="134"/>
      <c r="N15" s="134"/>
      <c r="O15" s="418" t="s">
        <v>186</v>
      </c>
      <c r="P15" s="140"/>
      <c r="Q15" s="134"/>
      <c r="R15" s="136" t="s">
        <v>186</v>
      </c>
      <c r="S15" s="404"/>
      <c r="T15" s="422" t="s">
        <v>186</v>
      </c>
      <c r="U15" s="135"/>
      <c r="V15" s="135"/>
      <c r="W15" s="148"/>
      <c r="Y15" t="s">
        <v>188</v>
      </c>
      <c r="Z15" t="s">
        <v>201</v>
      </c>
      <c r="AB15" s="35"/>
    </row>
    <row r="16" spans="1:28">
      <c r="A16" s="12">
        <v>12</v>
      </c>
      <c r="B16" s="82" t="s">
        <v>202</v>
      </c>
      <c r="C16" s="262">
        <f>'CI Initiatives'!D37</f>
        <v>76.845000000000084</v>
      </c>
      <c r="D16" s="262">
        <f>'CI Initiatives'!F37</f>
        <v>6.1793625800000012</v>
      </c>
      <c r="F16" s="401">
        <v>0.99</v>
      </c>
      <c r="H16" s="140"/>
      <c r="I16" s="134"/>
      <c r="J16" s="134"/>
      <c r="K16" s="405"/>
      <c r="L16" s="140"/>
      <c r="M16" s="134"/>
      <c r="N16" s="133"/>
      <c r="O16" s="418" t="s">
        <v>186</v>
      </c>
      <c r="P16" s="140"/>
      <c r="Q16" s="134"/>
      <c r="R16" s="136" t="s">
        <v>186</v>
      </c>
      <c r="S16" s="404" t="s">
        <v>186</v>
      </c>
      <c r="T16" s="147"/>
      <c r="U16" s="135"/>
      <c r="V16" s="135"/>
      <c r="W16" s="148" t="s">
        <v>187</v>
      </c>
      <c r="Y16" t="s">
        <v>194</v>
      </c>
      <c r="Z16" t="s">
        <v>203</v>
      </c>
      <c r="AB16" s="402">
        <v>44909</v>
      </c>
    </row>
    <row r="17" spans="1:28">
      <c r="A17" s="12">
        <v>13</v>
      </c>
      <c r="B17" s="82" t="s">
        <v>204</v>
      </c>
      <c r="C17" s="262">
        <f>'CI Initiatives'!D41</f>
        <v>47.744387208395572</v>
      </c>
      <c r="D17" s="262">
        <f>'CI Initiatives'!F41</f>
        <v>1.7196395462430822</v>
      </c>
      <c r="F17" s="401">
        <v>0.36</v>
      </c>
      <c r="H17" s="140"/>
      <c r="I17" s="134"/>
      <c r="J17" s="134"/>
      <c r="K17" s="405"/>
      <c r="L17" s="140"/>
      <c r="M17" s="134"/>
      <c r="N17" s="133" t="s">
        <v>186</v>
      </c>
      <c r="O17" s="405"/>
      <c r="P17" s="140"/>
      <c r="Q17" s="134"/>
      <c r="R17" s="136"/>
      <c r="S17" s="404" t="s">
        <v>186</v>
      </c>
      <c r="T17" s="147"/>
      <c r="U17" s="135"/>
      <c r="V17" s="135"/>
      <c r="W17" s="148" t="s">
        <v>187</v>
      </c>
      <c r="Y17" t="s">
        <v>192</v>
      </c>
      <c r="Z17" t="s">
        <v>205</v>
      </c>
      <c r="AB17" s="402">
        <v>44909</v>
      </c>
    </row>
    <row r="18" spans="1:28">
      <c r="A18" s="12">
        <v>17</v>
      </c>
      <c r="B18" s="82" t="s">
        <v>206</v>
      </c>
      <c r="C18" s="260">
        <f>'CI Initiatives'!D42</f>
        <v>113.87313337711478</v>
      </c>
      <c r="D18" s="260">
        <f>'CI Initiatives'!F42</f>
        <v>3.9645739723369675</v>
      </c>
      <c r="H18" s="140"/>
      <c r="I18" s="134"/>
      <c r="J18" s="134"/>
      <c r="K18" s="405"/>
      <c r="L18" s="140"/>
      <c r="M18" s="134"/>
      <c r="N18" s="133"/>
      <c r="O18" s="405"/>
      <c r="P18" s="142" t="s">
        <v>187</v>
      </c>
      <c r="Q18" s="134"/>
      <c r="R18" s="134"/>
      <c r="S18" s="405"/>
      <c r="T18" s="422" t="s">
        <v>186</v>
      </c>
      <c r="U18" s="134"/>
      <c r="V18" s="134"/>
      <c r="W18" s="141"/>
      <c r="Y18" t="s">
        <v>192</v>
      </c>
      <c r="Z18" t="s">
        <v>205</v>
      </c>
      <c r="AB18" s="35"/>
    </row>
    <row r="19" spans="1:28">
      <c r="A19" s="12">
        <v>10</v>
      </c>
      <c r="B19" s="82" t="s">
        <v>207</v>
      </c>
      <c r="C19" s="260">
        <f>'CI Initiatives'!D58</f>
        <v>211.08211674288339</v>
      </c>
      <c r="D19" s="260">
        <f>'CI Initiatives'!F58</f>
        <v>4.7875642259160074</v>
      </c>
      <c r="H19" s="140"/>
      <c r="I19" s="134"/>
      <c r="J19" s="134"/>
      <c r="K19" s="405"/>
      <c r="L19" s="142" t="s">
        <v>186</v>
      </c>
      <c r="M19" s="134"/>
      <c r="N19" s="134"/>
      <c r="O19" s="405"/>
      <c r="P19" s="147" t="s">
        <v>187</v>
      </c>
      <c r="Q19" s="134"/>
      <c r="R19" s="134"/>
      <c r="S19" s="405"/>
      <c r="T19" s="422" t="s">
        <v>186</v>
      </c>
      <c r="U19" s="134"/>
      <c r="V19" s="134"/>
      <c r="W19" s="141"/>
      <c r="Y19" t="s">
        <v>188</v>
      </c>
      <c r="Z19" t="s">
        <v>208</v>
      </c>
      <c r="AB19" s="35"/>
    </row>
    <row r="20" spans="1:28">
      <c r="A20" s="12">
        <v>19</v>
      </c>
      <c r="B20" s="82" t="s">
        <v>209</v>
      </c>
      <c r="C20" s="260">
        <f>'CI Initiatives'!D43</f>
        <v>252.41657806773196</v>
      </c>
      <c r="D20" s="260">
        <f>'CI Initiatives'!F43</f>
        <v>6.7952624044705026</v>
      </c>
      <c r="F20" s="426">
        <f>(17+22*2)/250</f>
        <v>0.24399999999999999</v>
      </c>
      <c r="H20" s="140"/>
      <c r="I20" s="134"/>
      <c r="J20" s="134"/>
      <c r="K20" s="405"/>
      <c r="L20" s="140"/>
      <c r="M20" s="134"/>
      <c r="N20" s="133"/>
      <c r="O20" s="405"/>
      <c r="P20" s="142"/>
      <c r="Q20" s="133" t="s">
        <v>186</v>
      </c>
      <c r="R20" s="134"/>
      <c r="S20" s="405"/>
      <c r="T20" s="422"/>
      <c r="U20" s="135" t="s">
        <v>187</v>
      </c>
      <c r="V20" s="134"/>
      <c r="W20" s="141"/>
      <c r="Y20" t="s">
        <v>192</v>
      </c>
      <c r="Z20" t="s">
        <v>205</v>
      </c>
      <c r="AB20" s="35"/>
    </row>
    <row r="21" spans="1:28">
      <c r="A21" s="12">
        <v>4</v>
      </c>
      <c r="B21" s="82" t="s">
        <v>210</v>
      </c>
      <c r="C21" s="260">
        <f>'CI Initiatives'!D47</f>
        <v>770</v>
      </c>
      <c r="D21" s="260">
        <f>'CI Initiatives'!F47</f>
        <v>35</v>
      </c>
      <c r="F21" s="401">
        <v>0.08</v>
      </c>
      <c r="H21" s="140"/>
      <c r="I21" s="133" t="s">
        <v>186</v>
      </c>
      <c r="J21" s="134"/>
      <c r="K21" s="405"/>
      <c r="L21" s="140"/>
      <c r="M21" s="135" t="s">
        <v>186</v>
      </c>
      <c r="N21" s="134"/>
      <c r="O21" s="405"/>
      <c r="P21" s="140"/>
      <c r="Q21" s="136"/>
      <c r="R21" s="135" t="s">
        <v>186</v>
      </c>
      <c r="S21" s="405"/>
      <c r="T21" s="140"/>
      <c r="U21" s="134"/>
      <c r="V21" s="135" t="s">
        <v>187</v>
      </c>
      <c r="W21" s="141"/>
      <c r="Y21" t="s">
        <v>194</v>
      </c>
      <c r="Z21" t="s">
        <v>211</v>
      </c>
      <c r="AB21" s="35"/>
    </row>
    <row r="22" spans="1:28">
      <c r="A22" s="12">
        <v>3</v>
      </c>
      <c r="B22" s="152" t="s">
        <v>212</v>
      </c>
      <c r="C22" s="265">
        <f>'CI Initiatives'!D53</f>
        <v>55</v>
      </c>
      <c r="D22" s="265">
        <f>'CI Initiatives'!F53</f>
        <v>5</v>
      </c>
      <c r="F22" s="401">
        <v>0.86</v>
      </c>
      <c r="H22" s="142" t="s">
        <v>186</v>
      </c>
      <c r="I22" s="133"/>
      <c r="J22" s="134"/>
      <c r="K22" s="405"/>
      <c r="L22" s="140"/>
      <c r="M22" s="135" t="s">
        <v>186</v>
      </c>
      <c r="N22" s="134"/>
      <c r="O22" s="405"/>
      <c r="P22" s="140"/>
      <c r="Q22" s="136" t="s">
        <v>186</v>
      </c>
      <c r="R22" s="135" t="s">
        <v>186</v>
      </c>
      <c r="S22" s="405"/>
      <c r="T22" s="140"/>
      <c r="U22" s="134"/>
      <c r="V22" s="135" t="s">
        <v>187</v>
      </c>
      <c r="W22" s="141"/>
      <c r="Y22" t="s">
        <v>194</v>
      </c>
      <c r="Z22" t="s">
        <v>193</v>
      </c>
      <c r="AB22" s="402">
        <v>44818</v>
      </c>
    </row>
    <row r="23" spans="1:28">
      <c r="A23" s="12">
        <v>6</v>
      </c>
      <c r="B23" s="152" t="s">
        <v>213</v>
      </c>
      <c r="C23" s="265">
        <f>'CI Initiatives'!D54</f>
        <v>68.032999999999447</v>
      </c>
      <c r="D23" s="265">
        <f>'CI Initiatives'!F54</f>
        <v>5.0671379999999919</v>
      </c>
      <c r="F23" s="401">
        <v>0.48</v>
      </c>
      <c r="H23" s="140"/>
      <c r="I23" s="133" t="s">
        <v>186</v>
      </c>
      <c r="J23" s="134" t="s">
        <v>214</v>
      </c>
      <c r="K23" s="405"/>
      <c r="L23" s="140"/>
      <c r="M23" s="134"/>
      <c r="N23" s="136" t="s">
        <v>186</v>
      </c>
      <c r="O23" s="404" t="s">
        <v>186</v>
      </c>
      <c r="P23" s="140"/>
      <c r="Q23" s="134"/>
      <c r="R23" s="135" t="s">
        <v>186</v>
      </c>
      <c r="S23" s="405"/>
      <c r="T23" s="140"/>
      <c r="U23" s="134"/>
      <c r="V23" s="135" t="s">
        <v>187</v>
      </c>
      <c r="W23" s="141"/>
      <c r="Y23" t="s">
        <v>194</v>
      </c>
      <c r="Z23" t="s">
        <v>211</v>
      </c>
      <c r="AB23" s="402">
        <v>44818</v>
      </c>
    </row>
    <row r="24" spans="1:28">
      <c r="A24" s="12">
        <v>16</v>
      </c>
      <c r="B24" s="82" t="s">
        <v>143</v>
      </c>
      <c r="C24" s="260">
        <f>'CI Initiatives'!D55</f>
        <v>200.82918739635161</v>
      </c>
      <c r="D24" s="260">
        <f>'CI Initiatives'!F55</f>
        <v>6.2</v>
      </c>
      <c r="H24" s="140"/>
      <c r="I24" s="133"/>
      <c r="J24" s="134"/>
      <c r="K24" s="405"/>
      <c r="L24" s="140"/>
      <c r="M24" s="134"/>
      <c r="N24" s="136"/>
      <c r="O24" s="404"/>
      <c r="P24" s="142" t="s">
        <v>187</v>
      </c>
      <c r="Q24" s="134"/>
      <c r="R24" s="135"/>
      <c r="S24" s="405"/>
      <c r="T24" s="140"/>
      <c r="U24" s="134"/>
      <c r="V24" s="135" t="s">
        <v>187</v>
      </c>
      <c r="W24" s="141"/>
      <c r="Y24" t="s">
        <v>194</v>
      </c>
      <c r="Z24" t="s">
        <v>215</v>
      </c>
      <c r="AB24" s="35"/>
    </row>
    <row r="25" spans="1:28">
      <c r="A25" s="12">
        <v>9</v>
      </c>
      <c r="B25" s="82" t="s">
        <v>144</v>
      </c>
      <c r="C25" s="260">
        <f>'CI Initiatives'!D56</f>
        <v>25.060999999999893</v>
      </c>
      <c r="D25" s="260">
        <f>'CI Initiatives'!F56</f>
        <v>5.6097650000000012</v>
      </c>
      <c r="H25" s="140"/>
      <c r="I25" s="134"/>
      <c r="J25" s="134"/>
      <c r="K25" s="405"/>
      <c r="L25" s="142" t="s">
        <v>186</v>
      </c>
      <c r="M25" s="134"/>
      <c r="N25" s="134"/>
      <c r="O25" s="405"/>
      <c r="P25" s="140"/>
      <c r="Q25" s="153"/>
      <c r="R25" s="135"/>
      <c r="S25" s="404"/>
      <c r="T25" s="422" t="s">
        <v>186</v>
      </c>
      <c r="U25" s="134"/>
      <c r="V25" s="134"/>
      <c r="W25" s="141"/>
      <c r="Y25" t="s">
        <v>192</v>
      </c>
      <c r="Z25" t="s">
        <v>216</v>
      </c>
      <c r="AB25" s="35"/>
    </row>
    <row r="26" spans="1:28">
      <c r="A26" s="12">
        <v>15</v>
      </c>
      <c r="B26" s="82" t="s">
        <v>154</v>
      </c>
      <c r="C26" s="260">
        <f>'CI Initiatives'!D64</f>
        <v>702.02314828800013</v>
      </c>
      <c r="D26" s="260">
        <f>'CI Initiatives'!F64</f>
        <v>15.850977018623993</v>
      </c>
      <c r="H26" s="140"/>
      <c r="I26" s="134"/>
      <c r="J26" s="134"/>
      <c r="K26" s="405"/>
      <c r="L26" s="142"/>
      <c r="M26" s="134"/>
      <c r="N26" s="134"/>
      <c r="O26" s="418" t="s">
        <v>186</v>
      </c>
      <c r="P26" s="140"/>
      <c r="Q26" s="134"/>
      <c r="R26" s="135"/>
      <c r="S26" s="404"/>
      <c r="T26" s="422"/>
      <c r="U26" s="135" t="s">
        <v>187</v>
      </c>
      <c r="V26" s="135"/>
      <c r="W26" s="148"/>
      <c r="Y26" t="s">
        <v>188</v>
      </c>
      <c r="Z26" t="s">
        <v>217</v>
      </c>
      <c r="AB26" s="35"/>
    </row>
    <row r="27" spans="1:28">
      <c r="A27" s="12">
        <v>8</v>
      </c>
      <c r="B27" s="82" t="s">
        <v>218</v>
      </c>
      <c r="C27" s="260">
        <f>'CI Initiatives'!D57</f>
        <v>40</v>
      </c>
      <c r="D27" s="260">
        <f>'CI Initiatives'!F57</f>
        <v>3</v>
      </c>
      <c r="F27" s="401">
        <v>0.16</v>
      </c>
      <c r="H27" s="140"/>
      <c r="I27" s="134"/>
      <c r="J27" s="134"/>
      <c r="K27" s="418" t="s">
        <v>186</v>
      </c>
      <c r="L27" s="140"/>
      <c r="M27" s="134"/>
      <c r="N27" s="136" t="s">
        <v>186</v>
      </c>
      <c r="O27" s="405"/>
      <c r="P27" s="140"/>
      <c r="Q27" s="134"/>
      <c r="R27" s="135" t="s">
        <v>186</v>
      </c>
      <c r="S27" s="405"/>
      <c r="T27" s="140"/>
      <c r="U27" s="134"/>
      <c r="V27" s="134"/>
      <c r="W27" s="141"/>
      <c r="Y27" t="s">
        <v>194</v>
      </c>
      <c r="Z27" t="s">
        <v>219</v>
      </c>
      <c r="AB27" s="402">
        <v>44818</v>
      </c>
    </row>
    <row r="28" spans="1:28" ht="15" thickBot="1">
      <c r="A28" s="12">
        <v>20</v>
      </c>
      <c r="B28" s="82" t="s">
        <v>220</v>
      </c>
      <c r="C28" s="260">
        <f>'CI Initiatives'!D34</f>
        <v>35.945000000000164</v>
      </c>
      <c r="D28" s="260">
        <f>'CI Initiatives'!F34</f>
        <v>6.4165590000000012</v>
      </c>
      <c r="F28" s="401">
        <v>0.8</v>
      </c>
      <c r="H28" s="143"/>
      <c r="I28" s="144"/>
      <c r="J28" s="144"/>
      <c r="K28" s="424"/>
      <c r="L28" s="143"/>
      <c r="M28" s="144"/>
      <c r="N28" s="149"/>
      <c r="O28" s="407"/>
      <c r="P28" s="143"/>
      <c r="Q28" s="144"/>
      <c r="R28" s="279"/>
      <c r="S28" s="424" t="s">
        <v>186</v>
      </c>
      <c r="T28" s="143"/>
      <c r="U28" s="144"/>
      <c r="V28" s="144"/>
      <c r="W28" s="425" t="s">
        <v>187</v>
      </c>
      <c r="Y28" t="s">
        <v>192</v>
      </c>
      <c r="Z28" t="s">
        <v>221</v>
      </c>
      <c r="AB28" s="402">
        <v>44909</v>
      </c>
    </row>
    <row r="29" spans="1:28">
      <c r="C29" s="201"/>
      <c r="D29" s="201"/>
    </row>
    <row r="30" spans="1:28">
      <c r="B30" s="2" t="s">
        <v>222</v>
      </c>
      <c r="C30" s="266">
        <f>SUM('CI Initiatives'!B75:B82)</f>
        <v>6003.7320347559544</v>
      </c>
      <c r="D30" s="266">
        <f>SUM('CI Initiatives'!C75:C82)</f>
        <v>249.19838733208377</v>
      </c>
      <c r="H30" s="1" t="s">
        <v>223</v>
      </c>
    </row>
    <row r="31" spans="1:28">
      <c r="A31" s="33"/>
      <c r="H31" s="165" t="s">
        <v>186</v>
      </c>
      <c r="I31" t="s">
        <v>224</v>
      </c>
    </row>
    <row r="32" spans="1:28">
      <c r="A32" s="33"/>
      <c r="B32" t="s">
        <v>225</v>
      </c>
      <c r="H32" s="166" t="s">
        <v>186</v>
      </c>
      <c r="I32" t="s">
        <v>226</v>
      </c>
    </row>
    <row r="33" spans="8:10">
      <c r="H33" s="167" t="s">
        <v>186</v>
      </c>
      <c r="I33" t="s">
        <v>227</v>
      </c>
    </row>
    <row r="34" spans="8:10">
      <c r="H34" s="168" t="s">
        <v>186</v>
      </c>
      <c r="I34" s="164" t="s">
        <v>197</v>
      </c>
      <c r="J34" s="164"/>
    </row>
    <row r="35" spans="8:10">
      <c r="I35" s="151" t="s">
        <v>228</v>
      </c>
    </row>
  </sheetData>
  <mergeCells count="7">
    <mergeCell ref="T6:W6"/>
    <mergeCell ref="L6:O6"/>
    <mergeCell ref="P6:S6"/>
    <mergeCell ref="C6:C7"/>
    <mergeCell ref="D6:D7"/>
    <mergeCell ref="H6:K6"/>
    <mergeCell ref="F6:F7"/>
  </mergeCells>
  <pageMargins left="0.7" right="0.7" top="0.75" bottom="0.75" header="0.3" footer="0.3"/>
  <pageSetup scale="83" orientation="landscape" r:id="rId1"/>
  <ignoredErrors>
    <ignoredError sqref="A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9279-A923-4113-889F-49985C598BEC}">
  <sheetPr codeName="Sheet4">
    <tabColor theme="7"/>
  </sheetPr>
  <dimension ref="A1:AJ165"/>
  <sheetViews>
    <sheetView zoomScale="85" zoomScaleNormal="85" workbookViewId="0">
      <pane ySplit="7" topLeftCell="A9" activePane="bottomLeft" state="frozen"/>
      <selection pane="bottomLeft" activeCell="E31" sqref="E31"/>
    </sheetView>
  </sheetViews>
  <sheetFormatPr defaultRowHeight="14.4" outlineLevelRow="1"/>
  <cols>
    <col min="1" max="1" width="3" customWidth="1"/>
    <col min="2" max="2" width="30.21875" customWidth="1"/>
    <col min="3" max="3" width="17.77734375" customWidth="1"/>
    <col min="4" max="5" width="26.44140625" customWidth="1"/>
    <col min="6" max="6" width="20.44140625" bestFit="1" customWidth="1"/>
    <col min="8" max="8" width="18.21875" bestFit="1" customWidth="1"/>
    <col min="9" max="9" width="11.44140625" customWidth="1"/>
    <col min="10" max="10" width="24.44140625" bestFit="1" customWidth="1"/>
    <col min="11" max="11" width="10" customWidth="1"/>
    <col min="16" max="16" width="8.77734375" customWidth="1"/>
    <col min="17" max="17" width="13.21875" customWidth="1"/>
  </cols>
  <sheetData>
    <row r="1" spans="1:35">
      <c r="A1" t="s">
        <v>229</v>
      </c>
    </row>
    <row r="2" spans="1:35">
      <c r="A2" t="s">
        <v>230</v>
      </c>
    </row>
    <row r="3" spans="1:35">
      <c r="A3" s="1" t="s">
        <v>231</v>
      </c>
    </row>
    <row r="4" spans="1:35">
      <c r="B4" s="19" t="s">
        <v>232</v>
      </c>
    </row>
    <row r="5" spans="1:35">
      <c r="B5" s="19" t="s">
        <v>233</v>
      </c>
    </row>
    <row r="6" spans="1:35">
      <c r="B6" s="19" t="s">
        <v>234</v>
      </c>
    </row>
    <row r="8" spans="1:35">
      <c r="A8" s="203" t="s">
        <v>232</v>
      </c>
      <c r="B8" s="203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</row>
    <row r="9" spans="1:35" outlineLevel="1">
      <c r="B9" t="s">
        <v>235</v>
      </c>
    </row>
    <row r="10" spans="1:35" outlineLevel="1">
      <c r="B10" t="s">
        <v>236</v>
      </c>
    </row>
    <row r="11" spans="1:35" outlineLevel="1"/>
    <row r="12" spans="1:35" outlineLevel="1">
      <c r="B12" s="1" t="s">
        <v>237</v>
      </c>
    </row>
    <row r="13" spans="1:35" outlineLevel="1">
      <c r="B13" s="213" t="s">
        <v>238</v>
      </c>
      <c r="C13" s="213"/>
      <c r="D13" s="213"/>
      <c r="E13" s="213"/>
      <c r="F13" s="213"/>
      <c r="G13" s="213"/>
    </row>
    <row r="14" spans="1:35" outlineLevel="1">
      <c r="B14" s="125" t="s">
        <v>239</v>
      </c>
      <c r="C14" s="125"/>
      <c r="D14" s="125"/>
      <c r="E14" s="125"/>
      <c r="F14" s="125"/>
      <c r="G14" s="125"/>
    </row>
    <row r="15" spans="1:35" outlineLevel="1"/>
    <row r="16" spans="1:35" outlineLevel="1">
      <c r="B16" s="26" t="s">
        <v>66</v>
      </c>
      <c r="C16" s="26" t="s">
        <v>67</v>
      </c>
      <c r="D16" s="26" t="s">
        <v>68</v>
      </c>
      <c r="E16" s="63">
        <v>2020</v>
      </c>
      <c r="F16" s="63">
        <v>2021</v>
      </c>
      <c r="G16" s="63">
        <v>2022</v>
      </c>
      <c r="H16" s="63">
        <v>2023</v>
      </c>
      <c r="I16" s="63">
        <v>2024</v>
      </c>
      <c r="J16" s="63">
        <v>2025</v>
      </c>
      <c r="K16" s="63">
        <v>2026</v>
      </c>
      <c r="L16" s="63">
        <v>2027</v>
      </c>
      <c r="M16" s="63">
        <v>2028</v>
      </c>
      <c r="N16" s="63">
        <v>2029</v>
      </c>
      <c r="O16" s="63">
        <v>2030</v>
      </c>
      <c r="P16" s="63">
        <v>2031</v>
      </c>
      <c r="Q16" s="63">
        <v>2032</v>
      </c>
      <c r="R16" s="63">
        <v>2033</v>
      </c>
      <c r="S16" s="63">
        <v>2034</v>
      </c>
      <c r="T16" s="63">
        <v>2035</v>
      </c>
      <c r="U16" s="63">
        <v>2036</v>
      </c>
      <c r="V16" s="63">
        <v>2037</v>
      </c>
      <c r="W16" s="63">
        <v>2038</v>
      </c>
      <c r="X16" s="63">
        <v>2039</v>
      </c>
      <c r="Y16" s="63">
        <v>2040</v>
      </c>
      <c r="Z16" s="63">
        <v>2041</v>
      </c>
      <c r="AA16" s="63">
        <v>2042</v>
      </c>
      <c r="AB16" s="63">
        <v>2043</v>
      </c>
      <c r="AC16" s="63">
        <v>2044</v>
      </c>
      <c r="AD16" s="63">
        <v>2045</v>
      </c>
      <c r="AE16" s="63">
        <v>2046</v>
      </c>
      <c r="AF16" s="63">
        <v>2047</v>
      </c>
      <c r="AG16" s="63">
        <v>2048</v>
      </c>
      <c r="AH16" s="63">
        <v>2049</v>
      </c>
      <c r="AI16" s="63">
        <v>2050</v>
      </c>
    </row>
    <row r="17" spans="2:35" outlineLevel="1">
      <c r="B17" s="81" t="s">
        <v>240</v>
      </c>
      <c r="C17" s="81" t="s">
        <v>76</v>
      </c>
      <c r="D17" s="82" t="s">
        <v>79</v>
      </c>
      <c r="E17" s="45">
        <v>-141.87400000000002</v>
      </c>
      <c r="F17" s="45">
        <v>3.3299999999999272</v>
      </c>
      <c r="G17" s="45">
        <v>9.1569999999999254</v>
      </c>
      <c r="H17" s="45">
        <v>17.237999999999943</v>
      </c>
      <c r="I17" s="45">
        <v>27.836000000000013</v>
      </c>
      <c r="J17" s="45">
        <v>40.966000000000008</v>
      </c>
      <c r="K17" s="45">
        <v>57.051000000000045</v>
      </c>
      <c r="L17" s="45">
        <v>75.420999999999935</v>
      </c>
      <c r="M17" s="45">
        <v>95.94399999999996</v>
      </c>
      <c r="N17" s="45">
        <v>117.63400000000001</v>
      </c>
      <c r="O17" s="45">
        <v>134.904</v>
      </c>
      <c r="P17" s="45">
        <v>149.72299999999996</v>
      </c>
      <c r="Q17" s="45">
        <v>162.96399999999994</v>
      </c>
      <c r="R17" s="45">
        <v>174.83199999999999</v>
      </c>
      <c r="S17" s="45">
        <v>186.07800000000009</v>
      </c>
      <c r="T17" s="45">
        <v>196.91300000000001</v>
      </c>
      <c r="U17" s="45">
        <v>205.65500000000009</v>
      </c>
      <c r="V17" s="45">
        <v>213.56700000000001</v>
      </c>
      <c r="W17" s="45">
        <v>222.69200000000001</v>
      </c>
      <c r="X17" s="45">
        <v>233.46600000000012</v>
      </c>
      <c r="Y17" s="45">
        <v>246.16200000000015</v>
      </c>
      <c r="Z17" s="45">
        <v>261.07299999999998</v>
      </c>
      <c r="AA17" s="45">
        <v>277.46000000000004</v>
      </c>
      <c r="AB17" s="45">
        <v>294.87699999999995</v>
      </c>
      <c r="AC17" s="45">
        <v>313.37100000000009</v>
      </c>
      <c r="AD17" s="45">
        <v>333.10700000000008</v>
      </c>
      <c r="AE17" s="45">
        <v>352.5440000000001</v>
      </c>
      <c r="AF17" s="45">
        <v>372.75699999999983</v>
      </c>
      <c r="AG17" s="45">
        <v>393.71899999999994</v>
      </c>
      <c r="AH17" s="45">
        <v>415.61599999999987</v>
      </c>
      <c r="AI17" s="45">
        <v>437.88900000000012</v>
      </c>
    </row>
    <row r="18" spans="2:35" outlineLevel="1">
      <c r="B18" s="81" t="s">
        <v>240</v>
      </c>
      <c r="C18" s="81" t="s">
        <v>76</v>
      </c>
      <c r="D18" s="82" t="s">
        <v>81</v>
      </c>
      <c r="E18" s="45">
        <v>-60.639999999999873</v>
      </c>
      <c r="F18" s="45">
        <v>157.26999999999953</v>
      </c>
      <c r="G18" s="45">
        <v>330.65999999999985</v>
      </c>
      <c r="H18" s="45">
        <v>440.84000000000015</v>
      </c>
      <c r="I18" s="45">
        <v>555.16000000000031</v>
      </c>
      <c r="J18" s="45">
        <v>766.17000000000007</v>
      </c>
      <c r="K18" s="45">
        <v>656.13999999999942</v>
      </c>
      <c r="L18" s="45">
        <v>602.41000000000031</v>
      </c>
      <c r="M18" s="45">
        <v>601.17999999999984</v>
      </c>
      <c r="N18" s="45">
        <v>602.07999999999993</v>
      </c>
      <c r="O18" s="45">
        <v>600.34999999999991</v>
      </c>
      <c r="P18" s="45">
        <v>599.51000000000022</v>
      </c>
      <c r="Q18" s="45">
        <v>598.52</v>
      </c>
      <c r="R18" s="45">
        <v>592.48999999999978</v>
      </c>
      <c r="S18" s="45">
        <v>600.25000000000045</v>
      </c>
      <c r="T18" s="45">
        <v>608.38999999999942</v>
      </c>
      <c r="U18" s="45">
        <v>615.16000000000031</v>
      </c>
      <c r="V18" s="45">
        <v>625.50999999999976</v>
      </c>
      <c r="W18" s="45">
        <v>634.62000000000035</v>
      </c>
      <c r="X18" s="45">
        <v>641.32000000000016</v>
      </c>
      <c r="Y18" s="45">
        <v>639.44999999999982</v>
      </c>
      <c r="Z18" s="45">
        <v>627.88000000000011</v>
      </c>
      <c r="AA18" s="45">
        <v>621.18000000000029</v>
      </c>
      <c r="AB18" s="45">
        <v>608.90000000000009</v>
      </c>
      <c r="AC18" s="45">
        <v>582.99000000000024</v>
      </c>
      <c r="AD18" s="45">
        <v>613.37999999999965</v>
      </c>
      <c r="AE18" s="45">
        <v>608.1899999999996</v>
      </c>
      <c r="AF18" s="45">
        <v>628.72000000000025</v>
      </c>
      <c r="AG18" s="45">
        <v>641.06999999999971</v>
      </c>
      <c r="AH18" s="45">
        <v>610.27999999999975</v>
      </c>
      <c r="AI18" s="45">
        <v>583.30000000000018</v>
      </c>
    </row>
    <row r="19" spans="2:35" outlineLevel="1">
      <c r="B19" s="81" t="s">
        <v>240</v>
      </c>
      <c r="C19" s="81" t="s">
        <v>76</v>
      </c>
      <c r="D19" s="82" t="s">
        <v>83</v>
      </c>
      <c r="E19" s="45">
        <v>-12.700000000000045</v>
      </c>
      <c r="F19" s="45">
        <v>1.2240000000000464</v>
      </c>
      <c r="G19" s="45">
        <v>3.6779999999999973</v>
      </c>
      <c r="H19" s="45">
        <v>7.3480000000000132</v>
      </c>
      <c r="I19" s="45">
        <v>12.326000000000022</v>
      </c>
      <c r="J19" s="45">
        <v>18.512999999999977</v>
      </c>
      <c r="K19" s="45">
        <v>25.819999999999993</v>
      </c>
      <c r="L19" s="45">
        <v>34.000999999999976</v>
      </c>
      <c r="M19" s="45">
        <v>43.35899999999998</v>
      </c>
      <c r="N19" s="45">
        <v>53.459000000000003</v>
      </c>
      <c r="O19" s="45">
        <v>64.63900000000001</v>
      </c>
      <c r="P19" s="45">
        <v>77.418000000000006</v>
      </c>
      <c r="Q19" s="45">
        <v>91.989000000000033</v>
      </c>
      <c r="R19" s="45">
        <v>107.90000000000003</v>
      </c>
      <c r="S19" s="45">
        <v>124.93099999999998</v>
      </c>
      <c r="T19" s="45">
        <v>145.15800000000002</v>
      </c>
      <c r="U19" s="45">
        <v>164.51</v>
      </c>
      <c r="V19" s="45">
        <v>187.41899999999998</v>
      </c>
      <c r="W19" s="45">
        <v>206.18499999999997</v>
      </c>
      <c r="X19" s="45">
        <v>225.422</v>
      </c>
      <c r="Y19" s="45">
        <v>246.29500000000002</v>
      </c>
      <c r="Z19" s="45">
        <v>264.87900000000002</v>
      </c>
      <c r="AA19" s="45">
        <v>282.58500000000004</v>
      </c>
      <c r="AB19" s="45">
        <v>300.38</v>
      </c>
      <c r="AC19" s="45">
        <v>315.61799999999999</v>
      </c>
      <c r="AD19" s="45">
        <v>329.1114</v>
      </c>
      <c r="AE19" s="45">
        <v>342.25130000000001</v>
      </c>
      <c r="AF19" s="45">
        <v>354.7971</v>
      </c>
      <c r="AG19" s="45">
        <v>363.76820000000004</v>
      </c>
      <c r="AH19" s="45">
        <v>373.6354</v>
      </c>
      <c r="AI19" s="45">
        <v>379.16059999999999</v>
      </c>
    </row>
    <row r="20" spans="2:35" outlineLevel="1">
      <c r="B20" s="81" t="s">
        <v>240</v>
      </c>
      <c r="C20" s="81" t="s">
        <v>76</v>
      </c>
      <c r="D20" s="82" t="s">
        <v>83</v>
      </c>
      <c r="E20" s="45">
        <v>-9.0579999999999927</v>
      </c>
      <c r="F20" s="45">
        <v>0.88899999999995316</v>
      </c>
      <c r="G20" s="45">
        <v>2.7029999999999745</v>
      </c>
      <c r="H20" s="45">
        <v>5.5330000000000155</v>
      </c>
      <c r="I20" s="45">
        <v>9.4010000000000105</v>
      </c>
      <c r="J20" s="45">
        <v>14.524000000000001</v>
      </c>
      <c r="K20" s="45">
        <v>20.663999999999987</v>
      </c>
      <c r="L20" s="45">
        <v>28.317000000000007</v>
      </c>
      <c r="M20" s="45">
        <v>37.100999999999999</v>
      </c>
      <c r="N20" s="45">
        <v>47.588999999999999</v>
      </c>
      <c r="O20" s="45">
        <v>59.413999999999987</v>
      </c>
      <c r="P20" s="45">
        <v>71.989000000000033</v>
      </c>
      <c r="Q20" s="45">
        <v>85.467000000000041</v>
      </c>
      <c r="R20" s="45">
        <v>100.58600000000001</v>
      </c>
      <c r="S20" s="45">
        <v>117.39400000000001</v>
      </c>
      <c r="T20" s="45">
        <v>134.55799999999999</v>
      </c>
      <c r="U20" s="45">
        <v>153.42499999999998</v>
      </c>
      <c r="V20" s="45">
        <v>173.54400000000004</v>
      </c>
      <c r="W20" s="45">
        <v>192.06700000000001</v>
      </c>
      <c r="X20" s="45">
        <v>210.67000000000002</v>
      </c>
      <c r="Y20" s="45">
        <v>228.57599999999999</v>
      </c>
      <c r="Z20" s="45">
        <v>245.97699999999998</v>
      </c>
      <c r="AA20" s="45">
        <v>263.06100000000004</v>
      </c>
      <c r="AB20" s="45">
        <v>276.411</v>
      </c>
      <c r="AC20" s="45">
        <v>290.53500000000003</v>
      </c>
      <c r="AD20" s="45">
        <v>304.97489999999999</v>
      </c>
      <c r="AE20" s="45">
        <v>313.76530000000002</v>
      </c>
      <c r="AF20" s="45">
        <v>322.14409999999998</v>
      </c>
      <c r="AG20" s="45">
        <v>330.68889999999999</v>
      </c>
      <c r="AH20" s="45">
        <v>336.76819999999998</v>
      </c>
      <c r="AI20" s="45">
        <v>342.97879999999998</v>
      </c>
    </row>
    <row r="21" spans="2:35" outlineLevel="1">
      <c r="B21" s="81" t="s">
        <v>240</v>
      </c>
      <c r="C21" s="81" t="s">
        <v>76</v>
      </c>
      <c r="D21" s="82" t="s">
        <v>85</v>
      </c>
      <c r="E21" s="45">
        <v>0</v>
      </c>
      <c r="F21" s="45">
        <v>33.669999999999163</v>
      </c>
      <c r="G21" s="45">
        <v>90.340000000000146</v>
      </c>
      <c r="H21" s="45">
        <v>148.75</v>
      </c>
      <c r="I21" s="45">
        <v>203.10999999999876</v>
      </c>
      <c r="J21" s="45">
        <v>268</v>
      </c>
      <c r="K21" s="45">
        <v>369.68000000000029</v>
      </c>
      <c r="L21" s="45">
        <v>380.71000000000095</v>
      </c>
      <c r="M21" s="45">
        <v>395.51000000000022</v>
      </c>
      <c r="N21" s="45">
        <v>416.69999999999891</v>
      </c>
      <c r="O21" s="45">
        <v>434.25</v>
      </c>
      <c r="P21" s="45">
        <v>454.1200000000008</v>
      </c>
      <c r="Q21" s="45">
        <v>475.13999999999942</v>
      </c>
      <c r="R21" s="45">
        <v>497.39000000000124</v>
      </c>
      <c r="S21" s="45">
        <v>518.63999999999942</v>
      </c>
      <c r="T21" s="45">
        <v>541.44999999999891</v>
      </c>
      <c r="U21" s="45">
        <v>556.01999999999862</v>
      </c>
      <c r="V21" s="45">
        <v>571.46999999999935</v>
      </c>
      <c r="W21" s="45">
        <v>586.84000000000015</v>
      </c>
      <c r="X21" s="45">
        <v>601.34000000000015</v>
      </c>
      <c r="Y21" s="45">
        <v>615.96999999999935</v>
      </c>
      <c r="Z21" s="45">
        <v>634.09999999999854</v>
      </c>
      <c r="AA21" s="45">
        <v>653.73999999999978</v>
      </c>
      <c r="AB21" s="45">
        <v>673.20000000000073</v>
      </c>
      <c r="AC21" s="45">
        <v>691</v>
      </c>
      <c r="AD21" s="45">
        <v>706.48999999999978</v>
      </c>
      <c r="AE21" s="45">
        <v>720.54000000000087</v>
      </c>
      <c r="AF21" s="45">
        <v>731.97000000000116</v>
      </c>
      <c r="AG21" s="45">
        <v>744.64000000000124</v>
      </c>
      <c r="AH21" s="45">
        <v>757.07999999999993</v>
      </c>
      <c r="AI21" s="45">
        <v>757</v>
      </c>
    </row>
    <row r="22" spans="2:35" outlineLevel="1">
      <c r="B22" s="81" t="s">
        <v>240</v>
      </c>
      <c r="C22" s="81" t="s">
        <v>76</v>
      </c>
      <c r="D22" s="82" t="s">
        <v>87</v>
      </c>
      <c r="E22" s="45">
        <v>-8.2690000000000055</v>
      </c>
      <c r="F22" s="45">
        <v>4.5190000000000055</v>
      </c>
      <c r="G22" s="45">
        <v>9.3600000000000136</v>
      </c>
      <c r="H22" s="45">
        <v>13.850000000000023</v>
      </c>
      <c r="I22" s="45">
        <v>17.923999999999978</v>
      </c>
      <c r="J22" s="45">
        <v>21.390000000000043</v>
      </c>
      <c r="K22" s="45">
        <v>25.336000000000013</v>
      </c>
      <c r="L22" s="45">
        <v>28.903999999999996</v>
      </c>
      <c r="M22" s="45">
        <v>32.188999999999965</v>
      </c>
      <c r="N22" s="45">
        <v>35.009999999999991</v>
      </c>
      <c r="O22" s="45">
        <v>37.694999999999993</v>
      </c>
      <c r="P22" s="45">
        <v>40.578000000000031</v>
      </c>
      <c r="Q22" s="45">
        <v>43.774000000000001</v>
      </c>
      <c r="R22" s="45">
        <v>46.668999999999983</v>
      </c>
      <c r="S22" s="45">
        <v>49.357000000000028</v>
      </c>
      <c r="T22" s="45">
        <v>52.427999999999997</v>
      </c>
      <c r="U22" s="45">
        <v>54.69300000000004</v>
      </c>
      <c r="V22" s="45">
        <v>56.750999999999976</v>
      </c>
      <c r="W22" s="45">
        <v>63.463999999999999</v>
      </c>
      <c r="X22" s="45">
        <v>70.56</v>
      </c>
      <c r="Y22" s="45">
        <v>78.058999999999969</v>
      </c>
      <c r="Z22" s="45">
        <v>83.536000000000001</v>
      </c>
      <c r="AA22" s="45">
        <v>88.420000000000016</v>
      </c>
      <c r="AB22" s="45">
        <v>93.266999999999996</v>
      </c>
      <c r="AC22" s="45">
        <v>96.898000000000025</v>
      </c>
      <c r="AD22" s="45">
        <v>99.565999999999974</v>
      </c>
      <c r="AE22" s="45">
        <v>104.20499999999998</v>
      </c>
      <c r="AF22" s="45">
        <v>108.04699999999997</v>
      </c>
      <c r="AG22" s="45">
        <v>110.67099999999999</v>
      </c>
      <c r="AH22" s="45">
        <v>114.00100000000003</v>
      </c>
      <c r="AI22" s="45">
        <v>115.61099999999999</v>
      </c>
    </row>
    <row r="23" spans="2:35" outlineLevel="1">
      <c r="B23" s="81" t="s">
        <v>241</v>
      </c>
      <c r="C23" s="81" t="s">
        <v>76</v>
      </c>
      <c r="D23" s="81" t="s">
        <v>85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135.28499999999985</v>
      </c>
      <c r="L23" s="45">
        <v>293.08000000000038</v>
      </c>
      <c r="M23" s="45">
        <v>418.03500000000031</v>
      </c>
      <c r="N23" s="45">
        <v>563.13000000000056</v>
      </c>
      <c r="O23" s="216">
        <f>'CI Initiatives'!G17</f>
        <v>0</v>
      </c>
      <c r="P23" s="45">
        <v>797.74000000000115</v>
      </c>
      <c r="Q23" s="45">
        <v>922.3350000000014</v>
      </c>
      <c r="R23" s="45">
        <v>1060.8200000000015</v>
      </c>
      <c r="S23" s="45">
        <v>1182.2950000000014</v>
      </c>
      <c r="T23" s="45">
        <v>1308.0500000000002</v>
      </c>
      <c r="U23" s="45">
        <v>1411.69</v>
      </c>
      <c r="V23" s="45">
        <v>1497.7199999999998</v>
      </c>
      <c r="W23" s="45">
        <v>1569.8899999999999</v>
      </c>
      <c r="X23" s="45">
        <v>1631.6799999999998</v>
      </c>
      <c r="Y23" s="45">
        <v>1704.6</v>
      </c>
      <c r="Z23" s="45">
        <v>1784.44</v>
      </c>
      <c r="AA23" s="45">
        <v>1887.8600000000001</v>
      </c>
      <c r="AB23" s="45">
        <v>1981.87</v>
      </c>
      <c r="AC23" s="45">
        <v>2061.21</v>
      </c>
      <c r="AD23" s="45">
        <v>2139.62</v>
      </c>
      <c r="AE23" s="45">
        <v>2212.41</v>
      </c>
      <c r="AF23" s="45">
        <v>2306.4</v>
      </c>
      <c r="AG23" s="45">
        <v>2386.87</v>
      </c>
      <c r="AH23" s="45">
        <v>2463.0500000000002</v>
      </c>
      <c r="AI23" s="45">
        <v>2466.88</v>
      </c>
    </row>
    <row r="24" spans="2:35" outlineLevel="1">
      <c r="B24" s="81" t="s">
        <v>242</v>
      </c>
      <c r="C24" s="81" t="s">
        <v>76</v>
      </c>
      <c r="D24" s="81" t="s">
        <v>79</v>
      </c>
      <c r="E24" s="45">
        <v>-232.46100000000001</v>
      </c>
      <c r="F24" s="45">
        <v>-0.64800000000036562</v>
      </c>
      <c r="G24" s="45">
        <v>-0.90600000000017644</v>
      </c>
      <c r="H24" s="45">
        <v>1.1560000000001764</v>
      </c>
      <c r="I24" s="45">
        <v>6.8260000000007608</v>
      </c>
      <c r="J24" s="45">
        <v>24.700000000000557</v>
      </c>
      <c r="K24" s="45">
        <v>43.980999999999028</v>
      </c>
      <c r="L24" s="45">
        <v>73.345000000000994</v>
      </c>
      <c r="M24" s="45">
        <v>111.61599999999868</v>
      </c>
      <c r="N24" s="45">
        <v>158.05299999999818</v>
      </c>
      <c r="O24" s="216">
        <f>'CI Initiatives'!G18</f>
        <v>0</v>
      </c>
      <c r="P24" s="45">
        <v>255.81200000000081</v>
      </c>
      <c r="Q24" s="45">
        <v>307.35899999999941</v>
      </c>
      <c r="R24" s="45">
        <v>331.56200000000047</v>
      </c>
      <c r="S24" s="45">
        <v>347.62800000000033</v>
      </c>
      <c r="T24" s="45">
        <v>354.74599999999867</v>
      </c>
      <c r="U24" s="45">
        <v>362.79699999999974</v>
      </c>
      <c r="V24" s="45">
        <v>359.3180000000005</v>
      </c>
      <c r="W24" s="45">
        <v>362.54500000000087</v>
      </c>
      <c r="X24" s="45">
        <v>359.91900000000078</v>
      </c>
      <c r="Y24" s="45">
        <v>354.54500000000081</v>
      </c>
      <c r="Z24" s="45">
        <v>353.33399999999847</v>
      </c>
      <c r="AA24" s="45">
        <v>348.47499999999894</v>
      </c>
      <c r="AB24" s="45">
        <v>347.59499999999969</v>
      </c>
      <c r="AC24" s="45">
        <v>342.98699999999963</v>
      </c>
      <c r="AD24" s="45">
        <v>340.70899999999887</v>
      </c>
      <c r="AE24" s="45">
        <v>333.56000000000051</v>
      </c>
      <c r="AF24" s="45">
        <v>328.24400000000031</v>
      </c>
      <c r="AG24" s="45">
        <v>330.5630000000013</v>
      </c>
      <c r="AH24" s="45">
        <v>333.28300000000024</v>
      </c>
      <c r="AI24" s="45">
        <v>334.34800000000024</v>
      </c>
    </row>
    <row r="25" spans="2:35" outlineLevel="1">
      <c r="B25" s="81" t="s">
        <v>92</v>
      </c>
      <c r="C25" s="81" t="s">
        <v>76</v>
      </c>
      <c r="D25" s="81" t="s">
        <v>77</v>
      </c>
      <c r="E25" s="45">
        <v>55.639677530540212</v>
      </c>
      <c r="F25" s="45">
        <v>80.793090620070871</v>
      </c>
      <c r="G25" s="45">
        <v>105.94650370952149</v>
      </c>
      <c r="H25" s="45">
        <v>131.09991679909581</v>
      </c>
      <c r="I25" s="45">
        <v>156.2533298884955</v>
      </c>
      <c r="J25" s="45">
        <v>181.4067429781353</v>
      </c>
      <c r="K25" s="45">
        <v>208.2694376324871</v>
      </c>
      <c r="L25" s="45">
        <v>235.13213228684617</v>
      </c>
      <c r="M25" s="45">
        <v>261.99482694115432</v>
      </c>
      <c r="N25" s="45">
        <v>288.85752159555705</v>
      </c>
      <c r="O25" s="45">
        <v>315.72021624990884</v>
      </c>
      <c r="P25" s="45">
        <v>340.26022966433811</v>
      </c>
      <c r="Q25" s="45">
        <v>364.80024307881831</v>
      </c>
      <c r="R25" s="45">
        <v>389.34025649311661</v>
      </c>
      <c r="S25" s="45">
        <v>413.88026990757498</v>
      </c>
      <c r="T25" s="45">
        <v>438.4202833219606</v>
      </c>
      <c r="U25" s="45">
        <v>457.28158850412001</v>
      </c>
      <c r="V25" s="45">
        <v>476.1428936861339</v>
      </c>
      <c r="W25" s="45">
        <v>495.00419886819145</v>
      </c>
      <c r="X25" s="45">
        <v>513.86550405029266</v>
      </c>
      <c r="Y25" s="45">
        <v>532.72680923245207</v>
      </c>
      <c r="Z25" s="45">
        <v>534.24687394483772</v>
      </c>
      <c r="AA25" s="45">
        <v>535.76693865738343</v>
      </c>
      <c r="AB25" s="45">
        <v>537.28700336968177</v>
      </c>
      <c r="AC25" s="45">
        <v>538.80706808215473</v>
      </c>
      <c r="AD25" s="45">
        <v>540.32713279470045</v>
      </c>
      <c r="AE25" s="45">
        <v>539.67979045261745</v>
      </c>
      <c r="AF25" s="45">
        <v>539.03244811062177</v>
      </c>
      <c r="AG25" s="45">
        <v>538.38510576872795</v>
      </c>
      <c r="AH25" s="45">
        <v>537.73776342667406</v>
      </c>
      <c r="AI25" s="45">
        <v>537.09042108476569</v>
      </c>
    </row>
    <row r="26" spans="2:35" outlineLevel="1">
      <c r="B26" s="81" t="s">
        <v>96</v>
      </c>
      <c r="C26" s="81" t="s">
        <v>97</v>
      </c>
      <c r="D26" s="81" t="s">
        <v>79</v>
      </c>
      <c r="E26" s="433">
        <v>0</v>
      </c>
      <c r="F26" s="433">
        <v>0</v>
      </c>
      <c r="G26" s="433">
        <v>0</v>
      </c>
      <c r="H26" s="433">
        <v>2</v>
      </c>
      <c r="I26" s="433">
        <v>8</v>
      </c>
      <c r="J26" s="433">
        <v>18</v>
      </c>
      <c r="K26" s="433">
        <v>30</v>
      </c>
      <c r="L26" s="433">
        <v>46</v>
      </c>
      <c r="M26" s="433">
        <v>66</v>
      </c>
      <c r="N26" s="433">
        <v>90</v>
      </c>
      <c r="O26" s="433">
        <v>118</v>
      </c>
      <c r="P26" s="433">
        <v>150</v>
      </c>
      <c r="Q26" s="433">
        <v>186</v>
      </c>
      <c r="R26" s="433">
        <v>229</v>
      </c>
      <c r="S26" s="433">
        <v>277</v>
      </c>
      <c r="T26" s="433">
        <v>332</v>
      </c>
      <c r="U26" s="433">
        <v>386</v>
      </c>
      <c r="V26" s="433">
        <v>437</v>
      </c>
      <c r="W26" s="433">
        <v>485</v>
      </c>
      <c r="X26" s="433">
        <v>532</v>
      </c>
      <c r="Y26" s="433">
        <v>573</v>
      </c>
      <c r="Z26" s="433">
        <v>611</v>
      </c>
      <c r="AA26" s="433">
        <v>644</v>
      </c>
      <c r="AB26" s="433">
        <v>673</v>
      </c>
      <c r="AC26" s="433">
        <v>696</v>
      </c>
      <c r="AD26" s="433">
        <v>714</v>
      </c>
      <c r="AE26" s="433">
        <v>728</v>
      </c>
      <c r="AF26" s="433">
        <v>737</v>
      </c>
      <c r="AG26" s="433">
        <v>737</v>
      </c>
      <c r="AH26" s="433">
        <v>738</v>
      </c>
      <c r="AI26" s="433">
        <v>741</v>
      </c>
    </row>
    <row r="27" spans="2:35" outlineLevel="1">
      <c r="B27" s="81" t="s">
        <v>96</v>
      </c>
      <c r="C27" s="81" t="s">
        <v>97</v>
      </c>
      <c r="D27" s="81" t="s">
        <v>83</v>
      </c>
      <c r="E27" s="434">
        <v>0</v>
      </c>
      <c r="F27" s="434">
        <v>0</v>
      </c>
      <c r="G27" s="434">
        <v>0</v>
      </c>
      <c r="H27" s="434">
        <v>9</v>
      </c>
      <c r="I27" s="434">
        <v>22</v>
      </c>
      <c r="J27" s="434">
        <v>40</v>
      </c>
      <c r="K27" s="434">
        <v>62</v>
      </c>
      <c r="L27" s="434">
        <v>87</v>
      </c>
      <c r="M27" s="434">
        <v>116</v>
      </c>
      <c r="N27" s="434">
        <v>149</v>
      </c>
      <c r="O27" s="434">
        <v>186</v>
      </c>
      <c r="P27" s="434">
        <v>222</v>
      </c>
      <c r="Q27" s="434">
        <v>258</v>
      </c>
      <c r="R27" s="434">
        <v>288</v>
      </c>
      <c r="S27" s="434">
        <v>320</v>
      </c>
      <c r="T27" s="434">
        <v>351</v>
      </c>
      <c r="U27" s="434">
        <v>382</v>
      </c>
      <c r="V27" s="434">
        <v>413</v>
      </c>
      <c r="W27" s="434">
        <v>441</v>
      </c>
      <c r="X27" s="434">
        <v>469</v>
      </c>
      <c r="Y27" s="434">
        <v>492</v>
      </c>
      <c r="Z27" s="434">
        <v>506</v>
      </c>
      <c r="AA27" s="434">
        <v>517</v>
      </c>
      <c r="AB27" s="434">
        <v>526</v>
      </c>
      <c r="AC27" s="434">
        <v>531</v>
      </c>
      <c r="AD27" s="434">
        <v>535</v>
      </c>
      <c r="AE27" s="434">
        <v>538</v>
      </c>
      <c r="AF27" s="434">
        <v>540</v>
      </c>
      <c r="AG27" s="434">
        <v>540</v>
      </c>
      <c r="AH27" s="434">
        <v>539</v>
      </c>
      <c r="AI27" s="434">
        <v>538</v>
      </c>
    </row>
    <row r="28" spans="2:35" outlineLevel="1">
      <c r="B28" s="81" t="s">
        <v>96</v>
      </c>
      <c r="C28" s="81" t="s">
        <v>97</v>
      </c>
      <c r="D28" s="81" t="s">
        <v>81</v>
      </c>
      <c r="E28" s="433">
        <v>0</v>
      </c>
      <c r="F28" s="433">
        <v>27</v>
      </c>
      <c r="G28" s="433">
        <v>64</v>
      </c>
      <c r="H28" s="433">
        <v>161</v>
      </c>
      <c r="I28" s="433">
        <v>229</v>
      </c>
      <c r="J28" s="433">
        <v>303</v>
      </c>
      <c r="K28" s="433">
        <v>371</v>
      </c>
      <c r="L28" s="433">
        <v>449</v>
      </c>
      <c r="M28" s="433">
        <v>518</v>
      </c>
      <c r="N28" s="433">
        <v>647</v>
      </c>
      <c r="O28" s="433">
        <v>834</v>
      </c>
      <c r="P28" s="433">
        <v>917</v>
      </c>
      <c r="Q28" s="433">
        <v>923</v>
      </c>
      <c r="R28" s="433">
        <v>944</v>
      </c>
      <c r="S28" s="433">
        <v>904</v>
      </c>
      <c r="T28" s="433">
        <v>880</v>
      </c>
      <c r="U28" s="433">
        <v>859</v>
      </c>
      <c r="V28" s="433">
        <v>842</v>
      </c>
      <c r="W28" s="433">
        <v>822</v>
      </c>
      <c r="X28" s="433">
        <v>806</v>
      </c>
      <c r="Y28" s="433">
        <v>785</v>
      </c>
      <c r="Z28" s="433">
        <v>772</v>
      </c>
      <c r="AA28" s="433">
        <v>758</v>
      </c>
      <c r="AB28" s="433">
        <v>745</v>
      </c>
      <c r="AC28" s="433">
        <v>736</v>
      </c>
      <c r="AD28" s="433">
        <v>718</v>
      </c>
      <c r="AE28" s="433">
        <v>711</v>
      </c>
      <c r="AF28" s="433">
        <v>707</v>
      </c>
      <c r="AG28" s="433">
        <v>707</v>
      </c>
      <c r="AH28" s="433">
        <v>705</v>
      </c>
      <c r="AI28" s="433">
        <v>704</v>
      </c>
    </row>
    <row r="29" spans="2:35" outlineLevel="1">
      <c r="B29" s="81" t="s">
        <v>96</v>
      </c>
      <c r="C29" s="81" t="s">
        <v>97</v>
      </c>
      <c r="D29" s="81" t="s">
        <v>85</v>
      </c>
      <c r="E29" s="433">
        <v>0</v>
      </c>
      <c r="F29" s="433">
        <v>0</v>
      </c>
      <c r="G29" s="433">
        <v>2</v>
      </c>
      <c r="H29" s="433">
        <v>23</v>
      </c>
      <c r="I29" s="433">
        <v>35</v>
      </c>
      <c r="J29" s="433">
        <v>52</v>
      </c>
      <c r="K29" s="433">
        <v>56</v>
      </c>
      <c r="L29" s="433">
        <v>66</v>
      </c>
      <c r="M29" s="433">
        <v>76</v>
      </c>
      <c r="N29" s="433">
        <v>86</v>
      </c>
      <c r="O29" s="433">
        <v>95</v>
      </c>
      <c r="P29" s="433">
        <v>110</v>
      </c>
      <c r="Q29" s="433">
        <v>120</v>
      </c>
      <c r="R29" s="433">
        <v>137</v>
      </c>
      <c r="S29" s="433">
        <v>153</v>
      </c>
      <c r="T29" s="433">
        <v>173</v>
      </c>
      <c r="U29" s="433">
        <v>182</v>
      </c>
      <c r="V29" s="433">
        <v>189</v>
      </c>
      <c r="W29" s="433">
        <v>192</v>
      </c>
      <c r="X29" s="433">
        <v>193</v>
      </c>
      <c r="Y29" s="433">
        <v>194</v>
      </c>
      <c r="Z29" s="433">
        <v>195</v>
      </c>
      <c r="AA29" s="433">
        <v>197</v>
      </c>
      <c r="AB29" s="433">
        <v>200</v>
      </c>
      <c r="AC29" s="433">
        <v>202</v>
      </c>
      <c r="AD29" s="433">
        <v>203</v>
      </c>
      <c r="AE29" s="433">
        <v>205</v>
      </c>
      <c r="AF29" s="433">
        <v>207</v>
      </c>
      <c r="AG29" s="433">
        <v>208</v>
      </c>
      <c r="AH29" s="433">
        <v>209</v>
      </c>
      <c r="AI29" s="433">
        <v>212</v>
      </c>
    </row>
    <row r="30" spans="2:35" outlineLevel="1">
      <c r="B30" s="81" t="s">
        <v>96</v>
      </c>
      <c r="C30" s="81" t="s">
        <v>97</v>
      </c>
      <c r="D30" s="81" t="s">
        <v>103</v>
      </c>
      <c r="E30" s="433">
        <v>0</v>
      </c>
      <c r="F30" s="433">
        <v>0</v>
      </c>
      <c r="G30" s="433">
        <v>0</v>
      </c>
      <c r="H30" s="433">
        <v>5</v>
      </c>
      <c r="I30" s="433">
        <v>9</v>
      </c>
      <c r="J30" s="433">
        <v>14</v>
      </c>
      <c r="K30" s="433">
        <v>19</v>
      </c>
      <c r="L30" s="433">
        <v>23</v>
      </c>
      <c r="M30" s="433">
        <v>28</v>
      </c>
      <c r="N30" s="433">
        <v>33</v>
      </c>
      <c r="O30" s="433">
        <v>37</v>
      </c>
      <c r="P30" s="433">
        <v>42</v>
      </c>
      <c r="Q30" s="433">
        <v>37</v>
      </c>
      <c r="R30" s="433">
        <v>32</v>
      </c>
      <c r="S30" s="433">
        <v>27</v>
      </c>
      <c r="T30" s="433">
        <v>22</v>
      </c>
      <c r="U30" s="433">
        <v>22</v>
      </c>
      <c r="V30" s="433">
        <v>22</v>
      </c>
      <c r="W30" s="433">
        <v>22</v>
      </c>
      <c r="X30" s="433">
        <v>22</v>
      </c>
      <c r="Y30" s="433">
        <v>22</v>
      </c>
      <c r="Z30" s="433">
        <v>22</v>
      </c>
      <c r="AA30" s="433">
        <v>22</v>
      </c>
      <c r="AB30" s="433">
        <v>22</v>
      </c>
      <c r="AC30" s="433">
        <v>22</v>
      </c>
      <c r="AD30" s="433">
        <v>22</v>
      </c>
      <c r="AE30" s="433">
        <v>22</v>
      </c>
      <c r="AF30" s="433">
        <v>22</v>
      </c>
      <c r="AG30" s="433">
        <v>22</v>
      </c>
      <c r="AH30" s="433">
        <v>22</v>
      </c>
      <c r="AI30" s="433">
        <v>22</v>
      </c>
    </row>
    <row r="31" spans="2:35" outlineLevel="1">
      <c r="B31" s="81" t="s">
        <v>96</v>
      </c>
      <c r="C31" s="81" t="s">
        <v>97</v>
      </c>
      <c r="D31" s="81" t="s">
        <v>105</v>
      </c>
      <c r="E31" s="433">
        <v>0</v>
      </c>
      <c r="F31" s="433">
        <v>0</v>
      </c>
      <c r="G31" s="433">
        <v>0</v>
      </c>
      <c r="H31" s="433">
        <v>112</v>
      </c>
      <c r="I31" s="433">
        <v>112</v>
      </c>
      <c r="J31" s="433">
        <v>114</v>
      </c>
      <c r="K31" s="433">
        <v>114</v>
      </c>
      <c r="L31" s="433">
        <v>114</v>
      </c>
      <c r="M31" s="433">
        <v>113</v>
      </c>
      <c r="N31" s="433">
        <v>113</v>
      </c>
      <c r="O31" s="433">
        <v>112</v>
      </c>
      <c r="P31" s="433">
        <v>109</v>
      </c>
      <c r="Q31" s="433">
        <v>78</v>
      </c>
      <c r="R31" s="433">
        <v>47</v>
      </c>
      <c r="S31" s="433">
        <v>17</v>
      </c>
      <c r="T31" s="433">
        <v>-14</v>
      </c>
      <c r="U31" s="433">
        <v>-16</v>
      </c>
      <c r="V31" s="433">
        <v>-16</v>
      </c>
      <c r="W31" s="433">
        <v>-17</v>
      </c>
      <c r="X31" s="433">
        <v>-16</v>
      </c>
      <c r="Y31" s="433">
        <v>-16</v>
      </c>
      <c r="Z31" s="433">
        <v>-15</v>
      </c>
      <c r="AA31" s="433">
        <v>-14</v>
      </c>
      <c r="AB31" s="433">
        <v>-14</v>
      </c>
      <c r="AC31" s="433">
        <v>-13</v>
      </c>
      <c r="AD31" s="433">
        <v>-13</v>
      </c>
      <c r="AE31" s="433">
        <v>-13</v>
      </c>
      <c r="AF31" s="433">
        <v>-13</v>
      </c>
      <c r="AG31" s="433">
        <v>-13</v>
      </c>
      <c r="AH31" s="433">
        <v>-12</v>
      </c>
      <c r="AI31" s="433">
        <v>-12</v>
      </c>
    </row>
    <row r="32" spans="2:35" s="11" customFormat="1" outlineLevel="1">
      <c r="B32" s="11" t="s">
        <v>243</v>
      </c>
      <c r="C32" s="11" t="s">
        <v>97</v>
      </c>
      <c r="D32" s="11" t="s">
        <v>81</v>
      </c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36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</row>
    <row r="33" spans="2:36" s="11" customFormat="1" outlineLevel="1">
      <c r="B33" s="11" t="s">
        <v>113</v>
      </c>
      <c r="C33" s="11" t="s">
        <v>97</v>
      </c>
      <c r="D33" s="11" t="s">
        <v>79</v>
      </c>
      <c r="E33" s="207">
        <v>0</v>
      </c>
      <c r="F33" s="207">
        <v>0</v>
      </c>
      <c r="G33" s="207">
        <v>0</v>
      </c>
      <c r="H33" s="207">
        <v>1.1699999999998454</v>
      </c>
      <c r="I33" s="207">
        <v>2.1299999999998818</v>
      </c>
      <c r="J33" s="207">
        <v>2.25</v>
      </c>
      <c r="K33" s="207">
        <v>3.0699999999999363</v>
      </c>
      <c r="L33" s="207">
        <v>4.0699999999999363</v>
      </c>
      <c r="M33" s="207">
        <v>7.4300000000000637</v>
      </c>
      <c r="N33" s="207">
        <v>21.440000000000282</v>
      </c>
      <c r="O33" s="236"/>
      <c r="P33" s="207">
        <v>72.509999999999991</v>
      </c>
      <c r="Q33" s="207">
        <v>104.29000000000019</v>
      </c>
      <c r="R33" s="207">
        <v>137.81000000000017</v>
      </c>
      <c r="S33" s="207">
        <v>176.28999999999996</v>
      </c>
      <c r="T33" s="207">
        <v>222.31000000000017</v>
      </c>
      <c r="U33" s="207">
        <v>267.82000000000016</v>
      </c>
      <c r="V33" s="207">
        <v>316.27000000000021</v>
      </c>
      <c r="W33" s="207">
        <v>368.66800000000023</v>
      </c>
      <c r="X33" s="207">
        <v>424.72499999999991</v>
      </c>
      <c r="Y33" s="207">
        <v>482.76099999999985</v>
      </c>
      <c r="Z33" s="207">
        <v>539.1869999999999</v>
      </c>
      <c r="AA33" s="207">
        <v>583.30399999999997</v>
      </c>
      <c r="AB33" s="207">
        <v>615.62500000000023</v>
      </c>
      <c r="AC33" s="207">
        <v>642.31699999999978</v>
      </c>
      <c r="AD33" s="207">
        <v>664.22499999999991</v>
      </c>
      <c r="AE33" s="207">
        <v>682.14799999999991</v>
      </c>
      <c r="AF33" s="207">
        <v>696.68799999999999</v>
      </c>
      <c r="AG33" s="207">
        <v>704.06700000000001</v>
      </c>
      <c r="AH33" s="207">
        <v>711.49800000000027</v>
      </c>
      <c r="AI33" s="207">
        <v>719.20399999999995</v>
      </c>
      <c r="AJ33" s="435"/>
    </row>
    <row r="34" spans="2:36" outlineLevel="1">
      <c r="B34" s="81" t="s">
        <v>147</v>
      </c>
      <c r="C34" s="81" t="s">
        <v>126</v>
      </c>
      <c r="D34" s="81" t="s">
        <v>81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25.09464168721928</v>
      </c>
      <c r="L34" s="45">
        <v>50.055962370291184</v>
      </c>
      <c r="M34" s="45">
        <v>74.884499621731777</v>
      </c>
      <c r="N34" s="45">
        <v>99.5809572710574</v>
      </c>
      <c r="O34" s="45">
        <v>124.14621299517938</v>
      </c>
      <c r="P34" s="45">
        <v>123.81777010215319</v>
      </c>
      <c r="Q34" s="45">
        <v>123.49109386526527</v>
      </c>
      <c r="R34" s="45">
        <v>123.16641287174394</v>
      </c>
      <c r="S34" s="45">
        <v>122.84395640597558</v>
      </c>
      <c r="T34" s="45">
        <v>122.52395242151331</v>
      </c>
      <c r="U34" s="45">
        <v>122.20662545442707</v>
      </c>
      <c r="V34" s="45">
        <v>121.8921945158223</v>
      </c>
      <c r="W34" s="45">
        <v>121.58087100331022</v>
      </c>
      <c r="X34" s="45">
        <v>121.2728566719355</v>
      </c>
      <c r="Y34" s="45">
        <v>120.96834170449478</v>
      </c>
      <c r="Z34" s="45">
        <v>120.66750291929088</v>
      </c>
      <c r="AA34" s="45">
        <v>120.37050215021551</v>
      </c>
      <c r="AB34" s="45">
        <v>120.0774848297545</v>
      </c>
      <c r="AC34" s="45">
        <v>119.78857880023352</v>
      </c>
      <c r="AD34" s="45">
        <v>119.50389337259037</v>
      </c>
      <c r="AE34" s="45">
        <v>119.22351864542347</v>
      </c>
      <c r="AF34" s="45">
        <v>118.9475250903005</v>
      </c>
      <c r="AG34" s="45">
        <v>118.67596340258442</v>
      </c>
      <c r="AH34" s="45">
        <v>118.4088646106168</v>
      </c>
      <c r="AI34" s="45">
        <v>118.14624043021107</v>
      </c>
    </row>
    <row r="35" spans="2:36" outlineLevel="1">
      <c r="B35" s="81" t="s">
        <v>147</v>
      </c>
      <c r="C35" s="81" t="s">
        <v>126</v>
      </c>
      <c r="D35" s="81" t="s">
        <v>85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2.9969185399167912</v>
      </c>
      <c r="L35" s="45">
        <v>6.0229297232517638</v>
      </c>
      <c r="M35" s="45">
        <v>9.0792241153590112</v>
      </c>
      <c r="N35" s="45">
        <v>12.166896221350214</v>
      </c>
      <c r="O35" s="45">
        <v>15.286930004235643</v>
      </c>
      <c r="P35" s="45">
        <v>15.36682081524711</v>
      </c>
      <c r="Q35" s="45">
        <v>15.448130838447696</v>
      </c>
      <c r="R35" s="45">
        <v>15.530685793206203</v>
      </c>
      <c r="S35" s="45">
        <v>15.614300097693473</v>
      </c>
      <c r="T35" s="45">
        <v>15.698778171974908</v>
      </c>
      <c r="U35" s="45">
        <v>15.783915919578163</v>
      </c>
      <c r="V35" s="45">
        <v>15.869502365829277</v>
      </c>
      <c r="W35" s="45">
        <v>15.955321426467805</v>
      </c>
      <c r="X35" s="45">
        <v>16.041153775951415</v>
      </c>
      <c r="Y35" s="45">
        <v>16.126778781637171</v>
      </c>
      <c r="Z35" s="45">
        <v>16.211976467834518</v>
      </c>
      <c r="AA35" s="45">
        <v>16.296529472674337</v>
      </c>
      <c r="AB35" s="45">
        <v>16.38022496088189</v>
      </c>
      <c r="AC35" s="45">
        <v>16.462856456876722</v>
      </c>
      <c r="AD35" s="45">
        <v>16.544225565085327</v>
      </c>
      <c r="AE35" s="45">
        <v>16.624143547825327</v>
      </c>
      <c r="AF35" s="45">
        <v>16.702432735442301</v>
      </c>
      <c r="AG35" s="45">
        <v>16.778927748349361</v>
      </c>
      <c r="AH35" s="45">
        <v>16.853476516018645</v>
      </c>
      <c r="AI35" s="45">
        <v>16.925941083566613</v>
      </c>
    </row>
    <row r="36" spans="2:36" outlineLevel="1">
      <c r="B36" s="81" t="s">
        <v>147</v>
      </c>
      <c r="C36" s="81" t="s">
        <v>126</v>
      </c>
      <c r="D36" s="81" t="s">
        <v>85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2.6982709746296685</v>
      </c>
      <c r="L36" s="45">
        <v>5.4137927775523451</v>
      </c>
      <c r="M36" s="45">
        <v>8.1456643918275518</v>
      </c>
      <c r="N36" s="45">
        <v>10.893001366329457</v>
      </c>
      <c r="O36" s="45">
        <v>13.654942991371456</v>
      </c>
      <c r="P36" s="45">
        <v>13.692216322334531</v>
      </c>
      <c r="Q36" s="45">
        <v>13.728114127513805</v>
      </c>
      <c r="R36" s="45">
        <v>13.762686019089585</v>
      </c>
      <c r="S36" s="45">
        <v>13.7959886080628</v>
      </c>
      <c r="T36" s="45">
        <v>13.828085218687704</v>
      </c>
      <c r="U36" s="45">
        <v>13.859045505135271</v>
      </c>
      <c r="V36" s="45">
        <v>13.888944974060962</v>
      </c>
      <c r="W36" s="45">
        <v>13.917864419268398</v>
      </c>
      <c r="X36" s="45">
        <v>13.94588927707278</v>
      </c>
      <c r="Y36" s="45">
        <v>13.973108913170933</v>
      </c>
      <c r="Z36" s="45">
        <v>13.999615853724123</v>
      </c>
      <c r="AA36" s="45">
        <v>14.025504974872263</v>
      </c>
      <c r="AB36" s="45">
        <v>14.050872665956518</v>
      </c>
      <c r="AC36" s="45">
        <v>14.075815982292255</v>
      </c>
      <c r="AD36" s="45">
        <v>14.100431803382605</v>
      </c>
      <c r="AE36" s="45">
        <v>14.124816012004942</v>
      </c>
      <c r="AF36" s="45">
        <v>14.14906270866598</v>
      </c>
      <c r="AG36" s="45">
        <v>14.173263474562162</v>
      </c>
      <c r="AH36" s="45">
        <v>14.197506694469041</v>
      </c>
      <c r="AI36" s="45">
        <v>14.221876949001143</v>
      </c>
    </row>
    <row r="37" spans="2:36" outlineLevel="1">
      <c r="B37" s="81" t="s">
        <v>147</v>
      </c>
      <c r="C37" s="81" t="s">
        <v>126</v>
      </c>
      <c r="D37" s="81" t="s">
        <v>83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8.38301537708303</v>
      </c>
      <c r="L37" s="45">
        <v>16.686546513057898</v>
      </c>
      <c r="M37" s="45">
        <v>24.910850151634662</v>
      </c>
      <c r="N37" s="45">
        <v>33.056397601877151</v>
      </c>
      <c r="O37" s="45">
        <v>41.123886209306093</v>
      </c>
      <c r="P37" s="45">
        <v>40.928540502942411</v>
      </c>
      <c r="Q37" s="45">
        <v>40.734756711039736</v>
      </c>
      <c r="R37" s="45">
        <v>40.542836898193201</v>
      </c>
      <c r="S37" s="45">
        <v>40.35308589418365</v>
      </c>
      <c r="T37" s="45">
        <v>40.165808683899385</v>
      </c>
      <c r="U37" s="45">
        <v>39.981307702484216</v>
      </c>
      <c r="V37" s="45">
        <v>39.7998800837413</v>
      </c>
      <c r="W37" s="45">
        <v>39.621814912804808</v>
      </c>
      <c r="X37" s="45">
        <v>39.44739053552361</v>
      </c>
      <c r="Y37" s="45">
        <v>39.276871976763928</v>
      </c>
      <c r="Z37" s="45">
        <v>39.110508517896335</v>
      </c>
      <c r="AA37" s="45">
        <v>38.948531480129688</v>
      </c>
      <c r="AB37" s="45">
        <v>38.791152255222087</v>
      </c>
      <c r="AC37" s="45">
        <v>38.638560618639488</v>
      </c>
      <c r="AD37" s="45">
        <v>38.490923352718852</v>
      </c>
      <c r="AE37" s="45">
        <v>38.348383199137743</v>
      </c>
      <c r="AF37" s="45">
        <v>38.211058151347217</v>
      </c>
      <c r="AG37" s="45">
        <v>38.079041088938837</v>
      </c>
      <c r="AH37" s="45">
        <v>37.952399747533548</v>
      </c>
      <c r="AI37" s="45">
        <v>37.831177010007963</v>
      </c>
    </row>
    <row r="38" spans="2:36" outlineLevel="1">
      <c r="B38" s="81" t="s">
        <v>147</v>
      </c>
      <c r="C38" s="81" t="s">
        <v>126</v>
      </c>
      <c r="D38" s="81" t="s">
        <v>79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3.3171144481111483</v>
      </c>
      <c r="L38" s="45">
        <v>6.6640786083722503</v>
      </c>
      <c r="M38" s="45">
        <v>10.039537499093434</v>
      </c>
      <c r="N38" s="45">
        <v>13.442060126230402</v>
      </c>
      <c r="O38" s="45">
        <v>16.870144542790904</v>
      </c>
      <c r="P38" s="45">
        <v>16.935186754820471</v>
      </c>
      <c r="Q38" s="45">
        <v>16.997624928480796</v>
      </c>
      <c r="R38" s="45">
        <v>17.057390165922975</v>
      </c>
      <c r="S38" s="45">
        <v>17.114422409579433</v>
      </c>
      <c r="T38" s="45">
        <v>17.16867123386892</v>
      </c>
      <c r="U38" s="45">
        <v>17.220096537407876</v>
      </c>
      <c r="V38" s="45">
        <v>17.268669118954989</v>
      </c>
      <c r="W38" s="45">
        <v>17.314371122631542</v>
      </c>
      <c r="X38" s="45">
        <v>17.357196340835408</v>
      </c>
      <c r="Y38" s="45">
        <v>17.397150366605416</v>
      </c>
      <c r="Z38" s="45">
        <v>17.434250590871883</v>
      </c>
      <c r="AA38" s="45">
        <v>17.468526043906017</v>
      </c>
      <c r="AB38" s="45">
        <v>17.50001708420033</v>
      </c>
      <c r="AC38" s="45">
        <v>17.528774941816444</v>
      </c>
      <c r="AD38" s="45">
        <v>17.554861126773616</v>
      </c>
      <c r="AE38" s="45">
        <v>17.578346716184008</v>
      </c>
      <c r="AF38" s="45">
        <v>17.599311536455765</v>
      </c>
      <c r="AG38" s="45">
        <v>17.617843258896279</v>
      </c>
      <c r="AH38" s="45">
        <v>17.634036428402815</v>
      </c>
      <c r="AI38" s="45">
        <v>17.647991445606408</v>
      </c>
    </row>
    <row r="39" spans="2:36" s="11" customFormat="1" outlineLevel="1">
      <c r="B39" s="11" t="s">
        <v>117</v>
      </c>
      <c r="C39" s="11" t="s">
        <v>97</v>
      </c>
      <c r="D39" s="11" t="s">
        <v>83</v>
      </c>
      <c r="E39" s="207">
        <v>0</v>
      </c>
      <c r="F39" s="207">
        <v>0</v>
      </c>
      <c r="G39" s="207">
        <v>0</v>
      </c>
      <c r="H39" s="207">
        <v>0</v>
      </c>
      <c r="I39" s="207">
        <v>0</v>
      </c>
      <c r="J39" s="207">
        <v>0</v>
      </c>
      <c r="K39" s="207">
        <v>7.0750000000000455</v>
      </c>
      <c r="L39" s="207">
        <v>21.121000000000095</v>
      </c>
      <c r="M39" s="207">
        <v>41.891999999999939</v>
      </c>
      <c r="N39" s="207">
        <v>69.115000000000009</v>
      </c>
      <c r="O39" s="236"/>
      <c r="P39" s="207">
        <v>135.80500000000001</v>
      </c>
      <c r="Q39" s="207">
        <v>168.26400000000007</v>
      </c>
      <c r="R39" s="207">
        <v>200.08099999999996</v>
      </c>
      <c r="S39" s="207">
        <v>231.66500000000008</v>
      </c>
      <c r="T39" s="207">
        <v>263.42899999999997</v>
      </c>
      <c r="U39" s="207">
        <v>295.64199999999994</v>
      </c>
      <c r="V39" s="207">
        <v>328.14700000000005</v>
      </c>
      <c r="W39" s="207">
        <v>360.69200000000001</v>
      </c>
      <c r="X39" s="207">
        <v>394.16200000000003</v>
      </c>
      <c r="Y39" s="207">
        <v>426.24459999999993</v>
      </c>
      <c r="Z39" s="207">
        <v>455.85539999999997</v>
      </c>
      <c r="AA39" s="207">
        <v>473.15099999999995</v>
      </c>
      <c r="AB39" s="207">
        <v>486.24329999999998</v>
      </c>
      <c r="AC39" s="207">
        <v>496.44079999999997</v>
      </c>
      <c r="AD39" s="207">
        <v>503.89000000000004</v>
      </c>
      <c r="AE39" s="207">
        <v>509.31691999999993</v>
      </c>
      <c r="AF39" s="207">
        <v>513.11045000000001</v>
      </c>
      <c r="AG39" s="207">
        <v>514.06269000000009</v>
      </c>
      <c r="AH39" s="207">
        <v>513.97424999999998</v>
      </c>
      <c r="AI39" s="207">
        <v>513.71217000000001</v>
      </c>
    </row>
    <row r="40" spans="2:36" s="11" customFormat="1" outlineLevel="1">
      <c r="B40" s="11" t="s">
        <v>122</v>
      </c>
      <c r="C40" s="11" t="s">
        <v>97</v>
      </c>
      <c r="D40" s="11" t="s">
        <v>85</v>
      </c>
      <c r="E40" s="207">
        <v>0</v>
      </c>
      <c r="F40" s="207">
        <v>0</v>
      </c>
      <c r="G40" s="207">
        <v>0.84509180722297728</v>
      </c>
      <c r="H40" s="207">
        <v>1.7021445936319977</v>
      </c>
      <c r="I40" s="207">
        <v>2.6102844876917004</v>
      </c>
      <c r="J40" s="207">
        <v>3.8946993836003987</v>
      </c>
      <c r="K40" s="207">
        <v>5.2783064586187605</v>
      </c>
      <c r="L40" s="207">
        <v>15.352123150999875</v>
      </c>
      <c r="M40" s="207">
        <v>25.762538971481508</v>
      </c>
      <c r="N40" s="207">
        <v>36.379694769773025</v>
      </c>
      <c r="O40" s="236"/>
      <c r="P40" s="207">
        <v>59.868669785802645</v>
      </c>
      <c r="Q40" s="207">
        <v>69.632164458230548</v>
      </c>
      <c r="R40" s="207">
        <v>79.401218741211423</v>
      </c>
      <c r="S40" s="207">
        <v>79.02184452077023</v>
      </c>
      <c r="T40" s="207">
        <v>78.882910419696842</v>
      </c>
      <c r="U40" s="207">
        <v>78.580751699479393</v>
      </c>
      <c r="V40" s="207">
        <v>78.524838391587267</v>
      </c>
      <c r="W40" s="207">
        <v>78.595841608150849</v>
      </c>
      <c r="X40" s="207">
        <v>79.092400606691157</v>
      </c>
      <c r="Y40" s="207">
        <v>79.440081735804853</v>
      </c>
      <c r="Z40" s="207">
        <v>79.873331920632069</v>
      </c>
      <c r="AA40" s="207">
        <v>80.267557984795829</v>
      </c>
      <c r="AB40" s="207">
        <v>80.691281903509505</v>
      </c>
      <c r="AC40" s="207">
        <v>81.102607299470094</v>
      </c>
      <c r="AD40" s="207">
        <v>81.585454925051593</v>
      </c>
      <c r="AE40" s="207">
        <v>82.080956677062517</v>
      </c>
      <c r="AF40" s="207">
        <v>82.562674052213396</v>
      </c>
      <c r="AG40" s="207">
        <v>83.024656049872817</v>
      </c>
      <c r="AH40" s="207">
        <v>83.518982744927541</v>
      </c>
      <c r="AI40" s="207">
        <v>84.322049886705642</v>
      </c>
    </row>
    <row r="41" spans="2:36" outlineLevel="1">
      <c r="B41" s="81" t="s">
        <v>124</v>
      </c>
      <c r="C41" s="81" t="s">
        <v>97</v>
      </c>
      <c r="D41" s="81" t="s">
        <v>85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0.1681422522727512</v>
      </c>
      <c r="K41" s="45">
        <v>2.4334287907439403</v>
      </c>
      <c r="L41" s="45">
        <v>33.344214664236176</v>
      </c>
      <c r="M41" s="45">
        <v>93.343882454997399</v>
      </c>
      <c r="N41" s="45">
        <v>99.816389759164181</v>
      </c>
      <c r="O41" s="45">
        <v>113.87313337711478</v>
      </c>
      <c r="P41" s="45">
        <v>120.12784626268279</v>
      </c>
      <c r="Q41" s="45">
        <v>126.36583215372742</v>
      </c>
      <c r="R41" s="45">
        <v>132.65422558087639</v>
      </c>
      <c r="S41" s="45">
        <v>138.96538970374598</v>
      </c>
      <c r="T41" s="45">
        <v>145.30239298837444</v>
      </c>
      <c r="U41" s="45">
        <v>151.66877624900425</v>
      </c>
      <c r="V41" s="45">
        <v>158.06864806524507</v>
      </c>
      <c r="W41" s="45">
        <v>164.50680430964687</v>
      </c>
      <c r="X41" s="45">
        <v>170.98887920592833</v>
      </c>
      <c r="Y41" s="45">
        <v>177.24352408351695</v>
      </c>
      <c r="Z41" s="45">
        <v>183.55428602780412</v>
      </c>
      <c r="AA41" s="45">
        <v>189.93043372233834</v>
      </c>
      <c r="AB41" s="45">
        <v>196.38323092264528</v>
      </c>
      <c r="AC41" s="45">
        <v>202.92650473024264</v>
      </c>
      <c r="AD41" s="45">
        <v>209.57741984621777</v>
      </c>
      <c r="AE41" s="45">
        <v>216.35755150856977</v>
      </c>
      <c r="AF41" s="45">
        <v>223.2944007773155</v>
      </c>
      <c r="AG41" s="45">
        <v>230.42358063073397</v>
      </c>
      <c r="AH41" s="45">
        <v>237.79204693178141</v>
      </c>
      <c r="AI41" s="45">
        <v>245.4630073380419</v>
      </c>
    </row>
    <row r="42" spans="2:36" outlineLevel="1">
      <c r="B42" s="81" t="s">
        <v>133</v>
      </c>
      <c r="C42" s="81" t="s">
        <v>130</v>
      </c>
      <c r="D42" s="212" t="s">
        <v>77</v>
      </c>
      <c r="E42" s="45">
        <v>0</v>
      </c>
      <c r="F42" s="45">
        <v>74.140131626111895</v>
      </c>
      <c r="G42" s="45">
        <v>174.36868510624689</v>
      </c>
      <c r="H42" s="45">
        <v>258.74776650216518</v>
      </c>
      <c r="I42" s="45">
        <v>319.51642004478697</v>
      </c>
      <c r="J42" s="45">
        <v>385.13673569707265</v>
      </c>
      <c r="K42" s="45">
        <v>476.22037138777961</v>
      </c>
      <c r="L42" s="45">
        <v>552.45332960601456</v>
      </c>
      <c r="M42" s="45">
        <v>645.63027988834665</v>
      </c>
      <c r="N42" s="45">
        <v>720.37358383349169</v>
      </c>
      <c r="O42" s="45">
        <v>767.44615350644551</v>
      </c>
      <c r="P42" s="45">
        <v>850.66904736137815</v>
      </c>
      <c r="Q42" s="45">
        <v>922.88322771268849</v>
      </c>
      <c r="R42" s="45">
        <v>1002.3590245877529</v>
      </c>
      <c r="S42" s="45">
        <v>38.295000000000357</v>
      </c>
      <c r="T42" s="45">
        <v>1133.463626898344</v>
      </c>
      <c r="U42" s="45">
        <v>1219.7581462465203</v>
      </c>
      <c r="V42" s="45">
        <v>1276.3406524564546</v>
      </c>
      <c r="W42" s="45">
        <v>1344.620004122223</v>
      </c>
      <c r="X42" s="45">
        <v>1408.1744711721533</v>
      </c>
      <c r="Y42" s="45">
        <v>1468.7427546338649</v>
      </c>
      <c r="Z42" s="45">
        <v>1542.0866613983908</v>
      </c>
      <c r="AA42" s="45">
        <v>1613.6166565877843</v>
      </c>
      <c r="AB42" s="45">
        <v>1684.3032138457222</v>
      </c>
      <c r="AC42" s="45">
        <v>1751.9996676965013</v>
      </c>
      <c r="AD42" s="45">
        <v>1829.3052716475358</v>
      </c>
      <c r="AE42" s="45">
        <v>1900.8871190818068</v>
      </c>
      <c r="AF42" s="45">
        <v>1958.808831543254</v>
      </c>
      <c r="AG42" s="45">
        <v>2040.7554790399054</v>
      </c>
      <c r="AH42" s="45">
        <v>2107.4219972011679</v>
      </c>
      <c r="AI42" s="45">
        <v>2171.8673543356222</v>
      </c>
    </row>
    <row r="43" spans="2:36" outlineLevel="1">
      <c r="B43" s="11" t="s">
        <v>140</v>
      </c>
      <c r="C43" s="11" t="s">
        <v>130</v>
      </c>
      <c r="D43" s="11" t="s">
        <v>79</v>
      </c>
      <c r="E43" s="207">
        <v>0</v>
      </c>
      <c r="F43" s="207">
        <v>0.181999999999789</v>
      </c>
      <c r="G43" s="207">
        <v>0.90599999999983538</v>
      </c>
      <c r="H43" s="207">
        <v>1.722999999999729</v>
      </c>
      <c r="I43" s="207">
        <v>3.0469999999999118</v>
      </c>
      <c r="J43" s="207">
        <v>5.0309999999997217</v>
      </c>
      <c r="K43" s="207">
        <v>8.1840000000000828</v>
      </c>
      <c r="L43" s="207">
        <v>9.1219999999999573</v>
      </c>
      <c r="M43" s="207">
        <v>13.573999999999955</v>
      </c>
      <c r="N43" s="207">
        <v>14.713999999999601</v>
      </c>
      <c r="O43" s="236" t="str">
        <f>'CI Initiatives'!G53</f>
        <v/>
      </c>
      <c r="P43" s="207">
        <v>20.852999999999952</v>
      </c>
      <c r="Q43" s="207">
        <v>24.902000000000157</v>
      </c>
      <c r="R43" s="207">
        <v>29.813999999999453</v>
      </c>
      <c r="S43" s="207">
        <v>153.93140000000039</v>
      </c>
      <c r="T43" s="207">
        <v>45.29400000000021</v>
      </c>
      <c r="U43" s="207">
        <v>57.190999999999747</v>
      </c>
      <c r="V43" s="207">
        <v>67.90399999999994</v>
      </c>
      <c r="W43" s="207">
        <v>86.24499999999972</v>
      </c>
      <c r="X43" s="207">
        <v>98.812999999999818</v>
      </c>
      <c r="Y43" s="207">
        <v>114.63300000000027</v>
      </c>
      <c r="Z43" s="207">
        <v>131.97799999999995</v>
      </c>
      <c r="AA43" s="207">
        <v>150.23499999999973</v>
      </c>
      <c r="AB43" s="207">
        <v>163.79899999999992</v>
      </c>
      <c r="AC43" s="207">
        <v>182.96699999999981</v>
      </c>
      <c r="AD43" s="207">
        <v>192.6689999999999</v>
      </c>
      <c r="AE43" s="207">
        <v>208.96799999999982</v>
      </c>
      <c r="AF43" s="207">
        <v>220.87600000000009</v>
      </c>
      <c r="AG43" s="207">
        <v>235.41400000000041</v>
      </c>
      <c r="AH43" s="207">
        <v>247.55499999999998</v>
      </c>
      <c r="AI43" s="207">
        <v>262.6629999999999</v>
      </c>
    </row>
    <row r="44" spans="2:36" outlineLevel="1">
      <c r="B44" s="11" t="s">
        <v>142</v>
      </c>
      <c r="C44" s="11" t="s">
        <v>130</v>
      </c>
      <c r="D44" s="11" t="s">
        <v>83</v>
      </c>
      <c r="E44" s="207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2.9944999999993342</v>
      </c>
      <c r="K44" s="207">
        <v>10.937799999999697</v>
      </c>
      <c r="L44" s="207">
        <v>19.017700000000332</v>
      </c>
      <c r="M44" s="207">
        <v>32.901299999999537</v>
      </c>
      <c r="N44" s="207">
        <v>47.667099999999664</v>
      </c>
      <c r="O44" s="236" t="str">
        <f>'CI Initiatives'!G54</f>
        <v/>
      </c>
      <c r="P44" s="207">
        <v>88.665399999999408</v>
      </c>
      <c r="Q44" s="207">
        <v>108.65499999999975</v>
      </c>
      <c r="R44" s="207">
        <v>130.78699999999935</v>
      </c>
      <c r="S44" s="207">
        <v>77.910000000000508</v>
      </c>
      <c r="T44" s="207">
        <v>173.6608999999994</v>
      </c>
      <c r="U44" s="207">
        <v>195.86009999999987</v>
      </c>
      <c r="V44" s="207">
        <v>214.81959999999935</v>
      </c>
      <c r="W44" s="207">
        <v>236.30739999999969</v>
      </c>
      <c r="X44" s="207">
        <v>253.20940000000019</v>
      </c>
      <c r="Y44" s="207">
        <v>268.78769999999986</v>
      </c>
      <c r="Z44" s="207">
        <v>282.99059999999963</v>
      </c>
      <c r="AA44" s="207">
        <v>293.19079999999985</v>
      </c>
      <c r="AB44" s="207">
        <v>302.96559999999954</v>
      </c>
      <c r="AC44" s="207">
        <v>308.55229999999983</v>
      </c>
      <c r="AD44" s="207">
        <v>311.3744999999999</v>
      </c>
      <c r="AE44" s="207">
        <v>314.54260000000022</v>
      </c>
      <c r="AF44" s="207">
        <v>315.42169999999942</v>
      </c>
      <c r="AG44" s="207">
        <v>315.12109999999984</v>
      </c>
      <c r="AH44" s="207">
        <v>309.30409999999983</v>
      </c>
      <c r="AI44" s="207">
        <v>307.43939999999975</v>
      </c>
    </row>
    <row r="45" spans="2:36" outlineLevel="1">
      <c r="B45" s="11" t="s">
        <v>143</v>
      </c>
      <c r="C45" s="11" t="s">
        <v>130</v>
      </c>
      <c r="D45" s="276" t="s">
        <v>77</v>
      </c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7"/>
      <c r="AF45" s="277"/>
      <c r="AG45" s="277"/>
      <c r="AH45" s="277"/>
      <c r="AI45" s="277"/>
    </row>
    <row r="46" spans="2:36" outlineLevel="1">
      <c r="B46" s="81" t="s">
        <v>144</v>
      </c>
      <c r="C46" s="81" t="s">
        <v>145</v>
      </c>
      <c r="D46" s="81" t="s">
        <v>79</v>
      </c>
      <c r="E46" s="45">
        <v>0</v>
      </c>
      <c r="F46" s="45">
        <v>-0.18599999999992178</v>
      </c>
      <c r="G46" s="45">
        <v>-0.97099999999966258</v>
      </c>
      <c r="H46" s="45">
        <v>-1.2669999999998538</v>
      </c>
      <c r="I46" s="45">
        <v>-1.29299999999958</v>
      </c>
      <c r="J46" s="45">
        <v>-1.2690000000000907</v>
      </c>
      <c r="K46" s="45">
        <v>1.2569999999998913</v>
      </c>
      <c r="L46" s="45">
        <v>4.1259999999999195</v>
      </c>
      <c r="M46" s="45">
        <v>7.7109999999999559</v>
      </c>
      <c r="N46" s="45">
        <v>16.775000000000119</v>
      </c>
      <c r="O46" s="45">
        <v>25.060999999999893</v>
      </c>
      <c r="P46" s="45">
        <v>33.823999999999899</v>
      </c>
      <c r="Q46" s="45">
        <v>49.477000000000288</v>
      </c>
      <c r="R46" s="45">
        <v>61.522999999999939</v>
      </c>
      <c r="S46" s="45">
        <v>102.66539258648118</v>
      </c>
      <c r="T46" s="45">
        <v>96.363000000000028</v>
      </c>
      <c r="U46" s="45">
        <v>118.07899999999992</v>
      </c>
      <c r="V46" s="45">
        <v>141.29699999999977</v>
      </c>
      <c r="W46" s="45">
        <v>166.62499999999983</v>
      </c>
      <c r="X46" s="45">
        <v>193.99100000000001</v>
      </c>
      <c r="Y46" s="45">
        <v>223.90699999999995</v>
      </c>
      <c r="Z46" s="45">
        <v>257.5379999999999</v>
      </c>
      <c r="AA46" s="45">
        <v>293.75699999999983</v>
      </c>
      <c r="AB46" s="45">
        <v>332.67900000000009</v>
      </c>
      <c r="AC46" s="45">
        <v>372.48399999999981</v>
      </c>
      <c r="AD46" s="45">
        <v>414.07000000000022</v>
      </c>
      <c r="AE46" s="45">
        <v>458.22099999999989</v>
      </c>
      <c r="AF46" s="45">
        <v>493.74400000000048</v>
      </c>
      <c r="AG46" s="45">
        <v>555.42600000000027</v>
      </c>
      <c r="AH46" s="45">
        <v>589.4820000000002</v>
      </c>
      <c r="AI46" s="45">
        <v>629.42399999999998</v>
      </c>
    </row>
    <row r="47" spans="2:36" outlineLevel="1">
      <c r="B47" s="81" t="s">
        <v>154</v>
      </c>
      <c r="C47" s="81" t="s">
        <v>126</v>
      </c>
      <c r="D47" s="81" t="s">
        <v>81</v>
      </c>
      <c r="E47" s="45">
        <v>0</v>
      </c>
      <c r="F47" s="45">
        <v>0</v>
      </c>
      <c r="G47" s="45">
        <v>20.014511616000004</v>
      </c>
      <c r="H47" s="45">
        <v>49.336936703999996</v>
      </c>
      <c r="I47" s="45">
        <v>59.360843520000003</v>
      </c>
      <c r="J47" s="45">
        <v>63.357085439999992</v>
      </c>
      <c r="K47" s="45">
        <v>67.856187801600015</v>
      </c>
      <c r="L47" s="45">
        <v>73.271095603200024</v>
      </c>
      <c r="M47" s="45">
        <v>282.85511316480012</v>
      </c>
      <c r="N47" s="45">
        <v>492.43913072640021</v>
      </c>
      <c r="O47" s="216">
        <f>'CI Initiatives'!G64</f>
        <v>548.22777799680023</v>
      </c>
      <c r="P47" s="45">
        <v>702.02314828800013</v>
      </c>
      <c r="Q47" s="45">
        <v>702.02314828800013</v>
      </c>
      <c r="R47" s="45">
        <v>702.02314828800013</v>
      </c>
      <c r="S47" s="45">
        <v>702.02314828800013</v>
      </c>
      <c r="T47" s="45">
        <v>702.02314828800013</v>
      </c>
      <c r="U47" s="45">
        <v>702.02314828800013</v>
      </c>
      <c r="V47" s="45">
        <v>702.02314828800013</v>
      </c>
      <c r="W47" s="45">
        <v>702.02314828800013</v>
      </c>
      <c r="X47" s="45">
        <v>702.02314828800013</v>
      </c>
      <c r="Y47" s="45">
        <v>702.02314828800013</v>
      </c>
      <c r="Z47" s="45">
        <v>702.02314828800013</v>
      </c>
      <c r="AA47" s="45">
        <v>702.02314828800013</v>
      </c>
      <c r="AB47" s="45">
        <v>702.02314828800013</v>
      </c>
      <c r="AC47" s="45">
        <v>702.02314828800013</v>
      </c>
      <c r="AD47" s="45">
        <v>702.02314828800013</v>
      </c>
      <c r="AE47" s="45">
        <v>702.02314828800013</v>
      </c>
      <c r="AF47" s="45">
        <v>702.02314828800013</v>
      </c>
      <c r="AG47" s="45">
        <v>702.02314828800013</v>
      </c>
      <c r="AH47" s="45">
        <v>702.02314828800013</v>
      </c>
      <c r="AI47" s="45">
        <v>702.02314828800013</v>
      </c>
    </row>
    <row r="48" spans="2:36" outlineLevel="1">
      <c r="B48" s="81" t="s">
        <v>146</v>
      </c>
      <c r="C48" s="81" t="s">
        <v>126</v>
      </c>
      <c r="D48" s="81" t="s">
        <v>83</v>
      </c>
      <c r="E48" s="45">
        <v>0</v>
      </c>
      <c r="F48" s="45">
        <v>-2.0652995077471132</v>
      </c>
      <c r="G48" s="45">
        <v>-4.1305990155160544</v>
      </c>
      <c r="H48" s="45">
        <v>-6.1958985232413397</v>
      </c>
      <c r="I48" s="45">
        <v>-8.2611980310466606</v>
      </c>
      <c r="J48" s="45">
        <v>-10.326497538677359</v>
      </c>
      <c r="K48" s="45">
        <v>-0.27062165729876142</v>
      </c>
      <c r="L48" s="45">
        <v>9.7852542241525953</v>
      </c>
      <c r="M48" s="45">
        <v>19.841130105502089</v>
      </c>
      <c r="N48" s="45">
        <v>29.897005986946169</v>
      </c>
      <c r="O48" s="45">
        <v>39.952881868332042</v>
      </c>
      <c r="P48" s="45">
        <v>55.631009547934809</v>
      </c>
      <c r="Q48" s="45">
        <v>71.309137227479368</v>
      </c>
      <c r="R48" s="45">
        <v>86.98726490692934</v>
      </c>
      <c r="S48" s="45">
        <v>127.42398012056947</v>
      </c>
      <c r="T48" s="45">
        <v>118.34352026600391</v>
      </c>
      <c r="U48" s="45">
        <v>137.62728172013885</v>
      </c>
      <c r="V48" s="45">
        <v>156.91104317428835</v>
      </c>
      <c r="W48" s="45">
        <v>176.19480462846695</v>
      </c>
      <c r="X48" s="45">
        <v>195.47856608266011</v>
      </c>
      <c r="Y48" s="45">
        <v>214.76232753691147</v>
      </c>
      <c r="Z48" s="45">
        <v>230.58383319983841</v>
      </c>
      <c r="AA48" s="45">
        <v>246.405338862809</v>
      </c>
      <c r="AB48" s="45">
        <v>262.22684452576505</v>
      </c>
      <c r="AC48" s="45">
        <v>278.04835018873564</v>
      </c>
      <c r="AD48" s="45">
        <v>293.86985585179355</v>
      </c>
      <c r="AE48" s="45">
        <v>308.91513392524212</v>
      </c>
      <c r="AF48" s="45">
        <v>323.9604119987489</v>
      </c>
      <c r="AG48" s="45">
        <v>339.00569007225567</v>
      </c>
      <c r="AH48" s="45">
        <v>354.05096814579156</v>
      </c>
      <c r="AI48" s="45">
        <v>369.0962462193711</v>
      </c>
    </row>
    <row r="49" spans="1:35" outlineLevel="1"/>
    <row r="52" spans="1:35" ht="21">
      <c r="B52" s="449" t="s">
        <v>244</v>
      </c>
      <c r="C52" s="449"/>
      <c r="D52" s="449"/>
      <c r="E52" s="449"/>
      <c r="F52" s="449"/>
      <c r="G52" s="449"/>
      <c r="H52" s="449"/>
      <c r="I52" s="449"/>
      <c r="J52" s="449"/>
      <c r="K52" s="449"/>
      <c r="L52" s="449"/>
      <c r="M52" s="449"/>
      <c r="N52" s="449"/>
      <c r="O52" s="449"/>
      <c r="P52" s="449"/>
      <c r="Q52" s="449"/>
      <c r="R52" s="449"/>
      <c r="S52" s="449"/>
      <c r="T52" s="449"/>
      <c r="U52" s="449"/>
    </row>
    <row r="53" spans="1:35">
      <c r="A53" s="205" t="s">
        <v>233</v>
      </c>
      <c r="B53" s="205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</row>
    <row r="54" spans="1:35" ht="15" thickBot="1"/>
    <row r="55" spans="1:35">
      <c r="B55" s="317"/>
      <c r="C55" s="318" t="s">
        <v>245</v>
      </c>
      <c r="D55" s="318" t="s">
        <v>246</v>
      </c>
      <c r="E55" s="319" t="s">
        <v>74</v>
      </c>
    </row>
    <row r="56" spans="1:35">
      <c r="B56" s="342" t="s">
        <v>247</v>
      </c>
      <c r="C56" s="169">
        <f>'Hybrid GCAM-EPS CO2e baseline'!O218</f>
        <v>57046.689874649514</v>
      </c>
      <c r="D56" s="89"/>
      <c r="E56" s="320"/>
    </row>
    <row r="57" spans="1:35" ht="15" customHeight="1">
      <c r="B57" s="342" t="s">
        <v>248</v>
      </c>
      <c r="C57" s="169">
        <v>29540</v>
      </c>
      <c r="D57" s="321">
        <v>30000</v>
      </c>
      <c r="E57" s="322" t="s">
        <v>249</v>
      </c>
    </row>
    <row r="58" spans="1:35" ht="15" customHeight="1">
      <c r="B58" s="342" t="s">
        <v>250</v>
      </c>
      <c r="C58" s="169">
        <f>C56-C57</f>
        <v>27506.689874649514</v>
      </c>
      <c r="D58" s="89"/>
      <c r="E58" s="323"/>
    </row>
    <row r="59" spans="1:35" ht="15" customHeight="1">
      <c r="B59" s="342" t="s">
        <v>251</v>
      </c>
      <c r="C59" s="324">
        <f>'CI Initiatives'!B83/C58</f>
        <v>0.21826443174789503</v>
      </c>
      <c r="D59" s="324"/>
      <c r="E59" s="323"/>
    </row>
    <row r="60" spans="1:35" ht="29.4" thickBot="1">
      <c r="B60" s="343" t="s">
        <v>252</v>
      </c>
      <c r="C60" s="325">
        <f>SUM('CI Initiatives'!B86:B88)/(SUM('Hybrid GCAM-EPS CO2e baseline'!O187,'Hybrid GCAM-EPS CO2e baseline'!O199,'Hybrid GCAM-EPS CO2e baseline'!O217)/2)</f>
        <v>0.47186119623688383</v>
      </c>
      <c r="D60" s="326"/>
      <c r="E60" s="327" t="s">
        <v>253</v>
      </c>
    </row>
    <row r="62" spans="1:35" ht="15" thickBot="1">
      <c r="B62" s="35" t="s">
        <v>254</v>
      </c>
      <c r="G62" s="35" t="s">
        <v>255</v>
      </c>
    </row>
    <row r="63" spans="1:35">
      <c r="B63" s="237"/>
      <c r="C63" s="313" t="s">
        <v>256</v>
      </c>
      <c r="D63" s="313" t="s">
        <v>5</v>
      </c>
      <c r="E63" s="314" t="s">
        <v>257</v>
      </c>
      <c r="F63" s="81"/>
      <c r="H63" t="s">
        <v>256</v>
      </c>
      <c r="I63" t="s">
        <v>5</v>
      </c>
      <c r="J63" t="s">
        <v>257</v>
      </c>
    </row>
    <row r="64" spans="1:35">
      <c r="B64" s="191"/>
      <c r="E64" s="238"/>
    </row>
    <row r="65" spans="2:20" ht="15" thickBot="1">
      <c r="B65" s="193"/>
      <c r="C65" s="239" t="s">
        <v>258</v>
      </c>
      <c r="D65" s="239">
        <f>SUM(O17:O48)</f>
        <v>4734.6152797414834</v>
      </c>
      <c r="E65" s="240">
        <f>'Hybrid GCAM-EPS CO2e baseline'!$AG$142-D65</f>
        <v>48877.942425731017</v>
      </c>
      <c r="F65" s="45"/>
      <c r="H65" s="45" t="s">
        <v>258</v>
      </c>
      <c r="I65" s="45">
        <f>MROUND(D65,1000)</f>
        <v>5000</v>
      </c>
      <c r="J65" s="45">
        <f>MROUND(E65,1000)</f>
        <v>49000</v>
      </c>
    </row>
    <row r="67" spans="2:20" ht="15" thickBot="1">
      <c r="B67" s="35" t="s">
        <v>254</v>
      </c>
      <c r="H67" s="35" t="s">
        <v>255</v>
      </c>
    </row>
    <row r="68" spans="2:20">
      <c r="B68" s="237"/>
      <c r="C68" s="313" t="s">
        <v>256</v>
      </c>
      <c r="D68" s="313" t="s">
        <v>5</v>
      </c>
      <c r="E68" s="313" t="s">
        <v>259</v>
      </c>
      <c r="F68" s="328" t="s">
        <v>260</v>
      </c>
      <c r="I68" t="s">
        <v>256</v>
      </c>
      <c r="J68" t="s">
        <v>5</v>
      </c>
      <c r="K68" t="s">
        <v>259</v>
      </c>
      <c r="L68" s="81" t="s">
        <v>260</v>
      </c>
    </row>
    <row r="69" spans="2:20">
      <c r="B69" s="191"/>
      <c r="F69" s="238"/>
    </row>
    <row r="70" spans="2:20" ht="15" thickBot="1">
      <c r="B70" s="193"/>
      <c r="C70" s="239" t="s">
        <v>258</v>
      </c>
      <c r="D70" s="239">
        <f>SUM(O17:O48)</f>
        <v>4734.6152797414834</v>
      </c>
      <c r="E70" s="239">
        <f>'Hybrid GCAM-EPS CO2e baseline'!$AG$142-D70-F70</f>
        <v>19337.942425731017</v>
      </c>
      <c r="F70" s="240">
        <f>$C$57</f>
        <v>29540</v>
      </c>
      <c r="I70" s="45" t="s">
        <v>258</v>
      </c>
      <c r="J70" s="45">
        <f>MROUND(D70,1000)</f>
        <v>5000</v>
      </c>
      <c r="K70" s="45">
        <f>MROUND(E70,1000)</f>
        <v>19000</v>
      </c>
      <c r="L70" s="45">
        <f>MROUND(F70,1000)</f>
        <v>30000</v>
      </c>
    </row>
    <row r="72" spans="2:20" ht="15" thickBot="1">
      <c r="B72" s="234" t="s">
        <v>261</v>
      </c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</row>
    <row r="73" spans="2:20" s="20" customFormat="1" ht="57.6">
      <c r="B73" s="242"/>
      <c r="C73" s="329" t="s">
        <v>256</v>
      </c>
      <c r="D73" s="330" t="s">
        <v>240</v>
      </c>
      <c r="E73" s="330" t="s">
        <v>241</v>
      </c>
      <c r="F73" s="330" t="s">
        <v>242</v>
      </c>
      <c r="G73" s="330" t="s">
        <v>92</v>
      </c>
      <c r="H73" s="330" t="s">
        <v>262</v>
      </c>
      <c r="I73" s="330" t="s">
        <v>147</v>
      </c>
      <c r="J73" s="330" t="s">
        <v>117</v>
      </c>
      <c r="K73" s="330" t="s">
        <v>122</v>
      </c>
      <c r="L73" s="330" t="s">
        <v>133</v>
      </c>
      <c r="M73" s="330" t="s">
        <v>140</v>
      </c>
      <c r="N73" s="330" t="s">
        <v>142</v>
      </c>
      <c r="O73" s="330" t="s">
        <v>144</v>
      </c>
      <c r="P73" s="330" t="s">
        <v>154</v>
      </c>
      <c r="Q73" s="330" t="s">
        <v>146</v>
      </c>
      <c r="R73" s="330" t="s">
        <v>259</v>
      </c>
      <c r="S73" s="331" t="s">
        <v>260</v>
      </c>
      <c r="T73" s="202"/>
    </row>
    <row r="74" spans="2:20">
      <c r="B74" s="243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44"/>
    </row>
    <row r="75" spans="2:20" ht="15" thickBot="1">
      <c r="B75" s="245"/>
      <c r="C75" s="246" t="s">
        <v>258</v>
      </c>
      <c r="D75" s="246">
        <v>1331.2000000000007</v>
      </c>
      <c r="E75" s="246">
        <v>660.70500000000084</v>
      </c>
      <c r="F75" s="246">
        <v>206.14699999999982</v>
      </c>
      <c r="G75" s="246">
        <v>315.72021624990884</v>
      </c>
      <c r="H75" s="246">
        <v>1020.1490999999996</v>
      </c>
      <c r="I75" s="246">
        <v>129.94837254001777</v>
      </c>
      <c r="J75" s="246">
        <v>152.05659999999898</v>
      </c>
      <c r="K75" s="246">
        <v>57.76989922990753</v>
      </c>
      <c r="L75" s="246">
        <v>767.44615350644551</v>
      </c>
      <c r="M75" s="246">
        <v>17.297000000000594</v>
      </c>
      <c r="N75" s="246">
        <v>68.032999999999447</v>
      </c>
      <c r="O75" s="246">
        <v>25.060999999999893</v>
      </c>
      <c r="P75" s="246">
        <v>702.02314828800013</v>
      </c>
      <c r="Q75" s="246">
        <v>39.952881868332042</v>
      </c>
      <c r="R75" s="247">
        <f>'Hybrid GCAM-EPS CO2e baseline'!$AG$142-SUM(D75:Q75)-S75</f>
        <v>18579.048333789891</v>
      </c>
      <c r="S75" s="248">
        <f>$C$57</f>
        <v>29540</v>
      </c>
    </row>
    <row r="77" spans="2:20" ht="15" thickBot="1">
      <c r="B77" s="35" t="s">
        <v>254</v>
      </c>
    </row>
    <row r="78" spans="2:20" s="44" customFormat="1" ht="57.6">
      <c r="B78" s="241"/>
      <c r="C78" s="332" t="s">
        <v>256</v>
      </c>
      <c r="D78" s="333" t="s">
        <v>77</v>
      </c>
      <c r="E78" s="333" t="s">
        <v>85</v>
      </c>
      <c r="F78" s="333" t="s">
        <v>79</v>
      </c>
      <c r="G78" s="333" t="s">
        <v>83</v>
      </c>
      <c r="H78" s="333" t="s">
        <v>81</v>
      </c>
      <c r="I78" s="333" t="s">
        <v>105</v>
      </c>
      <c r="J78" s="333" t="s">
        <v>87</v>
      </c>
      <c r="K78" s="333" t="s">
        <v>103</v>
      </c>
      <c r="L78" s="332" t="s">
        <v>259</v>
      </c>
      <c r="M78" s="334" t="s">
        <v>260</v>
      </c>
    </row>
    <row r="79" spans="2:20">
      <c r="B79" s="191"/>
      <c r="M79" s="238"/>
    </row>
    <row r="80" spans="2:20" ht="15" thickBot="1">
      <c r="B80" s="193"/>
      <c r="C80" s="194" t="s">
        <v>258</v>
      </c>
      <c r="D80" s="239">
        <f t="shared" ref="D80:I80" si="0">SUMIF($D$17:$D$48,D78,$O$17:$O$48)</f>
        <v>1083.1663697563545</v>
      </c>
      <c r="E80" s="239">
        <f>SUMIF($D$17:$D$48,E78,$O$17:$O$48)</f>
        <v>672.06500637272188</v>
      </c>
      <c r="F80" s="239">
        <f>SUMIF($D$17:$D$48,F78,$O$17:$O$48)</f>
        <v>294.83514454279077</v>
      </c>
      <c r="G80" s="239">
        <f>SUMIF($D$17:$D$48,G78,$O$17:$O$48)</f>
        <v>391.12976807763812</v>
      </c>
      <c r="H80" s="239">
        <f>SUMIF($D$17:$D$48,H78,$O$17:$O$48)</f>
        <v>2106.7239909919795</v>
      </c>
      <c r="I80" s="239">
        <f t="shared" si="0"/>
        <v>112</v>
      </c>
      <c r="J80" s="239">
        <f t="shared" ref="J80:K80" si="1">SUMIF($D$17:$D$48,J78,$O$17:$O$48)</f>
        <v>37.694999999999993</v>
      </c>
      <c r="K80" s="239">
        <f t="shared" si="1"/>
        <v>37</v>
      </c>
      <c r="L80" s="239">
        <f>'Hybrid GCAM-EPS CO2e baseline'!$AG$142-SUM(D80:K80)-M80</f>
        <v>19337.942425731017</v>
      </c>
      <c r="M80" s="240">
        <f>$C$57</f>
        <v>29540</v>
      </c>
    </row>
    <row r="81" spans="2:13">
      <c r="C81" s="12"/>
    </row>
    <row r="82" spans="2:13">
      <c r="B82" s="35" t="s">
        <v>255</v>
      </c>
    </row>
    <row r="83" spans="2:13" ht="57.6">
      <c r="B83" s="44"/>
      <c r="C83" s="43" t="s">
        <v>256</v>
      </c>
      <c r="D83" s="335" t="s">
        <v>77</v>
      </c>
      <c r="E83" s="335" t="s">
        <v>85</v>
      </c>
      <c r="F83" s="335" t="s">
        <v>79</v>
      </c>
      <c r="G83" s="335" t="s">
        <v>83</v>
      </c>
      <c r="H83" s="335" t="s">
        <v>81</v>
      </c>
      <c r="I83" s="335" t="s">
        <v>105</v>
      </c>
      <c r="J83" s="335" t="s">
        <v>87</v>
      </c>
      <c r="K83" s="335" t="s">
        <v>103</v>
      </c>
      <c r="L83" s="43" t="s">
        <v>259</v>
      </c>
      <c r="M83" s="335" t="s">
        <v>260</v>
      </c>
    </row>
    <row r="85" spans="2:13">
      <c r="C85" s="12" t="s">
        <v>258</v>
      </c>
      <c r="D85" s="45">
        <f>MROUND(D80,1000)</f>
        <v>1000</v>
      </c>
      <c r="E85" s="45">
        <f>MROUND(E80,1000)</f>
        <v>1000</v>
      </c>
      <c r="F85" s="45">
        <f>MROUND(F80,100)</f>
        <v>300</v>
      </c>
      <c r="G85" s="45">
        <f>MROUND(G80,100)</f>
        <v>400</v>
      </c>
      <c r="H85" s="45">
        <f>MROUND(H80,1000)</f>
        <v>2000</v>
      </c>
      <c r="I85" s="45">
        <f>MROUND(I80,100)</f>
        <v>100</v>
      </c>
      <c r="J85" s="45">
        <f>MROUND(J80,10)</f>
        <v>40</v>
      </c>
      <c r="K85" s="45">
        <f>MROUND(K80,10)</f>
        <v>40</v>
      </c>
      <c r="L85" s="45">
        <f>MROUND(L80,1000)</f>
        <v>19000</v>
      </c>
      <c r="M85" s="45">
        <f>MROUND(M80,1000)</f>
        <v>30000</v>
      </c>
    </row>
    <row r="86" spans="2:13">
      <c r="C86" s="12"/>
    </row>
    <row r="87" spans="2:13" ht="15" thickBot="1">
      <c r="B87" s="35" t="s">
        <v>254</v>
      </c>
      <c r="C87" s="12"/>
    </row>
    <row r="88" spans="2:13" s="44" customFormat="1" ht="28.8">
      <c r="B88" s="241"/>
      <c r="C88" s="332" t="s">
        <v>256</v>
      </c>
      <c r="D88" s="332" t="s">
        <v>76</v>
      </c>
      <c r="E88" s="332" t="s">
        <v>97</v>
      </c>
      <c r="F88" s="332" t="s">
        <v>130</v>
      </c>
      <c r="G88" s="332" t="s">
        <v>145</v>
      </c>
      <c r="H88" s="332" t="s">
        <v>126</v>
      </c>
      <c r="I88" s="332" t="s">
        <v>259</v>
      </c>
      <c r="J88" s="334" t="s">
        <v>260</v>
      </c>
    </row>
    <row r="89" spans="2:13">
      <c r="B89" s="191"/>
      <c r="C89" s="12"/>
      <c r="J89" s="238"/>
    </row>
    <row r="90" spans="2:13" ht="15" thickBot="1">
      <c r="B90" s="193"/>
      <c r="C90" s="194" t="s">
        <v>258</v>
      </c>
      <c r="D90" s="239">
        <f>SUMIF($C$17:$C$48,D88,$O$17:$O$48)</f>
        <v>1646.9722162499086</v>
      </c>
      <c r="E90" s="239">
        <f t="shared" ref="E90:H90" si="2">SUMIF($C$17:$C$48,E88,$O$17:$O$48)</f>
        <v>1495.8731333771148</v>
      </c>
      <c r="F90" s="239">
        <f t="shared" si="2"/>
        <v>767.44615350644551</v>
      </c>
      <c r="G90" s="239">
        <f t="shared" si="2"/>
        <v>25.060999999999893</v>
      </c>
      <c r="H90" s="239">
        <f t="shared" si="2"/>
        <v>799.26277660801577</v>
      </c>
      <c r="I90" s="239">
        <f>'Hybrid GCAM-EPS CO2e baseline'!$AG$142-SUM(D90:H90)-J90</f>
        <v>19337.942425731017</v>
      </c>
      <c r="J90" s="240">
        <f>$C$57</f>
        <v>29540</v>
      </c>
    </row>
    <row r="92" spans="2:13">
      <c r="B92" s="35" t="s">
        <v>255</v>
      </c>
      <c r="C92" s="12"/>
    </row>
    <row r="93" spans="2:13" ht="28.8">
      <c r="B93" s="44"/>
      <c r="C93" s="43" t="s">
        <v>256</v>
      </c>
      <c r="D93" s="43" t="s">
        <v>76</v>
      </c>
      <c r="E93" s="43" t="s">
        <v>97</v>
      </c>
      <c r="F93" s="43" t="s">
        <v>130</v>
      </c>
      <c r="G93" s="43" t="s">
        <v>145</v>
      </c>
      <c r="H93" s="43" t="s">
        <v>126</v>
      </c>
      <c r="I93" s="43" t="s">
        <v>259</v>
      </c>
      <c r="J93" s="335" t="s">
        <v>260</v>
      </c>
    </row>
    <row r="94" spans="2:13">
      <c r="C94" s="12"/>
    </row>
    <row r="95" spans="2:13">
      <c r="C95" s="12" t="s">
        <v>258</v>
      </c>
      <c r="D95" s="45">
        <f>MROUND(D90,1000)</f>
        <v>2000</v>
      </c>
      <c r="E95" s="45">
        <f>MROUND(E90,1000)</f>
        <v>1000</v>
      </c>
      <c r="F95" s="45">
        <f>MROUND(F90,100)</f>
        <v>800</v>
      </c>
      <c r="G95" s="45">
        <f>MROUND(G90,10)</f>
        <v>30</v>
      </c>
      <c r="H95" s="45">
        <f>MROUND(H90,100)</f>
        <v>800</v>
      </c>
      <c r="I95" s="45">
        <f>MROUND(I90,1000)</f>
        <v>19000</v>
      </c>
      <c r="J95" s="45">
        <f>MROUND(J90,1000)</f>
        <v>30000</v>
      </c>
    </row>
    <row r="97" spans="2:10" ht="15" thickBot="1"/>
    <row r="98" spans="2:10">
      <c r="B98" s="237"/>
      <c r="C98" s="313" t="s">
        <v>77</v>
      </c>
      <c r="D98" s="313" t="s">
        <v>79</v>
      </c>
      <c r="E98" s="313" t="s">
        <v>81</v>
      </c>
      <c r="F98" s="313" t="s">
        <v>83</v>
      </c>
      <c r="G98" s="313" t="s">
        <v>105</v>
      </c>
      <c r="H98" s="313" t="s">
        <v>85</v>
      </c>
      <c r="I98" s="313" t="s">
        <v>87</v>
      </c>
      <c r="J98" s="314" t="s">
        <v>103</v>
      </c>
    </row>
    <row r="99" spans="2:10">
      <c r="B99" s="191" t="s">
        <v>263</v>
      </c>
      <c r="C99" s="12" t="s">
        <v>198</v>
      </c>
      <c r="D99" s="45" cm="1">
        <f t="array" ref="D99">INDEX('Hybrid GCAM-EPS CO2e baseline'!$Z$142:$AF$142,,MATCH(D98,'Hybrid GCAM-EPS CO2e baseline'!$Z$109:$AF$109,0))</f>
        <v>9364.8497721220938</v>
      </c>
      <c r="E99" s="45" cm="1">
        <f t="array" ref="E99">INDEX('Hybrid GCAM-EPS CO2e baseline'!$Z$142:$AF$142,,MATCH(E98,'Hybrid GCAM-EPS CO2e baseline'!$Z$109:$AF$109,0))</f>
        <v>12155.7173650726</v>
      </c>
      <c r="F99" s="45" cm="1">
        <f t="array" ref="F99">INDEX('Hybrid GCAM-EPS CO2e baseline'!$Z$142:$AF$142,,MATCH(F98,'Hybrid GCAM-EPS CO2e baseline'!$Z$109:$AF$109,0))</f>
        <v>5345.4908435896505</v>
      </c>
      <c r="G99" s="45" cm="1">
        <f t="array" ref="G99">INDEX('Hybrid GCAM-EPS CO2e baseline'!$Z$142:$AF$142,,MATCH(G98,'Hybrid GCAM-EPS CO2e baseline'!$Z$109:$AF$109,0))</f>
        <v>7302.0811622600804</v>
      </c>
      <c r="H99" s="45" cm="1">
        <f t="array" ref="H99">INDEX('Hybrid GCAM-EPS CO2e baseline'!$Z$142:$AF$142,,MATCH(H98,'Hybrid GCAM-EPS CO2e baseline'!$Z$109:$AF$109,0))</f>
        <v>19986.879841559661</v>
      </c>
      <c r="I99" s="45" cm="1">
        <f t="array" ref="I99">INDEX('Hybrid GCAM-EPS CO2e baseline'!$Z$142:$AF$142,,MATCH(I98,'Hybrid GCAM-EPS CO2e baseline'!$Z$109:$AF$109,0))</f>
        <v>1061.3891113448599</v>
      </c>
      <c r="J99" s="336" cm="1">
        <f t="array" ref="J99">INDEX('Hybrid GCAM-EPS CO2e baseline'!$Z$142:$AF$142,,MATCH(J98,'Hybrid GCAM-EPS CO2e baseline'!$Z$109:$AF$109,0))</f>
        <v>-1603.8503904764516</v>
      </c>
    </row>
    <row r="100" spans="2:10">
      <c r="B100" s="191" t="s">
        <v>264</v>
      </c>
      <c r="C100" s="45">
        <f>SUMIF($D$17:$D$48,C98,$O$17:$O$48)</f>
        <v>1083.1663697563545</v>
      </c>
      <c r="D100" s="45">
        <f>SUMIF($D$17:$D$48,D98,$O$17:$O$48)</f>
        <v>294.83514454279077</v>
      </c>
      <c r="E100" s="45">
        <f t="shared" ref="E100:J100" si="3">SUMIF($D$17:$D$48,E98,$O$17:$O$48)</f>
        <v>2106.7239909919795</v>
      </c>
      <c r="F100" s="45">
        <f t="shared" si="3"/>
        <v>391.12976807763812</v>
      </c>
      <c r="G100" s="45">
        <f t="shared" si="3"/>
        <v>112</v>
      </c>
      <c r="H100" s="45">
        <f t="shared" si="3"/>
        <v>672.06500637272188</v>
      </c>
      <c r="I100" s="45">
        <f t="shared" si="3"/>
        <v>37.694999999999993</v>
      </c>
      <c r="J100" s="336">
        <f t="shared" si="3"/>
        <v>37</v>
      </c>
    </row>
    <row r="101" spans="2:10">
      <c r="B101" s="191" t="s">
        <v>265</v>
      </c>
      <c r="C101" s="200">
        <v>0</v>
      </c>
      <c r="D101" s="45">
        <f>D100+$C$100/COUNT($D$100:$F$100,$H$100:$I$100)</f>
        <v>511.46841849406167</v>
      </c>
      <c r="E101" s="45">
        <f t="shared" ref="E101:I101" si="4">E100+$C$100/COUNT($D$100:$F$100,$H$100:$I$100)</f>
        <v>2323.3572649432504</v>
      </c>
      <c r="F101" s="45">
        <f t="shared" si="4"/>
        <v>607.76304202890901</v>
      </c>
      <c r="G101" s="200">
        <v>0</v>
      </c>
      <c r="H101" s="45">
        <f t="shared" si="4"/>
        <v>888.69828032399278</v>
      </c>
      <c r="I101" s="45">
        <f t="shared" si="4"/>
        <v>254.32827395127089</v>
      </c>
      <c r="J101" s="337">
        <v>0</v>
      </c>
    </row>
    <row r="102" spans="2:10">
      <c r="B102" s="191" t="s">
        <v>266</v>
      </c>
      <c r="C102" s="12" t="s">
        <v>198</v>
      </c>
      <c r="D102" s="45">
        <f>D99-D101</f>
        <v>8853.3813536280322</v>
      </c>
      <c r="E102" s="45">
        <f t="shared" ref="E102:J102" si="5">E99-E101</f>
        <v>9832.36010012935</v>
      </c>
      <c r="F102" s="45">
        <f t="shared" si="5"/>
        <v>4737.7278015607417</v>
      </c>
      <c r="G102" s="45">
        <f t="shared" si="5"/>
        <v>7302.0811622600804</v>
      </c>
      <c r="H102" s="45">
        <f t="shared" si="5"/>
        <v>19098.18156123567</v>
      </c>
      <c r="I102" s="45">
        <f t="shared" si="5"/>
        <v>807.06083739358905</v>
      </c>
      <c r="J102" s="336">
        <f t="shared" si="5"/>
        <v>-1603.8503904764516</v>
      </c>
    </row>
    <row r="103" spans="2:10" ht="15" thickBot="1">
      <c r="B103" s="193" t="s">
        <v>267</v>
      </c>
      <c r="C103" s="194" t="s">
        <v>198</v>
      </c>
      <c r="D103" s="316">
        <f>D102/SUM($D$102:$I$102)</f>
        <v>0.17486159827214812</v>
      </c>
      <c r="E103" s="316">
        <f t="shared" ref="E103:I103" si="6">E102/SUM($D$102:$I$102)</f>
        <v>0.19419723755504587</v>
      </c>
      <c r="F103" s="316">
        <f t="shared" si="6"/>
        <v>9.3574039394543007E-2</v>
      </c>
      <c r="G103" s="316">
        <f t="shared" si="6"/>
        <v>0.14422213747999232</v>
      </c>
      <c r="H103" s="316">
        <f t="shared" si="6"/>
        <v>0.3772048687952233</v>
      </c>
      <c r="I103" s="316">
        <f t="shared" si="6"/>
        <v>1.5940118503047423E-2</v>
      </c>
      <c r="J103" s="240" t="s">
        <v>198</v>
      </c>
    </row>
    <row r="105" spans="2:10">
      <c r="B105" s="35" t="s">
        <v>268</v>
      </c>
    </row>
    <row r="106" spans="2:10">
      <c r="B106" s="1" t="s">
        <v>269</v>
      </c>
    </row>
    <row r="107" spans="2:10">
      <c r="B107" t="s">
        <v>79</v>
      </c>
      <c r="C107" s="28">
        <f t="array" ref="C107:C112">TRANSPOSE(D103:I103)</f>
        <v>0.17486159827214812</v>
      </c>
    </row>
    <row r="108" spans="2:10">
      <c r="B108" t="s">
        <v>81</v>
      </c>
      <c r="C108" s="28">
        <v>0.19419723755504587</v>
      </c>
    </row>
    <row r="109" spans="2:10">
      <c r="B109" t="s">
        <v>83</v>
      </c>
      <c r="C109" s="28">
        <v>9.3574039394543007E-2</v>
      </c>
      <c r="D109" s="172"/>
      <c r="E109" s="172"/>
      <c r="F109" s="172"/>
      <c r="G109" s="172"/>
      <c r="H109" s="172"/>
    </row>
    <row r="110" spans="2:10">
      <c r="B110" t="s">
        <v>105</v>
      </c>
      <c r="C110" s="28">
        <v>0.14422213747999232</v>
      </c>
    </row>
    <row r="111" spans="2:10">
      <c r="B111" t="s">
        <v>85</v>
      </c>
      <c r="C111" s="28">
        <v>0.3772048687952233</v>
      </c>
    </row>
    <row r="112" spans="2:10">
      <c r="B112" t="s">
        <v>87</v>
      </c>
      <c r="C112" s="28">
        <v>1.5940118503047423E-2</v>
      </c>
    </row>
    <row r="113" spans="2:9" ht="15" thickBot="1"/>
    <row r="114" spans="2:9">
      <c r="B114" s="237"/>
      <c r="C114" s="313" t="s">
        <v>126</v>
      </c>
      <c r="D114" s="313" t="s">
        <v>76</v>
      </c>
      <c r="E114" s="313" t="s">
        <v>97</v>
      </c>
      <c r="F114" s="313" t="s">
        <v>130</v>
      </c>
      <c r="G114" s="313" t="s">
        <v>145</v>
      </c>
      <c r="H114" s="313" t="s">
        <v>270</v>
      </c>
      <c r="I114" s="314" t="s">
        <v>164</v>
      </c>
    </row>
    <row r="115" spans="2:9">
      <c r="B115" s="191" t="s">
        <v>263</v>
      </c>
      <c r="C115" s="45" t="s">
        <v>198</v>
      </c>
      <c r="D115" s="45">
        <f>SUM('Hybrid GCAM-EPS CO2e baseline'!AG123)</f>
        <v>13253.286999999998</v>
      </c>
      <c r="E115" s="45">
        <f>'Hybrid GCAM-EPS CO2e baseline'!AG141</f>
        <v>5294.6589000000004</v>
      </c>
      <c r="F115" s="45">
        <f>'Hybrid GCAM-EPS CO2e baseline'!AG110</f>
        <v>3676.1765</v>
      </c>
      <c r="G115" s="45">
        <f>'Hybrid GCAM-EPS CO2e baseline'!AG127</f>
        <v>4039.4010000000003</v>
      </c>
      <c r="H115" s="45">
        <f>'Hybrid GCAM-EPS CO2e baseline'!AG142-SUM(D115:G115)</f>
        <v>27349.034305472498</v>
      </c>
      <c r="I115" s="315">
        <f>SUM(D115:H115)</f>
        <v>53612.5577054725</v>
      </c>
    </row>
    <row r="116" spans="2:9">
      <c r="B116" s="191" t="s">
        <v>264</v>
      </c>
      <c r="C116" s="45">
        <f>SUMIF($C$17:$C$48,C114,$O$17:$O$48)</f>
        <v>799.26277660801577</v>
      </c>
      <c r="D116" s="45">
        <f>SUMIF($C$17:$C$48,D114,$O$17:$O$48)</f>
        <v>1646.9722162499086</v>
      </c>
      <c r="E116" s="45">
        <f t="shared" ref="E116:G116" si="7">SUMIF($C$17:$C$48,E114,$O$17:$O$48)</f>
        <v>1495.8731333771148</v>
      </c>
      <c r="F116" s="45">
        <f t="shared" si="7"/>
        <v>767.44615350644551</v>
      </c>
      <c r="G116" s="45">
        <f t="shared" si="7"/>
        <v>25.060999999999893</v>
      </c>
      <c r="H116" s="200">
        <v>0</v>
      </c>
      <c r="I116" s="315">
        <f>SUM(C116:G116)</f>
        <v>4734.6152797414843</v>
      </c>
    </row>
    <row r="117" spans="2:9">
      <c r="B117" s="191" t="s">
        <v>271</v>
      </c>
      <c r="C117" s="200">
        <v>0</v>
      </c>
      <c r="D117" s="45">
        <f>D116+$C$116/COUNT($D$116:$H$116)</f>
        <v>1806.8247715715117</v>
      </c>
      <c r="E117" s="45">
        <f t="shared" ref="E117:H117" si="8">E116+$C$116/COUNT($D$116:$H$116)</f>
        <v>1655.7256886987179</v>
      </c>
      <c r="F117" s="45">
        <f t="shared" si="8"/>
        <v>927.29870882804869</v>
      </c>
      <c r="G117" s="45">
        <f t="shared" si="8"/>
        <v>184.91355532160304</v>
      </c>
      <c r="H117" s="45">
        <f t="shared" si="8"/>
        <v>159.85255532160315</v>
      </c>
      <c r="I117" s="315">
        <f>SUM(D117:H117)</f>
        <v>4734.6152797414843</v>
      </c>
    </row>
    <row r="118" spans="2:9">
      <c r="B118" s="191" t="s">
        <v>266</v>
      </c>
      <c r="C118" s="45" t="s">
        <v>198</v>
      </c>
      <c r="D118" s="45">
        <f>D115-D117</f>
        <v>11446.462228428487</v>
      </c>
      <c r="E118" s="45">
        <f t="shared" ref="E118:H118" si="9">E115-E117</f>
        <v>3638.9332113012824</v>
      </c>
      <c r="F118" s="45">
        <f t="shared" si="9"/>
        <v>2748.8777911719512</v>
      </c>
      <c r="G118" s="45">
        <f t="shared" si="9"/>
        <v>3854.4874446783974</v>
      </c>
      <c r="H118" s="45">
        <f t="shared" si="9"/>
        <v>27189.181750150896</v>
      </c>
      <c r="I118" s="315">
        <f>SUM(D118:H118)</f>
        <v>48877.942425731017</v>
      </c>
    </row>
    <row r="119" spans="2:9" ht="15" thickBot="1">
      <c r="B119" s="193" t="s">
        <v>272</v>
      </c>
      <c r="C119" s="316" t="s">
        <v>198</v>
      </c>
      <c r="D119" s="316">
        <f>D118/SUM($D$118:$H$118)</f>
        <v>0.23418461703499774</v>
      </c>
      <c r="E119" s="316">
        <f t="shared" ref="E119:H119" si="10">E118/SUM($D$118:$H$118)</f>
        <v>7.4449394362918683E-2</v>
      </c>
      <c r="F119" s="316">
        <f>F118/SUM($D$118:$H$118)</f>
        <v>5.6239638060640786E-2</v>
      </c>
      <c r="G119" s="316">
        <f t="shared" si="10"/>
        <v>7.8859445659669666E-2</v>
      </c>
      <c r="H119" s="316">
        <f t="shared" si="10"/>
        <v>0.55626690488177311</v>
      </c>
      <c r="I119" s="338">
        <f>SUM(D119:H119)</f>
        <v>1</v>
      </c>
    </row>
    <row r="121" spans="2:9">
      <c r="B121" s="35" t="s">
        <v>268</v>
      </c>
    </row>
    <row r="122" spans="2:9">
      <c r="B122" t="s">
        <v>273</v>
      </c>
    </row>
    <row r="123" spans="2:9">
      <c r="B123" t="s">
        <v>76</v>
      </c>
      <c r="C123" s="28">
        <f t="array" ref="C123:C127">TRANSPOSE(D119:H119)</f>
        <v>0.23418461703499774</v>
      </c>
    </row>
    <row r="124" spans="2:9">
      <c r="B124" t="s">
        <v>97</v>
      </c>
      <c r="C124" s="28">
        <v>7.4449394362918683E-2</v>
      </c>
    </row>
    <row r="125" spans="2:9">
      <c r="B125" t="s">
        <v>130</v>
      </c>
      <c r="C125" s="28">
        <v>5.6239638060640786E-2</v>
      </c>
    </row>
    <row r="126" spans="2:9">
      <c r="B126" t="s">
        <v>145</v>
      </c>
      <c r="C126" s="28">
        <v>7.8859445659669666E-2</v>
      </c>
    </row>
    <row r="127" spans="2:9">
      <c r="B127" t="s">
        <v>270</v>
      </c>
      <c r="C127" s="28">
        <v>0.55626690488177311</v>
      </c>
    </row>
    <row r="128" spans="2:9" ht="15" thickBot="1"/>
    <row r="129" spans="2:4">
      <c r="B129" s="237"/>
      <c r="C129" s="339" t="s">
        <v>274</v>
      </c>
      <c r="D129" s="314" t="s">
        <v>275</v>
      </c>
    </row>
    <row r="130" spans="2:4">
      <c r="B130" s="191" t="s">
        <v>76</v>
      </c>
      <c r="C130" s="171">
        <f>'Hybrid GCAM-EPS CO2e baseline'!AG123</f>
        <v>13253.286999999998</v>
      </c>
      <c r="D130" s="340">
        <f>D118</f>
        <v>11446.462228428487</v>
      </c>
    </row>
    <row r="131" spans="2:4">
      <c r="B131" s="191" t="s">
        <v>276</v>
      </c>
      <c r="C131" s="171">
        <f>'Hybrid GCAM-EPS CO2e baseline'!AG141</f>
        <v>5294.6589000000004</v>
      </c>
      <c r="D131" s="340">
        <f>E118</f>
        <v>3638.9332113012824</v>
      </c>
    </row>
    <row r="132" spans="2:4">
      <c r="B132" s="191" t="s">
        <v>277</v>
      </c>
      <c r="C132" s="171">
        <f>'Hybrid GCAM-EPS CO2e baseline'!AG110</f>
        <v>3676.1765</v>
      </c>
      <c r="D132" s="340">
        <f>F118</f>
        <v>2748.8777911719512</v>
      </c>
    </row>
    <row r="133" spans="2:4">
      <c r="B133" s="191" t="s">
        <v>145</v>
      </c>
      <c r="C133" s="171">
        <f>'Hybrid GCAM-EPS CO2e baseline'!AG127</f>
        <v>4039.4010000000003</v>
      </c>
      <c r="D133" s="340">
        <f>G118</f>
        <v>3854.4874446783974</v>
      </c>
    </row>
    <row r="134" spans="2:4">
      <c r="B134" s="191" t="s">
        <v>278</v>
      </c>
      <c r="C134" s="171">
        <f>'Hybrid GCAM-EPS CO2e baseline'!AG131</f>
        <v>2791.3213286723899</v>
      </c>
      <c r="D134" s="336">
        <f t="shared" ref="D134:D159" si="11">C134</f>
        <v>2791.3213286723899</v>
      </c>
    </row>
    <row r="135" spans="2:4">
      <c r="B135" s="191" t="s">
        <v>279</v>
      </c>
      <c r="C135" s="171">
        <f>'Hybrid GCAM-EPS CO2e baseline'!AG128</f>
        <v>2993.7190000000001</v>
      </c>
      <c r="D135" s="336">
        <f t="shared" si="11"/>
        <v>2993.7190000000001</v>
      </c>
    </row>
    <row r="136" spans="2:4">
      <c r="B136" s="191" t="s">
        <v>280</v>
      </c>
      <c r="C136" s="171">
        <f>'Hybrid GCAM-EPS CO2e baseline'!AG133</f>
        <v>2106.6364154100529</v>
      </c>
      <c r="D136" s="336">
        <f t="shared" si="11"/>
        <v>2106.6364154100529</v>
      </c>
    </row>
    <row r="137" spans="2:4">
      <c r="B137" s="191" t="s">
        <v>281</v>
      </c>
      <c r="C137" s="171">
        <f>'Hybrid GCAM-EPS CO2e baseline'!AG139</f>
        <v>2706.3348797054532</v>
      </c>
      <c r="D137" s="336">
        <f t="shared" si="11"/>
        <v>2706.3348797054532</v>
      </c>
    </row>
    <row r="138" spans="2:4">
      <c r="B138" s="191" t="s">
        <v>282</v>
      </c>
      <c r="C138" s="171">
        <f>'Hybrid GCAM-EPS CO2e baseline'!AG120</f>
        <v>633.74746000000005</v>
      </c>
      <c r="D138" s="336">
        <f t="shared" si="11"/>
        <v>633.74746000000005</v>
      </c>
    </row>
    <row r="139" spans="2:4">
      <c r="B139" s="191" t="s">
        <v>283</v>
      </c>
      <c r="C139" s="171">
        <f>'Hybrid GCAM-EPS CO2e baseline'!AG119</f>
        <v>2217.1318799999999</v>
      </c>
      <c r="D139" s="336">
        <f t="shared" si="11"/>
        <v>2217.1318799999999</v>
      </c>
    </row>
    <row r="140" spans="2:4">
      <c r="B140" s="191" t="s">
        <v>284</v>
      </c>
      <c r="C140" s="171">
        <f>'Hybrid GCAM-EPS CO2e baseline'!AG116</f>
        <v>1662.142082081403</v>
      </c>
      <c r="D140" s="336">
        <f t="shared" si="11"/>
        <v>1662.142082081403</v>
      </c>
    </row>
    <row r="141" spans="2:4">
      <c r="B141" s="191" t="s">
        <v>285</v>
      </c>
      <c r="C141" s="171">
        <f>'Hybrid GCAM-EPS CO2e baseline'!AG129</f>
        <v>1169.2560280637965</v>
      </c>
      <c r="D141" s="336">
        <f t="shared" si="11"/>
        <v>1169.2560280637965</v>
      </c>
    </row>
    <row r="142" spans="2:4">
      <c r="B142" s="191" t="s">
        <v>286</v>
      </c>
      <c r="C142" s="171">
        <f>'Hybrid GCAM-EPS CO2e baseline'!AG114</f>
        <v>1009.1768607555268</v>
      </c>
      <c r="D142" s="336">
        <f t="shared" si="11"/>
        <v>1009.1768607555268</v>
      </c>
    </row>
    <row r="143" spans="2:4">
      <c r="B143" s="191" t="s">
        <v>287</v>
      </c>
      <c r="C143" s="171">
        <f>'Hybrid GCAM-EPS CO2e baseline'!AG122</f>
        <v>881.11613329018962</v>
      </c>
      <c r="D143" s="336">
        <f t="shared" si="11"/>
        <v>881.11613329018962</v>
      </c>
    </row>
    <row r="144" spans="2:4">
      <c r="B144" s="191" t="s">
        <v>288</v>
      </c>
      <c r="C144" s="171">
        <f>'Hybrid GCAM-EPS CO2e baseline'!AG113</f>
        <v>805.37486036544317</v>
      </c>
      <c r="D144" s="336">
        <f t="shared" si="11"/>
        <v>805.37486036544317</v>
      </c>
    </row>
    <row r="145" spans="2:4">
      <c r="B145" s="191" t="s">
        <v>289</v>
      </c>
      <c r="C145" s="171">
        <f>'Hybrid GCAM-EPS CO2e baseline'!AG125</f>
        <v>425.62561097254553</v>
      </c>
      <c r="D145" s="336">
        <f t="shared" si="11"/>
        <v>425.62561097254553</v>
      </c>
    </row>
    <row r="146" spans="2:4">
      <c r="B146" s="191" t="s">
        <v>290</v>
      </c>
      <c r="C146" s="171">
        <f>'Hybrid GCAM-EPS CO2e baseline'!AG130</f>
        <v>764.91786399999989</v>
      </c>
      <c r="D146" s="336">
        <f t="shared" si="11"/>
        <v>764.91786399999989</v>
      </c>
    </row>
    <row r="147" spans="2:4">
      <c r="B147" s="191" t="s">
        <v>291</v>
      </c>
      <c r="C147" s="171">
        <f>'Hybrid GCAM-EPS CO2e baseline'!AG118</f>
        <v>747.6031282873513</v>
      </c>
      <c r="D147" s="336">
        <f t="shared" si="11"/>
        <v>747.6031282873513</v>
      </c>
    </row>
    <row r="148" spans="2:4">
      <c r="B148" s="191" t="s">
        <v>292</v>
      </c>
      <c r="C148" s="171">
        <f>'Hybrid GCAM-EPS CO2e baseline'!AG126</f>
        <v>750.74006543503879</v>
      </c>
      <c r="D148" s="336">
        <f t="shared" si="11"/>
        <v>750.74006543503879</v>
      </c>
    </row>
    <row r="149" spans="2:4">
      <c r="B149" s="191" t="s">
        <v>293</v>
      </c>
      <c r="C149" s="171">
        <f>'Hybrid GCAM-EPS CO2e baseline'!AG138</f>
        <v>775.02466000000004</v>
      </c>
      <c r="D149" s="336">
        <f t="shared" si="11"/>
        <v>775.02466000000004</v>
      </c>
    </row>
    <row r="150" spans="2:4">
      <c r="B150" s="191" t="s">
        <v>294</v>
      </c>
      <c r="C150" s="171">
        <f>'Hybrid GCAM-EPS CO2e baseline'!AG132</f>
        <v>675.59913633562348</v>
      </c>
      <c r="D150" s="336">
        <f t="shared" si="11"/>
        <v>675.59913633562348</v>
      </c>
    </row>
    <row r="151" spans="2:4">
      <c r="B151" s="191" t="s">
        <v>295</v>
      </c>
      <c r="C151" s="171">
        <f>'Hybrid GCAM-EPS CO2e baseline'!AG137</f>
        <v>608.36914516672346</v>
      </c>
      <c r="D151" s="336">
        <f t="shared" si="11"/>
        <v>608.36914516672346</v>
      </c>
    </row>
    <row r="152" spans="2:4">
      <c r="B152" s="191" t="s">
        <v>296</v>
      </c>
      <c r="C152" s="171">
        <f>'Hybrid GCAM-EPS CO2e baseline'!AG134</f>
        <v>639.78002247757877</v>
      </c>
      <c r="D152" s="336">
        <f t="shared" si="11"/>
        <v>639.78002247757877</v>
      </c>
    </row>
    <row r="153" spans="2:4">
      <c r="B153" s="191" t="s">
        <v>297</v>
      </c>
      <c r="C153" s="171">
        <f>'Hybrid GCAM-EPS CO2e baseline'!AG115</f>
        <v>812.1105426971194</v>
      </c>
      <c r="D153" s="336">
        <f t="shared" si="11"/>
        <v>812.1105426971194</v>
      </c>
    </row>
    <row r="154" spans="2:4">
      <c r="B154" s="191" t="s">
        <v>298</v>
      </c>
      <c r="C154" s="171">
        <f>'Hybrid GCAM-EPS CO2e baseline'!AG136</f>
        <v>566.74808167429592</v>
      </c>
      <c r="D154" s="336">
        <f t="shared" si="11"/>
        <v>566.74808167429592</v>
      </c>
    </row>
    <row r="155" spans="2:4">
      <c r="B155" s="191" t="s">
        <v>299</v>
      </c>
      <c r="C155" s="171">
        <f>'Hybrid GCAM-EPS CO2e baseline'!AG121</f>
        <v>422.86324027984142</v>
      </c>
      <c r="D155" s="336">
        <f t="shared" si="11"/>
        <v>422.86324027984142</v>
      </c>
    </row>
    <row r="156" spans="2:4">
      <c r="B156" s="191" t="s">
        <v>300</v>
      </c>
      <c r="C156" s="171">
        <f>'Hybrid GCAM-EPS CO2e baseline'!AG117</f>
        <v>414.17966829796978</v>
      </c>
      <c r="D156" s="336">
        <f t="shared" si="11"/>
        <v>414.17966829796978</v>
      </c>
    </row>
    <row r="157" spans="2:4">
      <c r="B157" s="191" t="s">
        <v>301</v>
      </c>
      <c r="C157" s="171">
        <f>'Hybrid GCAM-EPS CO2e baseline'!AG140</f>
        <v>321.13657077363558</v>
      </c>
      <c r="D157" s="336">
        <f t="shared" si="11"/>
        <v>321.13657077363558</v>
      </c>
    </row>
    <row r="158" spans="2:4">
      <c r="B158" s="191" t="s">
        <v>302</v>
      </c>
      <c r="C158" s="171">
        <f>'Hybrid GCAM-EPS CO2e baseline'!AG135</f>
        <v>194.78218780488064</v>
      </c>
      <c r="D158" s="336">
        <f t="shared" si="11"/>
        <v>194.78218780488064</v>
      </c>
    </row>
    <row r="159" spans="2:4" ht="15" thickBot="1">
      <c r="B159" s="193" t="s">
        <v>303</v>
      </c>
      <c r="C159" s="341">
        <f>'Hybrid GCAM-EPS CO2e baseline'!AG124</f>
        <v>238.58033528146839</v>
      </c>
      <c r="D159" s="240">
        <f t="shared" si="11"/>
        <v>238.58033528146839</v>
      </c>
    </row>
    <row r="162" spans="1:35">
      <c r="A162" s="205" t="s">
        <v>234</v>
      </c>
      <c r="B162" s="205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  <c r="AA162" s="204"/>
      <c r="AB162" s="204"/>
      <c r="AC162" s="204"/>
      <c r="AD162" s="204"/>
      <c r="AE162" s="204"/>
      <c r="AF162" s="204"/>
      <c r="AG162" s="204"/>
      <c r="AH162" s="204"/>
      <c r="AI162" s="204"/>
    </row>
    <row r="165" spans="1:35">
      <c r="B165" s="213" t="s">
        <v>304</v>
      </c>
    </row>
  </sheetData>
  <mergeCells count="1">
    <mergeCell ref="B52:U52"/>
  </mergeCells>
  <hyperlinks>
    <hyperlink ref="B4" location="'Wedges and Waterfalls'!A8" display="Annual Emissions Reductions by Initiative" xr:uid="{6373816A-67AC-428F-A6DA-13C0AF1213B1}"/>
    <hyperlink ref="B5" location="'Wedges and Waterfalls'!A52" display="Data for 2030 Charts" xr:uid="{CE2D4B03-D4C7-4820-9EF5-6AAD25A700BD}"/>
    <hyperlink ref="B6" location="'Wedges and Waterfalls'!A161" display="Data for 2050 Charts" xr:uid="{C81F2F21-FE19-4E38-AC85-6B6F7995BD47}"/>
  </hyperlink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05D46-80A1-4619-AC0B-BB9FBE8343B1}">
          <x14:formula1>
            <xm:f>'CI Initiatives'!$A$75:$A$82</xm:f>
          </x14:formula1>
          <xm:sqref>D17:D48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141-5EA3-45D8-A6D2-1164E1D076FA}">
  <sheetPr codeName="Sheet5">
    <tabColor theme="7"/>
  </sheetPr>
  <dimension ref="A1:T106"/>
  <sheetViews>
    <sheetView zoomScale="85" zoomScaleNormal="85" workbookViewId="0">
      <pane ySplit="1" topLeftCell="A2" activePane="bottomLeft" state="frozen"/>
      <selection pane="bottomLeft" activeCell="J20" sqref="J20"/>
    </sheetView>
  </sheetViews>
  <sheetFormatPr defaultRowHeight="14.4"/>
  <cols>
    <col min="1" max="1" width="38" bestFit="1" customWidth="1"/>
    <col min="2" max="2" width="13.21875" bestFit="1" customWidth="1"/>
    <col min="3" max="3" width="12.77734375" bestFit="1" customWidth="1"/>
    <col min="4" max="4" width="14" bestFit="1" customWidth="1"/>
    <col min="5" max="6" width="10.21875" bestFit="1" customWidth="1"/>
    <col min="7" max="7" width="12.77734375" bestFit="1" customWidth="1"/>
    <col min="8" max="8" width="9.21875" bestFit="1" customWidth="1"/>
  </cols>
  <sheetData>
    <row r="1" spans="1:20" ht="21">
      <c r="A1" s="449" t="s">
        <v>305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</row>
    <row r="4" spans="1:20">
      <c r="A4" s="4" t="s">
        <v>306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6" spans="1:20">
      <c r="B6" s="12" t="s">
        <v>76</v>
      </c>
      <c r="C6" s="12" t="s">
        <v>97</v>
      </c>
      <c r="D6" s="12" t="s">
        <v>130</v>
      </c>
      <c r="E6" s="12" t="s">
        <v>145</v>
      </c>
      <c r="F6" s="12" t="s">
        <v>270</v>
      </c>
    </row>
    <row r="7" spans="1:20">
      <c r="A7" t="s">
        <v>307</v>
      </c>
      <c r="B7" s="21">
        <f>'EPS baselines'!B23</f>
        <v>396.96669999999995</v>
      </c>
      <c r="C7" s="21">
        <f>'EPS baselines'!B68</f>
        <v>161.87638999999999</v>
      </c>
      <c r="D7" s="21">
        <f>'EPS baselines'!C124</f>
        <v>94.584395381595257</v>
      </c>
      <c r="E7" s="21">
        <f>'EPS baselines'!B219</f>
        <v>140.9659</v>
      </c>
      <c r="F7" s="27">
        <f>'Hybrid GCAM-EPS CO2e baseline'!B48-SUM('Mekkos and Treemaps'!B7:E7)</f>
        <v>950.616425871964</v>
      </c>
    </row>
    <row r="8" spans="1:20">
      <c r="A8" t="s">
        <v>308</v>
      </c>
      <c r="B8" s="21">
        <f>SUM('GCAM baselines'!D452:L452)/1000</f>
        <v>470.4233272152299</v>
      </c>
      <c r="C8" s="21">
        <f>SUM('GCAM baselines'!D472:L472)/1000</f>
        <v>185.0083847298072</v>
      </c>
      <c r="D8" s="21">
        <f>SUM('GCAM baselines'!D457:L457)/1000</f>
        <v>128.43261157731627</v>
      </c>
      <c r="E8" s="21">
        <f>SUM('GCAM baselines'!D458:L458)/1000</f>
        <v>197.54057731693499</v>
      </c>
      <c r="F8" s="21">
        <f>SUM('GCAM baselines'!D442:L472)/1000-SUM('Mekkos and Treemaps'!B8:E8)</f>
        <v>830.85006717067802</v>
      </c>
      <c r="H8" s="35" t="s">
        <v>309</v>
      </c>
    </row>
    <row r="9" spans="1:20">
      <c r="A9" t="s">
        <v>310</v>
      </c>
      <c r="B9" s="21">
        <f t="array" ref="B9:F9">TRANSPOSE('CI Initiatives'!C86:C90)</f>
        <v>130.57374285714269</v>
      </c>
      <c r="C9" s="21">
        <v>52.110721427889722</v>
      </c>
      <c r="D9" s="21">
        <v>38.610479063033168</v>
      </c>
      <c r="E9" s="21">
        <v>5.6097650000000012</v>
      </c>
      <c r="F9" s="21">
        <v>22.293678984018193</v>
      </c>
      <c r="H9" t="s">
        <v>311</v>
      </c>
    </row>
    <row r="10" spans="1:20">
      <c r="A10" t="s">
        <v>312</v>
      </c>
      <c r="B10" s="24">
        <f>B7-B9</f>
        <v>266.39295714285726</v>
      </c>
      <c r="C10" s="24">
        <f>C7-C9</f>
        <v>109.76566857211026</v>
      </c>
      <c r="D10" s="24">
        <f>D7-D9</f>
        <v>55.97391631856209</v>
      </c>
      <c r="E10" s="24">
        <f>E7-E9</f>
        <v>135.35613499999999</v>
      </c>
      <c r="F10" s="24">
        <f>F7-F9</f>
        <v>928.32274688794575</v>
      </c>
      <c r="H10" t="s">
        <v>76</v>
      </c>
      <c r="I10" s="28">
        <f t="array" ref="I10:I14">TRANSPOSE(B11:F11)</f>
        <v>0.17809260771954227</v>
      </c>
    </row>
    <row r="11" spans="1:20">
      <c r="A11" t="s">
        <v>272</v>
      </c>
      <c r="B11" s="28">
        <f>B10/SUM($B$10:$F$10)</f>
        <v>0.17809260771954227</v>
      </c>
      <c r="C11" s="28">
        <f t="shared" ref="C11:F11" si="0">C10/SUM($B$10:$F$10)</f>
        <v>7.3382023172643293E-2</v>
      </c>
      <c r="D11" s="28">
        <f t="shared" si="0"/>
        <v>3.7420436442328252E-2</v>
      </c>
      <c r="E11" s="28">
        <f t="shared" si="0"/>
        <v>9.0490106463517489E-2</v>
      </c>
      <c r="F11" s="28">
        <f t="shared" si="0"/>
        <v>0.62061482620196873</v>
      </c>
      <c r="H11" t="s">
        <v>276</v>
      </c>
      <c r="I11" s="28">
        <v>7.3382023172643293E-2</v>
      </c>
    </row>
    <row r="12" spans="1:20">
      <c r="B12" s="12"/>
      <c r="C12" s="12"/>
      <c r="D12" s="12"/>
      <c r="E12" s="12"/>
      <c r="F12" s="12"/>
      <c r="H12" t="s">
        <v>130</v>
      </c>
      <c r="I12" s="28">
        <v>3.7420436442328252E-2</v>
      </c>
    </row>
    <row r="13" spans="1:20">
      <c r="A13" s="1" t="s">
        <v>313</v>
      </c>
      <c r="B13" s="12" t="s">
        <v>76</v>
      </c>
      <c r="C13" s="12" t="s">
        <v>97</v>
      </c>
      <c r="D13" s="12" t="s">
        <v>277</v>
      </c>
      <c r="E13" s="12" t="s">
        <v>145</v>
      </c>
      <c r="F13" s="12" t="s">
        <v>270</v>
      </c>
      <c r="H13" t="s">
        <v>145</v>
      </c>
      <c r="I13" s="28">
        <v>9.0490106463517489E-2</v>
      </c>
    </row>
    <row r="14" spans="1:20">
      <c r="A14" t="s">
        <v>314</v>
      </c>
      <c r="B14" s="31">
        <f>B8/SUM($B$8:$F$8)</f>
        <v>0.25957899717157396</v>
      </c>
      <c r="C14" s="31">
        <f>C8/SUM($B$8:$F$8)</f>
        <v>0.10208739277617461</v>
      </c>
      <c r="D14" s="31">
        <f>D8/SUM($B$8:$F$8)</f>
        <v>7.0868952682937247E-2</v>
      </c>
      <c r="E14" s="31">
        <f>E8/SUM($B$8:$F$8)</f>
        <v>0.1090026408005127</v>
      </c>
      <c r="F14" s="31">
        <f>F8/SUM($B$8:$F$8)</f>
        <v>0.45846201656880148</v>
      </c>
      <c r="H14" s="32" t="s">
        <v>270</v>
      </c>
      <c r="I14" s="28">
        <v>0.62061482620196873</v>
      </c>
    </row>
    <row r="15" spans="1:20">
      <c r="A15" t="s">
        <v>310</v>
      </c>
      <c r="B15" s="28">
        <f>B9/B$8</f>
        <v>0.27756647109764199</v>
      </c>
      <c r="C15" s="28">
        <f t="shared" ref="C15:E15" si="1">C9/C$8</f>
        <v>0.28166680933944732</v>
      </c>
      <c r="D15" s="28">
        <f>D9/D$8</f>
        <v>0.30062831074481194</v>
      </c>
      <c r="E15" s="28">
        <f t="shared" si="1"/>
        <v>2.8398038905189941E-2</v>
      </c>
      <c r="F15" s="3">
        <f>F9/F$8</f>
        <v>2.6832373089811037E-2</v>
      </c>
    </row>
    <row r="16" spans="1:20">
      <c r="A16" t="s">
        <v>312</v>
      </c>
      <c r="B16" s="28">
        <f>1-B15</f>
        <v>0.72243352890235801</v>
      </c>
      <c r="C16" s="28">
        <f t="shared" ref="C16:F16" si="2">1-C15</f>
        <v>0.71833319066055268</v>
      </c>
      <c r="D16" s="28">
        <f t="shared" si="2"/>
        <v>0.699371689255188</v>
      </c>
      <c r="E16" s="28">
        <f t="shared" si="2"/>
        <v>0.97160196109481001</v>
      </c>
      <c r="F16" s="28">
        <f t="shared" si="2"/>
        <v>0.97316762691018899</v>
      </c>
    </row>
    <row r="17" spans="1:6">
      <c r="B17" s="28"/>
      <c r="C17" s="28"/>
      <c r="D17" s="28"/>
      <c r="E17" s="28"/>
      <c r="F17" s="28"/>
    </row>
    <row r="18" spans="1:6">
      <c r="A18" s="35" t="s">
        <v>315</v>
      </c>
      <c r="B18" s="28"/>
      <c r="C18" s="28"/>
      <c r="D18" s="28"/>
      <c r="E18" s="28"/>
      <c r="F18" s="28"/>
    </row>
    <row r="19" spans="1:6">
      <c r="A19" s="1" t="s">
        <v>316</v>
      </c>
      <c r="B19" s="12" t="s">
        <v>76</v>
      </c>
      <c r="C19" s="12" t="s">
        <v>276</v>
      </c>
      <c r="D19" s="12" t="s">
        <v>130</v>
      </c>
      <c r="E19" s="12" t="s">
        <v>145</v>
      </c>
      <c r="F19" s="183" t="s">
        <v>270</v>
      </c>
    </row>
    <row r="20" spans="1:6">
      <c r="A20" t="s">
        <v>314</v>
      </c>
      <c r="B20" s="28">
        <f>B7/SUM($B$7:$F$7)</f>
        <v>0.22748680118585221</v>
      </c>
      <c r="C20" s="28">
        <f>C7/SUM($B$7:$F$7)</f>
        <v>9.2765317969022279E-2</v>
      </c>
      <c r="D20" s="28">
        <f>D7/SUM($B$7:$F$7)</f>
        <v>5.4202787154330585E-2</v>
      </c>
      <c r="E20" s="28">
        <f>E7/SUM($B$7:$F$7)</f>
        <v>8.07822965182841E-2</v>
      </c>
      <c r="F20" s="28">
        <f>F7/SUM($B$7:$F$7)</f>
        <v>0.54476279717251075</v>
      </c>
    </row>
    <row r="21" spans="1:6" ht="17.25" customHeight="1">
      <c r="A21" t="s">
        <v>317</v>
      </c>
      <c r="B21" s="28">
        <f>B9/B$7</f>
        <v>0.32892870575074107</v>
      </c>
      <c r="C21" s="28">
        <f>C9/C$7</f>
        <v>0.32191675035432732</v>
      </c>
      <c r="D21" s="28">
        <f>D9/D$7</f>
        <v>0.40821193503707909</v>
      </c>
      <c r="E21" s="28">
        <f>E9/E$7</f>
        <v>3.9795191603075646E-2</v>
      </c>
      <c r="F21" s="28">
        <f>F9/F$7</f>
        <v>2.3451813346870222E-2</v>
      </c>
    </row>
    <row r="22" spans="1:6">
      <c r="A22" t="s">
        <v>318</v>
      </c>
      <c r="B22" s="28">
        <f>1-B21</f>
        <v>0.67107129424925893</v>
      </c>
      <c r="C22" s="28">
        <f>1-C21</f>
        <v>0.67808324964567268</v>
      </c>
      <c r="D22" s="28">
        <f>1-D21</f>
        <v>0.59178806496292091</v>
      </c>
      <c r="E22" s="28">
        <f>1-E21</f>
        <v>0.96020480839692435</v>
      </c>
      <c r="F22" s="28">
        <f>1-F21</f>
        <v>0.97654818665312981</v>
      </c>
    </row>
    <row r="23" spans="1:6">
      <c r="B23" s="12"/>
      <c r="C23" s="12"/>
      <c r="D23" s="12"/>
      <c r="E23" s="12"/>
      <c r="F23" s="12"/>
    </row>
    <row r="24" spans="1:6">
      <c r="A24" s="1" t="s">
        <v>319</v>
      </c>
      <c r="B24" s="12"/>
      <c r="C24" s="12"/>
      <c r="D24" s="12"/>
      <c r="E24" s="12"/>
      <c r="F24" s="12"/>
    </row>
    <row r="25" spans="1:6">
      <c r="A25" t="s">
        <v>320</v>
      </c>
      <c r="B25" s="21">
        <f>SUM(B7:F7)</f>
        <v>1745.0098112535593</v>
      </c>
      <c r="C25" s="12"/>
      <c r="D25" s="12"/>
      <c r="E25" s="12"/>
      <c r="F25" s="12"/>
    </row>
    <row r="26" spans="1:6">
      <c r="A26" t="s">
        <v>321</v>
      </c>
      <c r="B26" s="12">
        <f>SUM('Hybrid GCAM-EPS CO2e baseline'!A51,'Hybrid GCAM-EPS CO2e baseline'!A54)</f>
        <v>700</v>
      </c>
      <c r="C26" s="12"/>
      <c r="D26" s="12"/>
      <c r="E26" s="12"/>
      <c r="F26" s="12"/>
    </row>
    <row r="27" spans="1:6">
      <c r="A27" t="s">
        <v>322</v>
      </c>
      <c r="B27" s="28">
        <f>B26/B25</f>
        <v>0.40114387637576798</v>
      </c>
      <c r="C27" s="12"/>
      <c r="D27" s="12"/>
      <c r="E27" s="12"/>
      <c r="F27" s="12"/>
    </row>
    <row r="28" spans="1:6">
      <c r="A28" t="s">
        <v>323</v>
      </c>
      <c r="B28" s="172">
        <f>1-B27</f>
        <v>0.59885612362423202</v>
      </c>
      <c r="C28" s="12"/>
      <c r="D28" s="12"/>
      <c r="E28" s="12"/>
      <c r="F28" s="12"/>
    </row>
    <row r="29" spans="1:6">
      <c r="B29" s="12"/>
      <c r="C29" s="12"/>
      <c r="D29" s="12"/>
      <c r="E29" s="12"/>
      <c r="F29" s="12"/>
    </row>
    <row r="30" spans="1:6">
      <c r="B30" s="12" t="s">
        <v>76</v>
      </c>
      <c r="C30" s="12" t="s">
        <v>97</v>
      </c>
      <c r="D30" s="12" t="s">
        <v>130</v>
      </c>
      <c r="E30" s="12" t="s">
        <v>145</v>
      </c>
      <c r="F30" s="12" t="s">
        <v>270</v>
      </c>
    </row>
    <row r="31" spans="1:6">
      <c r="A31" t="s">
        <v>324</v>
      </c>
      <c r="B31" s="45">
        <f>$B$28*B7</f>
        <v>237.7259391699034</v>
      </c>
      <c r="C31" s="45">
        <f t="shared" ref="C31:F31" si="3">$B$28*C7</f>
        <v>96.940667421684381</v>
      </c>
      <c r="D31" s="45">
        <f t="shared" si="3"/>
        <v>56.642444373563848</v>
      </c>
      <c r="E31" s="45">
        <f t="shared" si="3"/>
        <v>84.418292437201131</v>
      </c>
      <c r="F31" s="45">
        <f t="shared" si="3"/>
        <v>569.28246785120643</v>
      </c>
    </row>
    <row r="32" spans="1:6">
      <c r="B32" s="45"/>
      <c r="C32" s="45"/>
      <c r="D32" s="45"/>
      <c r="E32" s="45"/>
      <c r="F32" s="45"/>
    </row>
    <row r="33" spans="1:11">
      <c r="A33" s="35" t="s">
        <v>315</v>
      </c>
      <c r="B33" s="45"/>
      <c r="C33" s="45"/>
      <c r="D33" s="45"/>
      <c r="E33" s="45"/>
      <c r="F33" s="45"/>
    </row>
    <row r="34" spans="1:11">
      <c r="A34" s="1" t="s">
        <v>325</v>
      </c>
      <c r="B34" s="12" t="s">
        <v>76</v>
      </c>
      <c r="C34" s="12" t="s">
        <v>97</v>
      </c>
      <c r="D34" s="12" t="s">
        <v>130</v>
      </c>
      <c r="E34" s="12" t="s">
        <v>145</v>
      </c>
      <c r="F34" s="12" t="s">
        <v>270</v>
      </c>
    </row>
    <row r="35" spans="1:11">
      <c r="A35" t="s">
        <v>314</v>
      </c>
      <c r="B35" s="28">
        <f>B31/SUM($B$31:$F$31)</f>
        <v>0.22748680118585221</v>
      </c>
      <c r="C35" s="28">
        <f t="shared" ref="C35:F35" si="4">C31/SUM($B$31:$F$31)</f>
        <v>9.2765317969022279E-2</v>
      </c>
      <c r="D35" s="28">
        <f t="shared" si="4"/>
        <v>5.4202787154330578E-2</v>
      </c>
      <c r="E35" s="28">
        <f t="shared" si="4"/>
        <v>8.07822965182841E-2</v>
      </c>
      <c r="F35" s="28">
        <f t="shared" si="4"/>
        <v>0.54476279717251075</v>
      </c>
    </row>
    <row r="36" spans="1:11">
      <c r="A36" t="s">
        <v>317</v>
      </c>
      <c r="B36" s="28">
        <f>B9/B31</f>
        <v>0.54926165530393078</v>
      </c>
      <c r="C36" s="28">
        <f t="shared" ref="C36:F36" si="5">C9/C31</f>
        <v>0.53755274039131717</v>
      </c>
      <c r="D36" s="28">
        <f t="shared" si="5"/>
        <v>0.6816527692271247</v>
      </c>
      <c r="E36" s="28">
        <f t="shared" si="5"/>
        <v>6.6452007474246316E-2</v>
      </c>
      <c r="F36" s="28">
        <f t="shared" si="5"/>
        <v>3.9161014510366229E-2</v>
      </c>
    </row>
    <row r="37" spans="1:11">
      <c r="A37" t="s">
        <v>326</v>
      </c>
      <c r="B37" s="172">
        <f>1-B36</f>
        <v>0.45073834469606922</v>
      </c>
      <c r="C37" s="172">
        <f t="shared" ref="C37:F37" si="6">1-C36</f>
        <v>0.46244725960868283</v>
      </c>
      <c r="D37" s="172">
        <f t="shared" si="6"/>
        <v>0.3183472307728753</v>
      </c>
      <c r="E37" s="172">
        <f t="shared" si="6"/>
        <v>0.93354799252575371</v>
      </c>
      <c r="F37" s="172">
        <f t="shared" si="6"/>
        <v>0.96083898548963376</v>
      </c>
    </row>
    <row r="38" spans="1:11">
      <c r="B38" s="12"/>
      <c r="C38" s="12"/>
      <c r="D38" s="12"/>
      <c r="E38" s="12"/>
      <c r="F38" s="12"/>
    </row>
    <row r="40" spans="1:11">
      <c r="A40" s="4" t="s">
        <v>327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B41" s="11" t="s">
        <v>328</v>
      </c>
      <c r="C41" s="29">
        <f t="shared" ref="C41:I41" si="7">C44/SUM($C$44:$I$44)</f>
        <v>0.17049600191763217</v>
      </c>
      <c r="D41" s="29">
        <f t="shared" si="7"/>
        <v>0.22391665212648021</v>
      </c>
      <c r="E41" s="29">
        <f t="shared" si="7"/>
        <v>0.10378715581409315</v>
      </c>
      <c r="F41" s="29">
        <f t="shared" si="7"/>
        <v>0.1354978844430198</v>
      </c>
      <c r="G41" s="29">
        <f t="shared" si="7"/>
        <v>0.39213583865108387</v>
      </c>
      <c r="H41" s="29">
        <f t="shared" si="7"/>
        <v>2.0678107467715971E-2</v>
      </c>
      <c r="I41" s="29">
        <f t="shared" si="7"/>
        <v>-4.6511640420025119E-2</v>
      </c>
    </row>
    <row r="42" spans="1:11">
      <c r="B42" s="11" t="s">
        <v>329</v>
      </c>
      <c r="C42" s="29">
        <f t="shared" ref="C42:H42" si="8">C44/SUM($C$44:$H$44)</f>
        <v>0.16291839988440296</v>
      </c>
      <c r="D42" s="29">
        <f t="shared" si="8"/>
        <v>0.2139647983625004</v>
      </c>
      <c r="E42" s="29">
        <f t="shared" si="8"/>
        <v>9.9174392147647214E-2</v>
      </c>
      <c r="F42" s="29">
        <f t="shared" si="8"/>
        <v>0.12947575469742195</v>
      </c>
      <c r="G42" s="29">
        <f t="shared" si="8"/>
        <v>0.37470757467513433</v>
      </c>
      <c r="H42" s="29">
        <f t="shared" si="8"/>
        <v>1.9759080232893213E-2</v>
      </c>
      <c r="I42" s="29"/>
    </row>
    <row r="43" spans="1:11">
      <c r="B43" t="s">
        <v>77</v>
      </c>
      <c r="C43" t="s">
        <v>79</v>
      </c>
      <c r="D43" t="s">
        <v>81</v>
      </c>
      <c r="E43" t="s">
        <v>83</v>
      </c>
      <c r="F43" t="s">
        <v>105</v>
      </c>
      <c r="G43" t="s">
        <v>85</v>
      </c>
      <c r="H43" t="s">
        <v>87</v>
      </c>
      <c r="I43" t="s">
        <v>103</v>
      </c>
    </row>
    <row r="44" spans="1:11">
      <c r="A44" t="s">
        <v>330</v>
      </c>
      <c r="B44" s="12" t="s">
        <v>198</v>
      </c>
      <c r="C44" s="21">
        <f>'Hybrid GCAM-EPS CO2e baseline'!Z42/1000</f>
        <v>297.51719612577381</v>
      </c>
      <c r="D44" s="21">
        <f>'Hybrid GCAM-EPS CO2e baseline'!AA42/1000</f>
        <v>390.73675486375811</v>
      </c>
      <c r="E44" s="21">
        <f>'Hybrid GCAM-EPS CO2e baseline'!AB42/1000</f>
        <v>181.10960517769442</v>
      </c>
      <c r="F44" s="21">
        <f>'Hybrid GCAM-EPS CO2e baseline'!AC42/1000</f>
        <v>236.44513775717058</v>
      </c>
      <c r="G44" s="21">
        <f>'Hybrid GCAM-EPS CO2e baseline'!AD42/1000</f>
        <v>684.28088579028406</v>
      </c>
      <c r="H44" s="21">
        <f>'Hybrid GCAM-EPS CO2e baseline'!AE42/1000</f>
        <v>36.083500409319861</v>
      </c>
      <c r="I44" s="21">
        <f>'Hybrid GCAM-EPS CO2e baseline'!AF42/1000</f>
        <v>-81.163268870441456</v>
      </c>
    </row>
    <row r="45" spans="1:11">
      <c r="A45" t="s">
        <v>310</v>
      </c>
      <c r="B45" s="21">
        <f t="array" ref="B45:I45">TRANSPOSE('CI Initiatives'!C75:C82)</f>
        <v>25.890222557142664</v>
      </c>
      <c r="C45" s="21">
        <v>38.326370673376822</v>
      </c>
      <c r="D45" s="21">
        <v>85.398745295430928</v>
      </c>
      <c r="E45" s="21">
        <v>37.107329025176142</v>
      </c>
      <c r="F45" s="21">
        <v>1</v>
      </c>
      <c r="G45" s="66">
        <v>54.778215397952167</v>
      </c>
      <c r="H45" s="66">
        <v>5.6975043830050387</v>
      </c>
      <c r="I45" s="66">
        <v>1</v>
      </c>
    </row>
    <row r="46" spans="1:11">
      <c r="A46" t="s">
        <v>265</v>
      </c>
      <c r="B46" s="200">
        <v>0</v>
      </c>
      <c r="C46" s="74">
        <f>C45+$B$45/COUNTA($C$43:$E$43,$G$43:$H$43)</f>
        <v>43.504415184805353</v>
      </c>
      <c r="D46" s="74">
        <f t="shared" ref="D46:H46" si="9">D45+$B$45/COUNTA($C$43:$E$43,$G$43:$H$43)</f>
        <v>90.576789806859466</v>
      </c>
      <c r="E46" s="74">
        <f t="shared" si="9"/>
        <v>42.285373536604673</v>
      </c>
      <c r="F46" s="21">
        <f t="shared" ref="F46:I46" si="10">F45</f>
        <v>1</v>
      </c>
      <c r="G46" s="74">
        <f t="shared" si="9"/>
        <v>59.956259909380698</v>
      </c>
      <c r="H46" s="74">
        <f t="shared" si="9"/>
        <v>10.875548894433571</v>
      </c>
      <c r="I46" s="21">
        <f t="shared" si="10"/>
        <v>1</v>
      </c>
    </row>
    <row r="47" spans="1:11">
      <c r="A47" t="s">
        <v>312</v>
      </c>
      <c r="B47" s="21" t="s">
        <v>198</v>
      </c>
      <c r="C47" s="21">
        <f>C44-C46</f>
        <v>254.01278094096847</v>
      </c>
      <c r="D47" s="21">
        <f t="shared" ref="D47:I47" si="11">D44-D46</f>
        <v>300.15996505689861</v>
      </c>
      <c r="E47" s="21">
        <f t="shared" si="11"/>
        <v>138.82423164108974</v>
      </c>
      <c r="F47" s="21">
        <f t="shared" si="11"/>
        <v>235.44513775717058</v>
      </c>
      <c r="G47" s="21">
        <f t="shared" si="11"/>
        <v>624.32462588090334</v>
      </c>
      <c r="H47" s="21">
        <f t="shared" si="11"/>
        <v>25.20795151488629</v>
      </c>
      <c r="I47" s="21">
        <f t="shared" si="11"/>
        <v>-82.163268870441456</v>
      </c>
    </row>
    <row r="48" spans="1:11">
      <c r="A48" t="s">
        <v>272</v>
      </c>
      <c r="B48" s="12" t="s">
        <v>198</v>
      </c>
      <c r="C48" s="28">
        <f>C47/SUM($C$47:$H$47)</f>
        <v>0.16097392569176291</v>
      </c>
      <c r="D48" s="28">
        <f t="shared" ref="D48:H48" si="12">D47/SUM($C$47:$H$47)</f>
        <v>0.19021849110002162</v>
      </c>
      <c r="E48" s="28">
        <f t="shared" si="12"/>
        <v>8.7976209171940184E-2</v>
      </c>
      <c r="F48" s="28">
        <f t="shared" si="12"/>
        <v>0.14920716969205414</v>
      </c>
      <c r="G48" s="28">
        <f t="shared" si="12"/>
        <v>0.39564932741493036</v>
      </c>
      <c r="H48" s="28">
        <f t="shared" si="12"/>
        <v>1.5974876929290772E-2</v>
      </c>
      <c r="I48" s="12" t="s">
        <v>198</v>
      </c>
    </row>
    <row r="50" spans="1:8">
      <c r="A50" s="35" t="s">
        <v>315</v>
      </c>
    </row>
    <row r="51" spans="1:8">
      <c r="B51" t="str">
        <f>E43</f>
        <v>Buildings</v>
      </c>
      <c r="C51" t="str">
        <f t="shared" ref="C51" si="13">D43</f>
        <v>Electricity</v>
      </c>
      <c r="D51" t="str">
        <f>C43</f>
        <v>Transportation</v>
      </c>
      <c r="E51" t="str">
        <f>G43</f>
        <v>Industry</v>
      </c>
      <c r="F51" t="str">
        <f>H43</f>
        <v>District Heat and Hydrogen</v>
      </c>
      <c r="G51" t="s">
        <v>105</v>
      </c>
      <c r="H51" t="str">
        <f>I43</f>
        <v>LULUCF</v>
      </c>
    </row>
    <row r="52" spans="1:8">
      <c r="A52" t="s">
        <v>331</v>
      </c>
      <c r="B52" s="172">
        <f>E42</f>
        <v>9.9174392147647214E-2</v>
      </c>
      <c r="C52" s="172">
        <f>D42</f>
        <v>0.2139647983625004</v>
      </c>
      <c r="D52" s="172">
        <f>C42</f>
        <v>0.16291839988440296</v>
      </c>
      <c r="E52" s="172">
        <f>G42</f>
        <v>0.37470757467513433</v>
      </c>
      <c r="F52" s="172">
        <f>H42</f>
        <v>1.9759080232893213E-2</v>
      </c>
      <c r="G52" s="172">
        <f>F42</f>
        <v>0.12947575469742195</v>
      </c>
      <c r="H52" s="12" t="s">
        <v>198</v>
      </c>
    </row>
    <row r="53" spans="1:8">
      <c r="A53" t="s">
        <v>317</v>
      </c>
      <c r="B53" s="28">
        <f>E46/E$44</f>
        <v>0.23347946396943814</v>
      </c>
      <c r="C53" s="28">
        <f>D46/D$44</f>
        <v>0.23181026273927502</v>
      </c>
      <c r="D53" s="28">
        <f>C46/C$44</f>
        <v>0.14622487624686437</v>
      </c>
      <c r="E53" s="28">
        <f>G46/G$44</f>
        <v>8.7619369698068522E-2</v>
      </c>
      <c r="F53" s="28">
        <f>H46/H$44</f>
        <v>0.30139949758379231</v>
      </c>
      <c r="G53" s="28">
        <f>F46/F$44</f>
        <v>4.2293109069005304E-3</v>
      </c>
      <c r="H53" s="28">
        <f>I46/I$44</f>
        <v>-1.2320844316858044E-2</v>
      </c>
    </row>
    <row r="54" spans="1:8">
      <c r="A54" t="s">
        <v>318</v>
      </c>
      <c r="B54" s="28">
        <f>E47/E$44</f>
        <v>0.76652053603056181</v>
      </c>
      <c r="C54" s="28">
        <f>D47/D$44</f>
        <v>0.76818973726072493</v>
      </c>
      <c r="D54" s="28">
        <f>C47/C$44</f>
        <v>0.85377512375313569</v>
      </c>
      <c r="E54" s="28">
        <f>G47/G$44</f>
        <v>0.91238063030193151</v>
      </c>
      <c r="F54" s="28">
        <f>H47/H$44</f>
        <v>0.69860050241620764</v>
      </c>
      <c r="G54" s="28">
        <f>F47/F$44</f>
        <v>0.99577068909309951</v>
      </c>
      <c r="H54" s="28">
        <f>I47/I$44</f>
        <v>1.0123208443168581</v>
      </c>
    </row>
    <row r="56" spans="1:8">
      <c r="C56" s="35" t="s">
        <v>309</v>
      </c>
    </row>
    <row r="57" spans="1:8">
      <c r="C57" t="s">
        <v>311</v>
      </c>
    </row>
    <row r="58" spans="1:8">
      <c r="C58" t="s">
        <v>79</v>
      </c>
      <c r="D58" s="28">
        <f t="array" ref="D58:D63">TRANSPOSE(C48:H48)</f>
        <v>0.16097392569176291</v>
      </c>
    </row>
    <row r="59" spans="1:8">
      <c r="C59" t="s">
        <v>81</v>
      </c>
      <c r="D59" s="28">
        <v>0.19021849110002162</v>
      </c>
    </row>
    <row r="60" spans="1:8">
      <c r="C60" t="s">
        <v>83</v>
      </c>
      <c r="D60" s="28">
        <v>8.7976209171940184E-2</v>
      </c>
    </row>
    <row r="61" spans="1:8">
      <c r="C61" t="s">
        <v>105</v>
      </c>
      <c r="D61" s="28">
        <v>0.14920716969205414</v>
      </c>
    </row>
    <row r="62" spans="1:8">
      <c r="C62" t="s">
        <v>85</v>
      </c>
      <c r="D62" s="28">
        <v>0.39564932741493036</v>
      </c>
    </row>
    <row r="63" spans="1:8">
      <c r="C63" t="s">
        <v>87</v>
      </c>
      <c r="D63" s="28">
        <v>1.5974876929290772E-2</v>
      </c>
    </row>
    <row r="69" spans="1:8">
      <c r="A69" s="1" t="s">
        <v>319</v>
      </c>
    </row>
    <row r="70" spans="1:8">
      <c r="A70" t="s">
        <v>320</v>
      </c>
      <c r="B70" s="21">
        <f>B25</f>
        <v>1745.0098112535593</v>
      </c>
    </row>
    <row r="71" spans="1:8">
      <c r="A71" t="s">
        <v>321</v>
      </c>
      <c r="B71" s="21">
        <f t="shared" ref="B71:B73" si="14">B26</f>
        <v>700</v>
      </c>
    </row>
    <row r="72" spans="1:8">
      <c r="A72" t="s">
        <v>322</v>
      </c>
      <c r="B72" s="28">
        <f t="shared" si="14"/>
        <v>0.40114387637576798</v>
      </c>
    </row>
    <row r="73" spans="1:8">
      <c r="A73" t="s">
        <v>323</v>
      </c>
      <c r="B73" s="28">
        <f t="shared" si="14"/>
        <v>0.59885612362423202</v>
      </c>
    </row>
    <row r="75" spans="1:8">
      <c r="B75" t="s">
        <v>79</v>
      </c>
      <c r="C75" t="s">
        <v>81</v>
      </c>
      <c r="D75" t="s">
        <v>83</v>
      </c>
      <c r="E75" t="s">
        <v>105</v>
      </c>
      <c r="F75" t="s">
        <v>85</v>
      </c>
      <c r="G75" t="s">
        <v>87</v>
      </c>
      <c r="H75" t="s">
        <v>103</v>
      </c>
    </row>
    <row r="76" spans="1:8">
      <c r="A76" t="s">
        <v>324</v>
      </c>
      <c r="B76" s="45">
        <f>$B$73*C44</f>
        <v>178.16999478343129</v>
      </c>
      <c r="C76" s="45">
        <f t="shared" ref="C76:H76" si="15">$B$73*D44</f>
        <v>233.99509837522197</v>
      </c>
      <c r="D76" s="45">
        <f t="shared" si="15"/>
        <v>108.45859610782922</v>
      </c>
      <c r="E76" s="45">
        <f t="shared" si="15"/>
        <v>141.59661864705672</v>
      </c>
      <c r="F76" s="45">
        <f t="shared" si="15"/>
        <v>409.78579873452532</v>
      </c>
      <c r="G76" s="45">
        <f t="shared" si="15"/>
        <v>21.608825181918682</v>
      </c>
      <c r="H76" s="45">
        <f t="shared" si="15"/>
        <v>-48.605120576423872</v>
      </c>
    </row>
    <row r="78" spans="1:8">
      <c r="A78" s="35" t="s">
        <v>315</v>
      </c>
    </row>
    <row r="79" spans="1:8">
      <c r="A79" s="1" t="s">
        <v>325</v>
      </c>
      <c r="B79" t="s">
        <v>83</v>
      </c>
      <c r="C79" t="s">
        <v>81</v>
      </c>
      <c r="D79" t="s">
        <v>79</v>
      </c>
      <c r="E79" t="s">
        <v>85</v>
      </c>
      <c r="F79" t="s">
        <v>87</v>
      </c>
      <c r="G79" t="s">
        <v>105</v>
      </c>
    </row>
    <row r="80" spans="1:8">
      <c r="A80" t="s">
        <v>331</v>
      </c>
      <c r="B80" s="28">
        <f>D76/SUM($B$76:$G$76)</f>
        <v>9.9174392147647214E-2</v>
      </c>
      <c r="C80" s="28">
        <f>C76/SUM($B$76:$G$76)</f>
        <v>0.2139647983625004</v>
      </c>
      <c r="D80" s="28">
        <f>B76/SUM($B$76:$G$76)</f>
        <v>0.16291839988440299</v>
      </c>
      <c r="E80" s="28">
        <f>F76/SUM($B$76:$G$76)</f>
        <v>0.37470757467513433</v>
      </c>
      <c r="F80" s="28">
        <f>G76/SUM($B$76:$G$76)</f>
        <v>1.9759080232893217E-2</v>
      </c>
      <c r="G80" s="28">
        <f>E76/SUM($B$76:$G$76)</f>
        <v>0.12947575469742195</v>
      </c>
    </row>
    <row r="81" spans="1:11">
      <c r="A81" t="s">
        <v>317</v>
      </c>
      <c r="B81" s="28">
        <f>E46/D76</f>
        <v>0.38987572266346393</v>
      </c>
      <c r="C81" s="28">
        <f>D46/C76</f>
        <v>0.38708840670506434</v>
      </c>
      <c r="D81" s="28">
        <f>C46/B76</f>
        <v>0.24417363449825388</v>
      </c>
      <c r="E81" s="28">
        <f>G46/F76</f>
        <v>0.14631121940910066</v>
      </c>
      <c r="F81" s="28">
        <f>H46/G76</f>
        <v>0.50329200235900629</v>
      </c>
      <c r="G81" s="28">
        <f>F46/E76</f>
        <v>7.0623155380044548E-3</v>
      </c>
    </row>
    <row r="82" spans="1:11">
      <c r="A82" t="s">
        <v>326</v>
      </c>
      <c r="B82" s="172">
        <f t="shared" ref="B82:G82" si="16">1-B81</f>
        <v>0.61012427733653607</v>
      </c>
      <c r="C82" s="172">
        <f t="shared" si="16"/>
        <v>0.61291159329493561</v>
      </c>
      <c r="D82" s="172">
        <f t="shared" si="16"/>
        <v>0.75582636550174609</v>
      </c>
      <c r="E82" s="172">
        <f t="shared" si="16"/>
        <v>0.85368878059089937</v>
      </c>
      <c r="F82" s="172">
        <f t="shared" si="16"/>
        <v>0.49670799764099371</v>
      </c>
      <c r="G82" s="172">
        <f t="shared" si="16"/>
        <v>0.9929376844619956</v>
      </c>
    </row>
    <row r="85" spans="1:11">
      <c r="A85" s="4" t="s">
        <v>332</v>
      </c>
      <c r="B85" s="30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B86" s="29">
        <f>B89/SUM($B$89:$F$89)</f>
        <v>0.3215274232684463</v>
      </c>
      <c r="C86" s="29">
        <f>C89/SUM($B$89:$F$89)</f>
        <v>0.11625427752249148</v>
      </c>
      <c r="D86" s="29">
        <f>D89/SUM($B$89:$F$89)</f>
        <v>6.0865707145829145E-2</v>
      </c>
      <c r="E86" s="29">
        <f>E89/SUM($B$89:$F$89)</f>
        <v>0.1331038494445306</v>
      </c>
      <c r="F86" s="29">
        <f>F89/SUM($B$89:$F$89)</f>
        <v>0.3682487426187025</v>
      </c>
    </row>
    <row r="87" spans="1:11">
      <c r="B87" t="s">
        <v>76</v>
      </c>
      <c r="C87" t="s">
        <v>97</v>
      </c>
      <c r="D87" t="s">
        <v>130</v>
      </c>
      <c r="E87" t="s">
        <v>145</v>
      </c>
      <c r="F87" t="s">
        <v>270</v>
      </c>
    </row>
    <row r="88" spans="1:11">
      <c r="A88" t="s">
        <v>333</v>
      </c>
      <c r="B88" s="24">
        <f>'GCAM baselines'!J452/1000</f>
        <v>217.98918055285932</v>
      </c>
      <c r="C88" s="24">
        <f>'GCAM baselines'!J472/1000</f>
        <v>44.122462633714662</v>
      </c>
      <c r="D88" s="24">
        <f>'GCAM baselines'!J457/1000</f>
        <v>45.833787473296674</v>
      </c>
      <c r="E88" s="24">
        <f>'GCAM baselines'!J458/1000</f>
        <v>88.683982321472186</v>
      </c>
      <c r="F88" s="24">
        <f>SUM('GCAM baselines'!J442:J472)/1000-SUM('Mekkos and Treemaps'!B88:E88)</f>
        <v>318.06299667100757</v>
      </c>
    </row>
    <row r="89" spans="1:11">
      <c r="A89" t="s">
        <v>334</v>
      </c>
      <c r="B89" s="24">
        <f>'Hybrid GCAM-EPS CO2e baseline'!T22/1000</f>
        <v>220.01507000000001</v>
      </c>
      <c r="C89" s="24">
        <f>'Hybrid GCAM-EPS CO2e baseline'!T41/1000</f>
        <v>79.550579999999982</v>
      </c>
      <c r="D89" s="24">
        <f>'Hybrid GCAM-EPS CO2e baseline'!T10/1000</f>
        <v>41.649239999999992</v>
      </c>
      <c r="E89" s="24">
        <f>'Hybrid GCAM-EPS CO2e baseline'!T27/1000</f>
        <v>91.080420000000018</v>
      </c>
      <c r="F89" s="24">
        <f>'Hybrid GCAM-EPS CO2e baseline'!AD42/1000-SUM('Mekkos and Treemaps'!B89:E89)</f>
        <v>251.98557579028409</v>
      </c>
    </row>
    <row r="90" spans="1:11">
      <c r="A90" t="s">
        <v>310</v>
      </c>
      <c r="B90" s="24">
        <f t="array" ref="B90:F90">TRANSPOSE('CI Initiatives'!B98:B102)</f>
        <v>29.649609999999992</v>
      </c>
      <c r="C90" s="24">
        <v>10.110721427889724</v>
      </c>
      <c r="D90" s="24">
        <v>12.610479063033166</v>
      </c>
      <c r="E90" s="24">
        <v>0</v>
      </c>
      <c r="F90" s="24">
        <v>2.4074049070292833</v>
      </c>
    </row>
    <row r="91" spans="1:11">
      <c r="A91" t="s">
        <v>312</v>
      </c>
      <c r="B91" s="24">
        <f>B88-B90</f>
        <v>188.33957055285933</v>
      </c>
      <c r="C91" s="24">
        <f>C88-C90</f>
        <v>34.01174120582494</v>
      </c>
      <c r="D91" s="24">
        <f>D88-D90</f>
        <v>33.223308410263506</v>
      </c>
      <c r="E91" s="24">
        <f>E88-E90</f>
        <v>88.683982321472186</v>
      </c>
      <c r="F91" s="24">
        <f>F88-F90</f>
        <v>315.65559176397829</v>
      </c>
    </row>
    <row r="93" spans="1:11">
      <c r="A93" s="4" t="s">
        <v>335</v>
      </c>
      <c r="B93" s="30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B94" s="11" t="s">
        <v>336</v>
      </c>
      <c r="C94" s="29">
        <f>C97/SUM($C$97:$E$97)</f>
        <v>0.16266118826208503</v>
      </c>
      <c r="D94" s="29">
        <f>D97/SUM($C$97:$E$97)</f>
        <v>0.71137579976217058</v>
      </c>
      <c r="E94" s="29">
        <f>E97/SUM($C$97:$E$97)</f>
        <v>0.12596301197574433</v>
      </c>
      <c r="G94" s="29"/>
    </row>
    <row r="95" spans="1:11">
      <c r="A95" s="1" t="s">
        <v>76</v>
      </c>
      <c r="B95" s="11" t="s">
        <v>328</v>
      </c>
      <c r="C95" s="29">
        <f>C97/SUM($C$97:$I$97)</f>
        <v>8.0243442334788223E-2</v>
      </c>
      <c r="D95" s="29">
        <f t="shared" ref="D95:I95" si="17">D97/SUM($C$97:$I$97)</f>
        <v>0.3509333946005927</v>
      </c>
      <c r="E95" s="29">
        <f t="shared" si="17"/>
        <v>6.2139627748851872E-2</v>
      </c>
      <c r="F95" s="29">
        <f t="shared" si="17"/>
        <v>8.4240507268037668E-2</v>
      </c>
      <c r="G95" s="29">
        <f t="shared" si="17"/>
        <v>0.4700000804349419</v>
      </c>
      <c r="H95" s="29">
        <f t="shared" si="17"/>
        <v>3.838263232408861E-2</v>
      </c>
      <c r="I95" s="29">
        <f t="shared" si="17"/>
        <v>-8.5939684711300826E-2</v>
      </c>
    </row>
    <row r="96" spans="1:11">
      <c r="B96" t="s">
        <v>77</v>
      </c>
      <c r="C96" t="s">
        <v>79</v>
      </c>
      <c r="D96" t="s">
        <v>81</v>
      </c>
      <c r="E96" t="s">
        <v>83</v>
      </c>
      <c r="F96" t="s">
        <v>105</v>
      </c>
      <c r="G96" t="s">
        <v>85</v>
      </c>
      <c r="H96" t="s">
        <v>87</v>
      </c>
      <c r="I96" t="s">
        <v>103</v>
      </c>
    </row>
    <row r="97" spans="1:9">
      <c r="A97" t="s">
        <v>308</v>
      </c>
      <c r="B97" s="12" t="s">
        <v>198</v>
      </c>
      <c r="C97" s="21">
        <f>'Hybrid GCAM-EPS CO2e baseline'!Z22/1000</f>
        <v>31.853980999999997</v>
      </c>
      <c r="D97" s="21">
        <f>'Hybrid GCAM-EPS CO2e baseline'!AA22/1000</f>
        <v>139.30890000000002</v>
      </c>
      <c r="E97" s="21">
        <f>'Hybrid GCAM-EPS CO2e baseline'!AB22/1000</f>
        <v>24.667368</v>
      </c>
      <c r="F97" s="21">
        <f>'Hybrid GCAM-EPS CO2e baseline'!AC22/1000</f>
        <v>33.440683000000007</v>
      </c>
      <c r="G97" s="21">
        <f>'Hybrid GCAM-EPS CO2e baseline'!AD22/1000</f>
        <v>186.57441899999992</v>
      </c>
      <c r="H97" s="21">
        <f>'Hybrid GCAM-EPS CO2e baseline'!AE22/1000</f>
        <v>15.236630000000002</v>
      </c>
      <c r="I97" s="21">
        <f>'Hybrid GCAM-EPS CO2e baseline'!AF22/1000</f>
        <v>-34.115199999999994</v>
      </c>
    </row>
    <row r="98" spans="1:9">
      <c r="A98" t="s">
        <v>310</v>
      </c>
      <c r="B98" s="21">
        <f t="array" ref="B98:I98">TRANSPOSE('CI Initiatives'!D75:D82)</f>
        <v>25.890222557142664</v>
      </c>
      <c r="C98" s="21">
        <v>9.3188779999999998</v>
      </c>
      <c r="D98" s="21">
        <v>44.139929999999993</v>
      </c>
      <c r="E98" s="21">
        <v>17.197914300000033</v>
      </c>
      <c r="F98" s="21">
        <v>0</v>
      </c>
      <c r="G98" s="27">
        <v>29.649609999999992</v>
      </c>
      <c r="H98" s="27">
        <v>4.3771880000000003</v>
      </c>
      <c r="I98" s="12">
        <v>0</v>
      </c>
    </row>
    <row r="99" spans="1:9">
      <c r="A99" t="s">
        <v>265</v>
      </c>
      <c r="B99" s="200">
        <v>0</v>
      </c>
      <c r="C99" s="74">
        <f>C98+$B98/COUNT($C98,$E98)</f>
        <v>22.26398927857133</v>
      </c>
      <c r="D99" s="21">
        <f>D98</f>
        <v>44.139929999999993</v>
      </c>
      <c r="E99" s="74">
        <f>E98+$B98/COUNT($C98,$E98)</f>
        <v>30.143025578571365</v>
      </c>
      <c r="F99" s="21">
        <f>F98</f>
        <v>0</v>
      </c>
      <c r="G99" s="21">
        <f>G98</f>
        <v>29.649609999999992</v>
      </c>
      <c r="H99" s="21">
        <f>H98</f>
        <v>4.3771880000000003</v>
      </c>
      <c r="I99" s="21">
        <f>I98</f>
        <v>0</v>
      </c>
    </row>
    <row r="100" spans="1:9">
      <c r="A100" t="s">
        <v>312</v>
      </c>
      <c r="B100" s="21" t="s">
        <v>198</v>
      </c>
      <c r="C100" s="21">
        <f>IF(C97&gt;0,C97-C99,C97)</f>
        <v>9.5899917214286674</v>
      </c>
      <c r="D100" s="21">
        <f t="shared" ref="D100:I100" si="18">IF(D97&gt;0,D97-D99,D97)</f>
        <v>95.16897000000003</v>
      </c>
      <c r="E100" s="21">
        <f t="shared" si="18"/>
        <v>-5.475657578571365</v>
      </c>
      <c r="F100" s="21">
        <f t="shared" si="18"/>
        <v>33.440683000000007</v>
      </c>
      <c r="G100" s="21">
        <f t="shared" si="18"/>
        <v>156.92480899999993</v>
      </c>
      <c r="H100" s="21">
        <f t="shared" si="18"/>
        <v>10.859442000000001</v>
      </c>
      <c r="I100" s="21">
        <f t="shared" si="18"/>
        <v>-34.115199999999994</v>
      </c>
    </row>
    <row r="102" spans="1:9">
      <c r="A102" s="35" t="s">
        <v>315</v>
      </c>
    </row>
    <row r="103" spans="1:9">
      <c r="B103" t="s">
        <v>83</v>
      </c>
      <c r="C103" t="s">
        <v>79</v>
      </c>
      <c r="D103" t="s">
        <v>85</v>
      </c>
      <c r="E103" t="s">
        <v>81</v>
      </c>
      <c r="F103" t="s">
        <v>87</v>
      </c>
      <c r="G103" t="s">
        <v>105</v>
      </c>
    </row>
    <row r="104" spans="1:9">
      <c r="A104" t="s">
        <v>337</v>
      </c>
      <c r="B104" s="172">
        <f>E97/SUM($C$97:$H$97)</f>
        <v>5.7221988130373755E-2</v>
      </c>
      <c r="C104" s="172">
        <f>C97/SUM($C$97:$H$97)</f>
        <v>7.3893093202612906E-2</v>
      </c>
      <c r="D104" s="172">
        <f>G97/SUM($C$97:$H$97)</f>
        <v>0.43280495873939107</v>
      </c>
      <c r="E104" s="172">
        <f>D97/SUM($C$97:$H$97)</f>
        <v>0.32316103697222281</v>
      </c>
      <c r="F104" s="172">
        <f>H97/SUM($C$97:$H$97)</f>
        <v>3.5345086715651897E-2</v>
      </c>
      <c r="G104" s="172">
        <f>F97/SUM($C$97:$H$97)</f>
        <v>7.7573836239747659E-2</v>
      </c>
    </row>
    <row r="105" spans="1:9">
      <c r="A105" t="s">
        <v>317</v>
      </c>
      <c r="B105" s="28">
        <f>E99/E$97</f>
        <v>1.2219798066243373</v>
      </c>
      <c r="C105" s="28">
        <f>C99/C$97</f>
        <v>0.69893898908809327</v>
      </c>
      <c r="D105" s="28">
        <f>G99/G$97</f>
        <v>0.15891573002834866</v>
      </c>
      <c r="E105" s="28">
        <f>D99/D$97</f>
        <v>0.31684931831347446</v>
      </c>
      <c r="F105" s="28">
        <f>H99/H$97</f>
        <v>0.28728058632387871</v>
      </c>
      <c r="G105" s="28">
        <f>F99/F$97</f>
        <v>0</v>
      </c>
    </row>
    <row r="106" spans="1:9">
      <c r="A106" t="s">
        <v>318</v>
      </c>
      <c r="B106" s="28">
        <f>E100/E$97</f>
        <v>-0.22197980662433728</v>
      </c>
      <c r="C106" s="28">
        <f>C100/C$97</f>
        <v>0.30106101091190668</v>
      </c>
      <c r="D106" s="28">
        <f>G100/G$97</f>
        <v>0.84108426997165131</v>
      </c>
      <c r="E106" s="28">
        <f>D100/D$97</f>
        <v>0.68315068168652548</v>
      </c>
      <c r="F106" s="28">
        <f>H100/H$97</f>
        <v>0.71271941367612135</v>
      </c>
      <c r="G106" s="28">
        <f>F100/F$97</f>
        <v>1</v>
      </c>
    </row>
  </sheetData>
  <mergeCells count="1">
    <mergeCell ref="A1:T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5584-5F7E-4F4C-A67B-19249A7F1DB3}">
  <sheetPr codeName="Sheet6">
    <tabColor theme="7"/>
  </sheetPr>
  <dimension ref="A1:IS107"/>
  <sheetViews>
    <sheetView showGridLines="0" zoomScale="93" zoomScaleNormal="93" workbookViewId="0">
      <selection activeCell="AB5" sqref="AB5"/>
    </sheetView>
  </sheetViews>
  <sheetFormatPr defaultColWidth="1.44140625" defaultRowHeight="7.5" customHeight="1"/>
  <cols>
    <col min="1" max="75" width="1.44140625" style="283"/>
    <col min="76" max="76" width="1.44140625" style="283" bestFit="1"/>
    <col min="77" max="83" width="1.44140625" style="283"/>
    <col min="84" max="84" width="0.5546875" style="349" customWidth="1"/>
    <col min="85" max="85" width="2.21875" style="283" bestFit="1" customWidth="1"/>
    <col min="86" max="87" width="1.44140625" style="283" customWidth="1"/>
    <col min="88" max="88" width="2.21875" style="283" bestFit="1" customWidth="1"/>
    <col min="89" max="89" width="0.5546875" style="349" customWidth="1"/>
    <col min="90" max="92" width="1.44140625" style="283"/>
    <col min="93" max="93" width="0.44140625" style="349" customWidth="1"/>
    <col min="94" max="96" width="1.44140625" style="283"/>
    <col min="97" max="97" width="0.77734375" style="349" customWidth="1"/>
    <col min="98" max="119" width="1.44140625" style="283"/>
    <col min="120" max="120" width="2.21875" style="283" bestFit="1" customWidth="1"/>
    <col min="121" max="134" width="1.44140625" style="283"/>
    <col min="135" max="135" width="2.21875" style="283" bestFit="1" customWidth="1"/>
    <col min="136" max="150" width="1.44140625" style="283"/>
    <col min="151" max="152" width="2.21875" style="283" bestFit="1" customWidth="1"/>
    <col min="153" max="157" width="1.44140625" style="283"/>
    <col min="158" max="160" width="2.21875" style="283" bestFit="1" customWidth="1"/>
    <col min="161" max="162" width="1.44140625" style="283" customWidth="1"/>
    <col min="163" max="174" width="1.44140625" style="283"/>
    <col min="175" max="175" width="2.21875" style="283" bestFit="1" customWidth="1"/>
    <col min="176" max="179" width="1.44140625" style="283"/>
    <col min="180" max="180" width="2.21875" style="283" bestFit="1" customWidth="1"/>
    <col min="181" max="195" width="1.44140625" style="283"/>
    <col min="196" max="196" width="0.77734375" style="283" customWidth="1"/>
    <col min="197" max="206" width="1.44140625" style="283"/>
    <col min="207" max="207" width="0.77734375" style="283" customWidth="1"/>
    <col min="208" max="215" width="1.44140625" style="283"/>
    <col min="216" max="216" width="0.77734375" style="283" customWidth="1"/>
    <col min="217" max="235" width="1.44140625" style="283"/>
    <col min="236" max="236" width="0.77734375" style="283" customWidth="1"/>
    <col min="237" max="242" width="1.44140625" style="283"/>
    <col min="243" max="243" width="0.77734375" style="283" customWidth="1"/>
    <col min="244" max="16384" width="1.44140625" style="283"/>
  </cols>
  <sheetData>
    <row r="1" spans="1:244" ht="7.5" customHeight="1">
      <c r="BV1" s="398"/>
    </row>
    <row r="2" spans="1:244" ht="18.600000000000001" customHeight="1">
      <c r="A2" s="348" t="s">
        <v>338</v>
      </c>
      <c r="BV2" s="458" t="s">
        <v>339</v>
      </c>
      <c r="BW2" s="458"/>
      <c r="BX2" s="458"/>
      <c r="BY2" s="458"/>
      <c r="BZ2" s="458"/>
      <c r="CA2" s="458"/>
      <c r="CB2" s="458"/>
      <c r="CC2" s="458"/>
      <c r="CD2" s="458"/>
      <c r="CE2" s="458"/>
      <c r="CF2" s="458"/>
      <c r="CG2" s="458" t="s">
        <v>274</v>
      </c>
      <c r="CH2" s="459"/>
      <c r="CI2" s="459"/>
      <c r="CJ2" s="459"/>
      <c r="CK2" s="459"/>
      <c r="CL2" s="459"/>
      <c r="CM2" s="459"/>
      <c r="CN2" s="459"/>
      <c r="CO2" s="459"/>
      <c r="CP2" s="458" t="s">
        <v>340</v>
      </c>
      <c r="CQ2" s="458"/>
      <c r="CR2" s="458"/>
      <c r="CS2" s="458"/>
      <c r="CT2" s="458"/>
      <c r="CU2" s="458"/>
      <c r="CV2" s="458"/>
      <c r="CW2" s="458"/>
      <c r="EC2" s="458" t="s">
        <v>339</v>
      </c>
      <c r="ED2" s="458"/>
      <c r="EE2" s="458"/>
      <c r="EF2" s="458"/>
      <c r="EG2" s="458"/>
      <c r="EH2" s="458"/>
      <c r="EI2" s="458"/>
      <c r="EJ2" s="458"/>
      <c r="EK2" s="458"/>
      <c r="EL2" s="458"/>
      <c r="EM2" s="458"/>
      <c r="EN2" s="458" t="s">
        <v>274</v>
      </c>
      <c r="EO2" s="459"/>
      <c r="EP2" s="459"/>
      <c r="EQ2" s="459"/>
      <c r="ER2" s="459"/>
      <c r="ES2" s="459"/>
      <c r="ET2" s="459"/>
      <c r="EU2" s="459"/>
      <c r="EV2" s="459"/>
      <c r="EW2" s="458" t="s">
        <v>340</v>
      </c>
      <c r="EX2" s="458"/>
      <c r="EY2" s="458"/>
      <c r="EZ2" s="458"/>
      <c r="FA2" s="458"/>
      <c r="FB2" s="458"/>
      <c r="FC2" s="458"/>
      <c r="FD2" s="458"/>
    </row>
    <row r="3" spans="1:244" ht="23.25" customHeight="1">
      <c r="A3" s="280" t="s">
        <v>341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472">
        <f>'Hybrid GCAM-EPS CO2e baseline'!B48</f>
        <v>1745.0098112535593</v>
      </c>
      <c r="T3" s="472"/>
      <c r="U3" s="472"/>
      <c r="V3" s="472"/>
      <c r="W3" s="472"/>
      <c r="X3" s="472"/>
      <c r="Y3" s="472"/>
      <c r="Z3" s="472"/>
      <c r="BV3" s="456" t="s">
        <v>76</v>
      </c>
      <c r="BW3" s="456"/>
      <c r="BX3" s="456"/>
      <c r="BY3" s="456"/>
      <c r="BZ3" s="456"/>
      <c r="CA3" s="456"/>
      <c r="CB3" s="456"/>
      <c r="CC3" s="456"/>
      <c r="CD3" s="456"/>
      <c r="CE3" s="456"/>
      <c r="CF3" s="456"/>
      <c r="CG3" s="455">
        <f>'Mekkos and Treemaps'!B7</f>
        <v>396.96669999999995</v>
      </c>
      <c r="CH3" s="456"/>
      <c r="CI3" s="456"/>
      <c r="CJ3" s="456"/>
      <c r="CK3" s="456"/>
      <c r="CL3" s="456"/>
      <c r="CM3" s="456"/>
      <c r="CN3" s="456"/>
      <c r="CO3" s="456"/>
      <c r="CP3" s="455">
        <f>'Mekkos and Treemaps'!B9</f>
        <v>130.57374285714269</v>
      </c>
      <c r="CQ3" s="456"/>
      <c r="CR3" s="456"/>
      <c r="CS3" s="456"/>
      <c r="CT3" s="456"/>
      <c r="CU3" s="456"/>
      <c r="CV3" s="456"/>
      <c r="CW3" s="456"/>
      <c r="EC3" s="456" t="s">
        <v>83</v>
      </c>
      <c r="ED3" s="456"/>
      <c r="EE3" s="456"/>
      <c r="EF3" s="456"/>
      <c r="EG3" s="456"/>
      <c r="EH3" s="456"/>
      <c r="EI3" s="456"/>
      <c r="EJ3" s="456"/>
      <c r="EK3" s="456"/>
      <c r="EL3" s="456"/>
      <c r="EM3" s="456"/>
      <c r="EN3" s="455">
        <f>'Mekkos and Treemaps'!E44</f>
        <v>181.10960517769442</v>
      </c>
      <c r="EO3" s="456"/>
      <c r="EP3" s="456"/>
      <c r="EQ3" s="456"/>
      <c r="ER3" s="456"/>
      <c r="ES3" s="456"/>
      <c r="ET3" s="456"/>
      <c r="EU3" s="456"/>
      <c r="EV3" s="456"/>
      <c r="EW3" s="455">
        <f>'Mekkos and Treemaps'!E46</f>
        <v>42.285373536604673</v>
      </c>
      <c r="EX3" s="456"/>
      <c r="EY3" s="456"/>
      <c r="EZ3" s="456"/>
      <c r="FA3" s="456"/>
      <c r="FB3" s="456"/>
      <c r="FC3" s="456"/>
      <c r="FD3" s="456"/>
    </row>
    <row r="4" spans="1:244" ht="23.25" customHeight="1">
      <c r="A4" s="346"/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  <c r="Q4" s="346"/>
      <c r="R4" s="346"/>
      <c r="S4" s="347"/>
      <c r="T4" s="347"/>
      <c r="U4" s="347"/>
      <c r="V4" s="347"/>
      <c r="W4" s="347"/>
      <c r="X4" s="347"/>
      <c r="Y4" s="347"/>
      <c r="Z4" s="347"/>
      <c r="BV4" s="456" t="s">
        <v>342</v>
      </c>
      <c r="BW4" s="456"/>
      <c r="BX4" s="456"/>
      <c r="BY4" s="456"/>
      <c r="BZ4" s="456"/>
      <c r="CA4" s="456"/>
      <c r="CB4" s="456"/>
      <c r="CC4" s="456"/>
      <c r="CD4" s="456"/>
      <c r="CE4" s="456"/>
      <c r="CF4" s="456"/>
      <c r="CG4" s="455">
        <f>'Mekkos and Treemaps'!C7</f>
        <v>161.87638999999999</v>
      </c>
      <c r="CH4" s="456"/>
      <c r="CI4" s="456"/>
      <c r="CJ4" s="456"/>
      <c r="CK4" s="456"/>
      <c r="CL4" s="456"/>
      <c r="CM4" s="456"/>
      <c r="CN4" s="456"/>
      <c r="CO4" s="456"/>
      <c r="CP4" s="455">
        <f>'Mekkos and Treemaps'!C9</f>
        <v>52.110721427889722</v>
      </c>
      <c r="CQ4" s="456"/>
      <c r="CR4" s="456"/>
      <c r="CS4" s="456"/>
      <c r="CT4" s="456"/>
      <c r="CU4" s="456"/>
      <c r="CV4" s="456"/>
      <c r="CW4" s="456"/>
      <c r="EC4" s="456" t="s">
        <v>81</v>
      </c>
      <c r="ED4" s="456"/>
      <c r="EE4" s="456"/>
      <c r="EF4" s="456"/>
      <c r="EG4" s="456"/>
      <c r="EH4" s="456"/>
      <c r="EI4" s="456"/>
      <c r="EJ4" s="456"/>
      <c r="EK4" s="456"/>
      <c r="EL4" s="456"/>
      <c r="EM4" s="456"/>
      <c r="EN4" s="455">
        <f>'Mekkos and Treemaps'!D44</f>
        <v>390.73675486375811</v>
      </c>
      <c r="EO4" s="456"/>
      <c r="EP4" s="456"/>
      <c r="EQ4" s="456"/>
      <c r="ER4" s="456"/>
      <c r="ES4" s="456"/>
      <c r="ET4" s="456"/>
      <c r="EU4" s="456"/>
      <c r="EV4" s="456"/>
      <c r="EW4" s="455">
        <f>'Mekkos and Treemaps'!D46</f>
        <v>90.576789806859466</v>
      </c>
      <c r="EX4" s="456"/>
      <c r="EY4" s="456"/>
      <c r="EZ4" s="456"/>
      <c r="FA4" s="456"/>
      <c r="FB4" s="456"/>
      <c r="FC4" s="456"/>
      <c r="FD4" s="456"/>
    </row>
    <row r="5" spans="1:244" ht="23.25" customHeight="1">
      <c r="A5" s="346"/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7"/>
      <c r="T5" s="347"/>
      <c r="U5" s="347"/>
      <c r="V5" s="347"/>
      <c r="W5" s="347"/>
      <c r="X5" s="347"/>
      <c r="Y5" s="347"/>
      <c r="Z5" s="347"/>
      <c r="BV5" s="456" t="s">
        <v>277</v>
      </c>
      <c r="BW5" s="456"/>
      <c r="BX5" s="456"/>
      <c r="BY5" s="456"/>
      <c r="BZ5" s="456"/>
      <c r="CA5" s="456"/>
      <c r="CB5" s="456"/>
      <c r="CC5" s="456"/>
      <c r="CD5" s="456"/>
      <c r="CE5" s="456"/>
      <c r="CF5" s="456"/>
      <c r="CG5" s="455">
        <f>'Mekkos and Treemaps'!D7</f>
        <v>94.584395381595257</v>
      </c>
      <c r="CH5" s="456"/>
      <c r="CI5" s="456"/>
      <c r="CJ5" s="456"/>
      <c r="CK5" s="456"/>
      <c r="CL5" s="456"/>
      <c r="CM5" s="456"/>
      <c r="CN5" s="456"/>
      <c r="CO5" s="456"/>
      <c r="CP5" s="455">
        <f>'Mekkos and Treemaps'!D9</f>
        <v>38.610479063033168</v>
      </c>
      <c r="CQ5" s="456"/>
      <c r="CR5" s="456"/>
      <c r="CS5" s="456"/>
      <c r="CT5" s="456"/>
      <c r="CU5" s="456"/>
      <c r="CV5" s="456"/>
      <c r="CW5" s="456"/>
      <c r="EC5" s="456" t="s">
        <v>343</v>
      </c>
      <c r="ED5" s="456"/>
      <c r="EE5" s="456"/>
      <c r="EF5" s="456"/>
      <c r="EG5" s="456"/>
      <c r="EH5" s="456"/>
      <c r="EI5" s="456"/>
      <c r="EJ5" s="456"/>
      <c r="EK5" s="456"/>
      <c r="EL5" s="456"/>
      <c r="EM5" s="456"/>
      <c r="EN5" s="455">
        <f>'Mekkos and Treemaps'!C44</f>
        <v>297.51719612577381</v>
      </c>
      <c r="EO5" s="456"/>
      <c r="EP5" s="456"/>
      <c r="EQ5" s="456"/>
      <c r="ER5" s="456"/>
      <c r="ES5" s="456"/>
      <c r="ET5" s="456"/>
      <c r="EU5" s="456"/>
      <c r="EV5" s="456"/>
      <c r="EW5" s="455">
        <f>'Mekkos and Treemaps'!C46</f>
        <v>43.504415184805353</v>
      </c>
      <c r="EX5" s="456"/>
      <c r="EY5" s="456"/>
      <c r="EZ5" s="456"/>
      <c r="FA5" s="456"/>
      <c r="FB5" s="456"/>
      <c r="FC5" s="456"/>
      <c r="FD5" s="456"/>
    </row>
    <row r="6" spans="1:244" ht="23.25" customHeight="1">
      <c r="A6" s="346"/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7"/>
      <c r="T6" s="347"/>
      <c r="U6" s="347"/>
      <c r="V6" s="347"/>
      <c r="W6" s="347"/>
      <c r="X6" s="347"/>
      <c r="Y6" s="347"/>
      <c r="Z6" s="347"/>
      <c r="BV6" s="456" t="s">
        <v>145</v>
      </c>
      <c r="BW6" s="456"/>
      <c r="BX6" s="456"/>
      <c r="BY6" s="456"/>
      <c r="BZ6" s="456"/>
      <c r="CA6" s="456"/>
      <c r="CB6" s="456"/>
      <c r="CC6" s="456"/>
      <c r="CD6" s="456"/>
      <c r="CE6" s="456"/>
      <c r="CF6" s="456"/>
      <c r="CG6" s="455">
        <f>'Mekkos and Treemaps'!E7</f>
        <v>140.9659</v>
      </c>
      <c r="CH6" s="455"/>
      <c r="CI6" s="455"/>
      <c r="CJ6" s="455"/>
      <c r="CK6" s="455"/>
      <c r="CL6" s="455"/>
      <c r="CM6" s="455"/>
      <c r="CN6" s="455"/>
      <c r="CO6" s="455"/>
      <c r="CP6" s="455">
        <f>'Mekkos and Treemaps'!E9</f>
        <v>5.6097650000000012</v>
      </c>
      <c r="CQ6" s="455"/>
      <c r="CR6" s="455"/>
      <c r="CS6" s="455"/>
      <c r="CT6" s="455"/>
      <c r="CU6" s="455"/>
      <c r="CV6" s="455"/>
      <c r="CW6" s="455"/>
      <c r="EC6" s="456" t="s">
        <v>85</v>
      </c>
      <c r="ED6" s="456"/>
      <c r="EE6" s="456"/>
      <c r="EF6" s="456"/>
      <c r="EG6" s="456"/>
      <c r="EH6" s="456"/>
      <c r="EI6" s="456"/>
      <c r="EJ6" s="456"/>
      <c r="EK6" s="456"/>
      <c r="EL6" s="456"/>
      <c r="EM6" s="456"/>
      <c r="EN6" s="455">
        <f>'Mekkos and Treemaps'!G44</f>
        <v>684.28088579028406</v>
      </c>
      <c r="EO6" s="455"/>
      <c r="EP6" s="455"/>
      <c r="EQ6" s="455"/>
      <c r="ER6" s="455"/>
      <c r="ES6" s="455"/>
      <c r="ET6" s="455"/>
      <c r="EU6" s="455"/>
      <c r="EV6" s="455"/>
      <c r="EW6" s="455">
        <f>'Mekkos and Treemaps'!G46</f>
        <v>59.956259909380698</v>
      </c>
      <c r="EX6" s="455"/>
      <c r="EY6" s="455"/>
      <c r="EZ6" s="455"/>
      <c r="FA6" s="455"/>
      <c r="FB6" s="455"/>
      <c r="FC6" s="455"/>
      <c r="FD6" s="455"/>
    </row>
    <row r="7" spans="1:244" ht="23.25" customHeight="1">
      <c r="A7" s="346"/>
      <c r="B7" s="346"/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7"/>
      <c r="T7" s="347"/>
      <c r="U7" s="347"/>
      <c r="V7" s="347"/>
      <c r="W7" s="347"/>
      <c r="X7" s="347"/>
      <c r="Y7" s="347"/>
      <c r="Z7" s="347"/>
      <c r="BV7" s="456" t="s">
        <v>270</v>
      </c>
      <c r="BW7" s="456"/>
      <c r="BX7" s="456"/>
      <c r="BY7" s="456"/>
      <c r="BZ7" s="456"/>
      <c r="CA7" s="456"/>
      <c r="CB7" s="456"/>
      <c r="CC7" s="456"/>
      <c r="CD7" s="456"/>
      <c r="CE7" s="456"/>
      <c r="CF7" s="456"/>
      <c r="CG7" s="455">
        <f>'Mekkos and Treemaps'!F7</f>
        <v>950.616425871964</v>
      </c>
      <c r="CH7" s="456"/>
      <c r="CI7" s="456"/>
      <c r="CJ7" s="456"/>
      <c r="CK7" s="456"/>
      <c r="CL7" s="456"/>
      <c r="CM7" s="456"/>
      <c r="CN7" s="456"/>
      <c r="CO7" s="456"/>
      <c r="CP7" s="455">
        <f>'Mekkos and Treemaps'!F9</f>
        <v>22.293678984018193</v>
      </c>
      <c r="CQ7" s="456"/>
      <c r="CR7" s="456"/>
      <c r="CS7" s="456"/>
      <c r="CT7" s="456"/>
      <c r="CU7" s="456"/>
      <c r="CV7" s="456"/>
      <c r="CW7" s="456"/>
      <c r="EC7" s="456" t="s">
        <v>344</v>
      </c>
      <c r="ED7" s="456"/>
      <c r="EE7" s="456"/>
      <c r="EF7" s="456"/>
      <c r="EG7" s="456"/>
      <c r="EH7" s="456"/>
      <c r="EI7" s="456"/>
      <c r="EJ7" s="456"/>
      <c r="EK7" s="456"/>
      <c r="EL7" s="456"/>
      <c r="EM7" s="456"/>
      <c r="EN7" s="455">
        <f>'Mekkos and Treemaps'!F44</f>
        <v>236.44513775717058</v>
      </c>
      <c r="EO7" s="456"/>
      <c r="EP7" s="456"/>
      <c r="EQ7" s="456"/>
      <c r="ER7" s="456"/>
      <c r="ES7" s="456"/>
      <c r="ET7" s="456"/>
      <c r="EU7" s="456"/>
      <c r="EV7" s="456"/>
      <c r="EW7" s="455">
        <f>'Mekkos and Treemaps'!F46</f>
        <v>1</v>
      </c>
      <c r="EX7" s="456"/>
      <c r="EY7" s="456"/>
      <c r="EZ7" s="456"/>
      <c r="FA7" s="456"/>
      <c r="FB7" s="456"/>
      <c r="FC7" s="456"/>
      <c r="FD7" s="456"/>
    </row>
    <row r="8" spans="1:244" ht="29.25" customHeight="1">
      <c r="A8" s="346"/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7"/>
      <c r="T8" s="347"/>
      <c r="U8" s="347"/>
      <c r="V8" s="347"/>
      <c r="W8" s="347"/>
      <c r="X8" s="347"/>
      <c r="Y8" s="347"/>
      <c r="Z8" s="347"/>
      <c r="BV8" s="461"/>
      <c r="BW8" s="461"/>
      <c r="BX8" s="461"/>
      <c r="BY8" s="461"/>
      <c r="BZ8" s="461"/>
      <c r="CA8" s="461"/>
      <c r="CB8" s="461"/>
      <c r="CC8" s="461"/>
      <c r="CD8" s="461"/>
      <c r="CE8" s="461"/>
      <c r="CF8" s="461"/>
      <c r="CG8" s="460"/>
      <c r="CH8" s="461"/>
      <c r="CI8" s="461"/>
      <c r="CJ8" s="461"/>
      <c r="CK8" s="461"/>
      <c r="CL8" s="461"/>
      <c r="CM8" s="461"/>
      <c r="CN8" s="461"/>
      <c r="CO8" s="461"/>
      <c r="CP8" s="460"/>
      <c r="CQ8" s="461"/>
      <c r="CR8" s="461"/>
      <c r="CS8" s="461"/>
      <c r="CT8" s="461"/>
      <c r="CU8" s="461"/>
      <c r="CV8" s="461"/>
      <c r="CW8" s="461"/>
      <c r="EC8" s="457" t="s">
        <v>87</v>
      </c>
      <c r="ED8" s="457"/>
      <c r="EE8" s="457"/>
      <c r="EF8" s="457"/>
      <c r="EG8" s="457"/>
      <c r="EH8" s="457"/>
      <c r="EI8" s="457"/>
      <c r="EJ8" s="457"/>
      <c r="EK8" s="457"/>
      <c r="EL8" s="457"/>
      <c r="EM8" s="457"/>
      <c r="EN8" s="455">
        <f>'Mekkos and Treemaps'!H44</f>
        <v>36.083500409319861</v>
      </c>
      <c r="EO8" s="456"/>
      <c r="EP8" s="456"/>
      <c r="EQ8" s="456"/>
      <c r="ER8" s="456"/>
      <c r="ES8" s="456"/>
      <c r="ET8" s="456"/>
      <c r="EU8" s="456"/>
      <c r="EV8" s="456"/>
      <c r="EW8" s="455">
        <f>'Mekkos and Treemaps'!H46</f>
        <v>10.875548894433571</v>
      </c>
      <c r="EX8" s="456"/>
      <c r="EY8" s="456"/>
      <c r="EZ8" s="456"/>
      <c r="FA8" s="456"/>
      <c r="FB8" s="456"/>
      <c r="FC8" s="456"/>
      <c r="FD8" s="456"/>
    </row>
    <row r="9" spans="1:244" ht="29.25" customHeight="1">
      <c r="A9" s="346"/>
      <c r="B9" s="346"/>
      <c r="C9" s="346"/>
      <c r="D9" s="346"/>
      <c r="E9" s="346"/>
      <c r="F9" s="346"/>
      <c r="G9" s="346"/>
      <c r="H9" s="346"/>
      <c r="I9" s="346"/>
      <c r="J9" s="346"/>
      <c r="K9" s="346"/>
      <c r="L9" s="346"/>
      <c r="M9" s="346"/>
      <c r="N9" s="346"/>
      <c r="O9" s="346"/>
      <c r="P9" s="346"/>
      <c r="Q9" s="346"/>
      <c r="R9" s="346"/>
      <c r="S9" s="347"/>
      <c r="T9" s="347"/>
      <c r="U9" s="347"/>
      <c r="V9" s="347"/>
      <c r="W9" s="347"/>
      <c r="X9" s="347"/>
      <c r="Y9" s="347"/>
      <c r="Z9" s="347"/>
      <c r="BV9" s="399"/>
      <c r="BW9" s="399"/>
      <c r="BX9" s="399"/>
      <c r="BY9" s="399"/>
      <c r="BZ9" s="399"/>
      <c r="CA9" s="399"/>
      <c r="CB9" s="399"/>
      <c r="CC9" s="399"/>
      <c r="CD9" s="399"/>
      <c r="CE9" s="399"/>
      <c r="CF9" s="399"/>
      <c r="CG9" s="400"/>
      <c r="CH9" s="399"/>
      <c r="CI9" s="399"/>
      <c r="CJ9" s="399"/>
      <c r="CK9" s="399"/>
      <c r="CL9" s="399"/>
      <c r="CM9" s="399"/>
      <c r="CN9" s="399"/>
      <c r="CO9" s="399"/>
      <c r="CP9" s="400"/>
      <c r="CQ9" s="399"/>
      <c r="CR9" s="399"/>
      <c r="CS9" s="399"/>
      <c r="CT9" s="399"/>
      <c r="CU9" s="399"/>
      <c r="CV9" s="399"/>
      <c r="CW9" s="399"/>
      <c r="EC9" s="465" t="s">
        <v>103</v>
      </c>
      <c r="ED9" s="466"/>
      <c r="EE9" s="466"/>
      <c r="EF9" s="466"/>
      <c r="EG9" s="466"/>
      <c r="EH9" s="466"/>
      <c r="EI9" s="466"/>
      <c r="EJ9" s="466"/>
      <c r="EK9" s="466"/>
      <c r="EL9" s="466"/>
      <c r="EM9" s="467"/>
      <c r="EN9" s="468">
        <f>'Mekkos and Treemaps'!I44</f>
        <v>-81.163268870441456</v>
      </c>
      <c r="EO9" s="469"/>
      <c r="EP9" s="469"/>
      <c r="EQ9" s="469"/>
      <c r="ER9" s="469"/>
      <c r="ES9" s="469"/>
      <c r="ET9" s="469"/>
      <c r="EU9" s="469"/>
      <c r="EV9" s="470"/>
      <c r="EW9" s="468">
        <f>'Mekkos and Treemaps'!I46</f>
        <v>1</v>
      </c>
      <c r="EX9" s="469"/>
      <c r="EY9" s="469"/>
      <c r="EZ9" s="469"/>
      <c r="FA9" s="469"/>
      <c r="FB9" s="469"/>
      <c r="FC9" s="469"/>
      <c r="FD9" s="470"/>
    </row>
    <row r="10" spans="1:244" ht="7.5" customHeight="1">
      <c r="A10" s="281"/>
      <c r="B10" s="281"/>
      <c r="C10" s="281"/>
      <c r="D10" s="281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2"/>
      <c r="T10" s="282"/>
      <c r="U10" s="282"/>
      <c r="V10" s="282"/>
      <c r="W10" s="282"/>
      <c r="X10" s="282"/>
      <c r="Y10" s="282"/>
      <c r="Z10" s="282"/>
    </row>
    <row r="11" spans="1:244" ht="7.5" customHeight="1">
      <c r="S11" s="350"/>
      <c r="T11" s="351"/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  <c r="AE11" s="351"/>
      <c r="AF11" s="351"/>
      <c r="AG11" s="351"/>
      <c r="AH11" s="351"/>
      <c r="AI11" s="351"/>
      <c r="AJ11" s="351"/>
      <c r="AK11" s="351"/>
      <c r="AL11" s="351"/>
      <c r="AM11" s="351"/>
      <c r="AN11" s="351"/>
      <c r="AO11" s="351"/>
      <c r="AP11" s="351"/>
      <c r="AQ11" s="351"/>
      <c r="AR11" s="351"/>
      <c r="AS11" s="351"/>
      <c r="AT11" s="351"/>
      <c r="AU11" s="351"/>
      <c r="AV11" s="351"/>
      <c r="AW11" s="351"/>
      <c r="AX11" s="351"/>
      <c r="AY11" s="351"/>
      <c r="AZ11" s="351"/>
      <c r="BA11" s="351"/>
      <c r="BB11" s="351"/>
      <c r="BC11" s="351"/>
      <c r="BD11" s="351"/>
      <c r="BE11" s="351"/>
      <c r="BF11" s="351"/>
      <c r="BG11" s="351"/>
      <c r="BH11" s="351"/>
      <c r="BI11" s="351"/>
      <c r="BJ11" s="351"/>
      <c r="BK11" s="351"/>
      <c r="BL11" s="351"/>
      <c r="BM11" s="352"/>
      <c r="EP11" s="353"/>
      <c r="EQ11" s="353"/>
      <c r="ER11" s="353"/>
    </row>
    <row r="12" spans="1:244" ht="7.5" customHeight="1">
      <c r="S12" s="354">
        <v>1</v>
      </c>
      <c r="T12" s="354">
        <v>1</v>
      </c>
      <c r="U12" s="354">
        <v>1</v>
      </c>
      <c r="V12" s="354">
        <v>1</v>
      </c>
      <c r="W12" s="354">
        <v>1</v>
      </c>
      <c r="X12" s="354">
        <v>1</v>
      </c>
      <c r="Y12" s="354">
        <v>1</v>
      </c>
      <c r="Z12" s="354">
        <v>1</v>
      </c>
      <c r="AA12" s="354">
        <v>1</v>
      </c>
      <c r="AB12" s="354">
        <v>1</v>
      </c>
      <c r="AC12" s="354">
        <v>1</v>
      </c>
      <c r="AD12" s="354">
        <v>1</v>
      </c>
      <c r="AE12" s="354">
        <v>1</v>
      </c>
      <c r="AF12" s="354">
        <v>1</v>
      </c>
      <c r="AG12" s="354">
        <v>1</v>
      </c>
      <c r="AH12" s="354">
        <v>1</v>
      </c>
      <c r="AI12" s="354">
        <v>1</v>
      </c>
      <c r="AJ12" s="354">
        <v>1</v>
      </c>
      <c r="AK12" s="354">
        <v>1</v>
      </c>
      <c r="AL12" s="354">
        <v>1</v>
      </c>
      <c r="AM12" s="354">
        <v>1</v>
      </c>
      <c r="AN12" s="354">
        <v>1</v>
      </c>
      <c r="AO12" s="354">
        <v>1</v>
      </c>
      <c r="AP12" s="354">
        <v>1</v>
      </c>
      <c r="AQ12" s="354">
        <v>1</v>
      </c>
      <c r="AR12" s="354">
        <v>1</v>
      </c>
      <c r="AS12" s="354">
        <v>1</v>
      </c>
      <c r="AT12" s="354">
        <v>1</v>
      </c>
      <c r="AU12" s="354">
        <v>1</v>
      </c>
      <c r="AV12" s="354">
        <v>1</v>
      </c>
      <c r="AW12" s="354">
        <v>1</v>
      </c>
      <c r="AX12" s="354">
        <v>1</v>
      </c>
      <c r="AY12" s="354">
        <v>1</v>
      </c>
      <c r="AZ12" s="354">
        <v>1</v>
      </c>
      <c r="BA12" s="354">
        <v>1</v>
      </c>
      <c r="BB12" s="354">
        <v>1</v>
      </c>
      <c r="BC12" s="354">
        <v>1</v>
      </c>
      <c r="BD12" s="354">
        <v>1</v>
      </c>
      <c r="BE12" s="354">
        <v>1</v>
      </c>
      <c r="BF12" s="354">
        <v>1</v>
      </c>
      <c r="BG12" s="354">
        <v>1</v>
      </c>
      <c r="BH12" s="354">
        <v>1</v>
      </c>
      <c r="BI12" s="354">
        <v>1</v>
      </c>
      <c r="BJ12" s="354">
        <v>1</v>
      </c>
      <c r="BK12" s="354">
        <v>1</v>
      </c>
      <c r="BL12" s="354">
        <v>1</v>
      </c>
      <c r="BM12" s="354">
        <v>1</v>
      </c>
      <c r="BV12" s="354">
        <v>1</v>
      </c>
      <c r="BW12" s="354">
        <v>1</v>
      </c>
      <c r="BX12" s="354">
        <v>1</v>
      </c>
      <c r="BY12" s="354">
        <v>1</v>
      </c>
      <c r="BZ12" s="354">
        <v>1</v>
      </c>
      <c r="CA12" s="354">
        <v>1</v>
      </c>
      <c r="CB12" s="354">
        <v>1</v>
      </c>
      <c r="CC12" s="354">
        <v>1</v>
      </c>
      <c r="CD12" s="354">
        <v>1</v>
      </c>
      <c r="CE12" s="355">
        <v>1</v>
      </c>
      <c r="CF12" s="356"/>
      <c r="CG12" s="357">
        <v>1</v>
      </c>
      <c r="CH12" s="354">
        <v>1</v>
      </c>
      <c r="CI12" s="354">
        <v>1</v>
      </c>
      <c r="CJ12" s="355">
        <v>1</v>
      </c>
      <c r="CK12" s="356"/>
      <c r="CL12" s="357">
        <v>1</v>
      </c>
      <c r="CM12" s="354">
        <v>1</v>
      </c>
      <c r="CN12" s="355">
        <v>1</v>
      </c>
      <c r="CO12" s="356"/>
      <c r="CP12" s="357">
        <v>1</v>
      </c>
      <c r="CQ12" s="354">
        <v>1</v>
      </c>
      <c r="CR12" s="355">
        <v>1</v>
      </c>
      <c r="CS12" s="356"/>
      <c r="CT12" s="358">
        <v>1</v>
      </c>
      <c r="CU12" s="354">
        <v>1</v>
      </c>
      <c r="CV12" s="354">
        <v>1</v>
      </c>
      <c r="CW12" s="354">
        <v>1</v>
      </c>
      <c r="CX12" s="354">
        <v>1</v>
      </c>
      <c r="CY12" s="354">
        <v>1</v>
      </c>
      <c r="CZ12" s="354">
        <v>1</v>
      </c>
      <c r="DA12" s="354">
        <v>1</v>
      </c>
      <c r="DB12" s="354">
        <v>1</v>
      </c>
      <c r="DC12" s="354">
        <v>1</v>
      </c>
      <c r="DD12" s="354">
        <v>1</v>
      </c>
      <c r="DE12" s="354">
        <v>1</v>
      </c>
      <c r="DF12" s="354">
        <v>1</v>
      </c>
      <c r="DG12" s="354">
        <v>1</v>
      </c>
      <c r="DH12" s="354">
        <v>1</v>
      </c>
      <c r="DI12" s="354">
        <v>1</v>
      </c>
      <c r="DJ12" s="354">
        <v>1</v>
      </c>
      <c r="DK12" s="354">
        <v>1</v>
      </c>
      <c r="DL12" s="354">
        <v>1</v>
      </c>
      <c r="DM12" s="354">
        <v>1</v>
      </c>
      <c r="DN12" s="354">
        <v>1</v>
      </c>
      <c r="DO12" s="354">
        <v>1</v>
      </c>
      <c r="DP12" s="354">
        <v>1</v>
      </c>
      <c r="DQ12" s="354">
        <v>1</v>
      </c>
      <c r="DR12" s="354">
        <v>1</v>
      </c>
      <c r="DS12" s="354">
        <v>1</v>
      </c>
      <c r="DT12" s="354">
        <v>1</v>
      </c>
      <c r="EC12" s="354">
        <v>1</v>
      </c>
      <c r="ED12" s="354">
        <v>1</v>
      </c>
      <c r="EE12" s="354">
        <v>1</v>
      </c>
      <c r="EF12" s="355">
        <v>1</v>
      </c>
      <c r="EG12" s="357">
        <v>1</v>
      </c>
      <c r="EH12" s="354">
        <v>1</v>
      </c>
      <c r="EI12" s="354">
        <v>1</v>
      </c>
      <c r="EJ12" s="354">
        <v>1</v>
      </c>
      <c r="EK12" s="354">
        <v>1</v>
      </c>
      <c r="EL12" s="354">
        <v>1</v>
      </c>
      <c r="EM12" s="354">
        <v>1</v>
      </c>
      <c r="EN12" s="354">
        <v>1</v>
      </c>
      <c r="EO12" s="354">
        <v>1</v>
      </c>
      <c r="EP12" s="355">
        <v>1</v>
      </c>
      <c r="EQ12" s="358">
        <v>1</v>
      </c>
      <c r="ER12" s="354">
        <v>1</v>
      </c>
      <c r="ES12" s="354">
        <v>1</v>
      </c>
      <c r="ET12" s="354">
        <v>1</v>
      </c>
      <c r="EU12" s="354">
        <v>1</v>
      </c>
      <c r="EV12" s="354">
        <v>1</v>
      </c>
      <c r="EW12" s="354">
        <v>1</v>
      </c>
      <c r="EX12" s="355">
        <v>1</v>
      </c>
      <c r="EY12" s="357">
        <v>1</v>
      </c>
      <c r="EZ12" s="354">
        <v>1</v>
      </c>
      <c r="FA12" s="354">
        <v>1</v>
      </c>
      <c r="FB12" s="354">
        <v>1</v>
      </c>
      <c r="FC12" s="354">
        <v>1</v>
      </c>
      <c r="FD12" s="354">
        <v>1</v>
      </c>
      <c r="FE12" s="354">
        <v>1</v>
      </c>
      <c r="FF12" s="354">
        <v>1</v>
      </c>
      <c r="FG12" s="354">
        <v>1</v>
      </c>
      <c r="FH12" s="354">
        <v>1</v>
      </c>
      <c r="FI12" s="354">
        <v>1</v>
      </c>
      <c r="FJ12" s="354">
        <v>1</v>
      </c>
      <c r="FK12" s="354">
        <v>1</v>
      </c>
      <c r="FL12" s="354">
        <v>1</v>
      </c>
      <c r="FM12" s="354">
        <v>1</v>
      </c>
      <c r="FN12" s="354">
        <v>1</v>
      </c>
      <c r="FO12" s="354">
        <v>1</v>
      </c>
      <c r="FP12" s="354">
        <v>1</v>
      </c>
      <c r="FQ12" s="355">
        <v>1</v>
      </c>
      <c r="FR12" s="357">
        <v>1</v>
      </c>
      <c r="FS12" s="354">
        <v>1</v>
      </c>
      <c r="FT12" s="354">
        <v>1</v>
      </c>
      <c r="FU12" s="354">
        <v>1</v>
      </c>
      <c r="FV12" s="354">
        <v>1</v>
      </c>
      <c r="FW12" s="355">
        <v>1</v>
      </c>
      <c r="FX12" s="358">
        <v>1</v>
      </c>
      <c r="GJ12" s="359">
        <v>1</v>
      </c>
      <c r="GK12" s="359">
        <v>1</v>
      </c>
      <c r="GL12" s="359">
        <v>1</v>
      </c>
      <c r="GM12" s="359">
        <v>1</v>
      </c>
      <c r="GN12" s="360"/>
      <c r="GO12" s="361">
        <v>1</v>
      </c>
      <c r="GP12" s="361">
        <v>1</v>
      </c>
      <c r="GQ12" s="361">
        <v>1</v>
      </c>
      <c r="GR12" s="361">
        <v>1</v>
      </c>
      <c r="GS12" s="361">
        <v>1</v>
      </c>
      <c r="GT12" s="362">
        <v>1</v>
      </c>
      <c r="GU12" s="359">
        <v>1</v>
      </c>
      <c r="GV12" s="359">
        <v>1</v>
      </c>
      <c r="GW12" s="359">
        <v>1</v>
      </c>
      <c r="GX12" s="359">
        <v>1</v>
      </c>
      <c r="GY12" s="360"/>
      <c r="GZ12" s="361">
        <v>1</v>
      </c>
      <c r="HA12" s="361">
        <v>1</v>
      </c>
      <c r="HB12" s="361">
        <v>1</v>
      </c>
      <c r="HC12" s="361">
        <v>1</v>
      </c>
      <c r="HD12" s="361">
        <v>1</v>
      </c>
      <c r="HE12" s="361">
        <v>1</v>
      </c>
      <c r="HF12" s="363">
        <v>1</v>
      </c>
      <c r="HG12" s="362">
        <v>1</v>
      </c>
      <c r="HH12" s="364"/>
      <c r="HI12" s="359">
        <v>1</v>
      </c>
      <c r="HJ12" s="359">
        <v>1</v>
      </c>
      <c r="HK12" s="359">
        <v>1</v>
      </c>
      <c r="HL12" s="359">
        <v>1</v>
      </c>
      <c r="HM12" s="359">
        <v>1</v>
      </c>
      <c r="HN12" s="359">
        <v>1</v>
      </c>
      <c r="HO12" s="359">
        <v>1</v>
      </c>
      <c r="HP12" s="359">
        <v>1</v>
      </c>
      <c r="HQ12" s="359">
        <v>1</v>
      </c>
      <c r="HR12" s="359">
        <v>1</v>
      </c>
      <c r="HS12" s="359">
        <v>1</v>
      </c>
      <c r="HT12" s="359">
        <v>1</v>
      </c>
      <c r="HU12" s="359">
        <v>1</v>
      </c>
      <c r="HV12" s="359">
        <v>1</v>
      </c>
      <c r="HW12" s="359">
        <v>1</v>
      </c>
      <c r="HX12" s="359">
        <v>1</v>
      </c>
      <c r="HY12" s="359">
        <v>1</v>
      </c>
      <c r="HZ12" s="359">
        <v>1</v>
      </c>
      <c r="IA12" s="359">
        <v>1</v>
      </c>
      <c r="IB12" s="360"/>
      <c r="IC12" s="362">
        <v>1</v>
      </c>
      <c r="ID12" s="362">
        <v>1</v>
      </c>
      <c r="IE12" s="362">
        <v>1</v>
      </c>
      <c r="IF12" s="362">
        <v>1</v>
      </c>
      <c r="IG12" s="362">
        <v>1</v>
      </c>
      <c r="IH12" s="362">
        <v>1</v>
      </c>
      <c r="II12" s="364"/>
      <c r="IJ12" s="361">
        <v>1</v>
      </c>
    </row>
    <row r="13" spans="1:244" ht="7.5" customHeight="1">
      <c r="S13" s="354">
        <v>1</v>
      </c>
      <c r="T13" s="354">
        <v>1</v>
      </c>
      <c r="U13" s="354">
        <v>1</v>
      </c>
      <c r="V13" s="354">
        <v>1</v>
      </c>
      <c r="W13" s="354">
        <v>1</v>
      </c>
      <c r="X13" s="354">
        <v>1</v>
      </c>
      <c r="Y13" s="354">
        <v>1</v>
      </c>
      <c r="Z13" s="354">
        <v>1</v>
      </c>
      <c r="AA13" s="354">
        <v>1</v>
      </c>
      <c r="AB13" s="354">
        <v>1</v>
      </c>
      <c r="AC13" s="354">
        <v>1</v>
      </c>
      <c r="AD13" s="354">
        <v>1</v>
      </c>
      <c r="AE13" s="354">
        <v>1</v>
      </c>
      <c r="AF13" s="354">
        <v>1</v>
      </c>
      <c r="AG13" s="354">
        <v>1</v>
      </c>
      <c r="AH13" s="354">
        <v>1</v>
      </c>
      <c r="AI13" s="354">
        <v>1</v>
      </c>
      <c r="AJ13" s="354">
        <v>1</v>
      </c>
      <c r="AK13" s="354">
        <v>1</v>
      </c>
      <c r="AL13" s="354">
        <v>1</v>
      </c>
      <c r="AM13" s="354">
        <v>1</v>
      </c>
      <c r="AN13" s="354">
        <v>1</v>
      </c>
      <c r="AO13" s="354">
        <v>1</v>
      </c>
      <c r="AP13" s="354">
        <v>1</v>
      </c>
      <c r="AQ13" s="354">
        <v>1</v>
      </c>
      <c r="AR13" s="354">
        <v>1</v>
      </c>
      <c r="AS13" s="354">
        <v>1</v>
      </c>
      <c r="AT13" s="354">
        <v>1</v>
      </c>
      <c r="AU13" s="354">
        <v>1</v>
      </c>
      <c r="AV13" s="354">
        <v>1</v>
      </c>
      <c r="AW13" s="354">
        <v>1</v>
      </c>
      <c r="AX13" s="354">
        <v>1</v>
      </c>
      <c r="AY13" s="354">
        <v>1</v>
      </c>
      <c r="AZ13" s="354">
        <v>1</v>
      </c>
      <c r="BA13" s="354">
        <v>1</v>
      </c>
      <c r="BB13" s="354">
        <v>1</v>
      </c>
      <c r="BC13" s="354">
        <v>1</v>
      </c>
      <c r="BD13" s="354">
        <v>1</v>
      </c>
      <c r="BE13" s="354">
        <v>1</v>
      </c>
      <c r="BF13" s="354">
        <v>1</v>
      </c>
      <c r="BG13" s="354">
        <v>1</v>
      </c>
      <c r="BH13" s="354">
        <v>1</v>
      </c>
      <c r="BI13" s="354">
        <v>1</v>
      </c>
      <c r="BJ13" s="354">
        <v>1</v>
      </c>
      <c r="BK13" s="354">
        <v>1</v>
      </c>
      <c r="BL13" s="354">
        <v>1</v>
      </c>
      <c r="BM13" s="354">
        <v>1</v>
      </c>
      <c r="BV13" s="354">
        <v>1</v>
      </c>
      <c r="BW13" s="354">
        <v>1</v>
      </c>
      <c r="BX13" s="354">
        <v>1</v>
      </c>
      <c r="BY13" s="354">
        <v>1</v>
      </c>
      <c r="BZ13" s="354">
        <v>1</v>
      </c>
      <c r="CA13" s="354">
        <v>1</v>
      </c>
      <c r="CB13" s="354">
        <v>1</v>
      </c>
      <c r="CC13" s="354">
        <v>1</v>
      </c>
      <c r="CD13" s="354">
        <v>1</v>
      </c>
      <c r="CE13" s="355">
        <v>1</v>
      </c>
      <c r="CF13" s="356"/>
      <c r="CG13" s="357">
        <v>1</v>
      </c>
      <c r="CH13" s="354">
        <v>1</v>
      </c>
      <c r="CI13" s="354">
        <v>1</v>
      </c>
      <c r="CJ13" s="355">
        <v>1</v>
      </c>
      <c r="CK13" s="356"/>
      <c r="CL13" s="357">
        <v>1</v>
      </c>
      <c r="CM13" s="354">
        <v>1</v>
      </c>
      <c r="CN13" s="355">
        <v>1</v>
      </c>
      <c r="CO13" s="356"/>
      <c r="CP13" s="357">
        <v>1</v>
      </c>
      <c r="CQ13" s="354">
        <v>1</v>
      </c>
      <c r="CR13" s="355">
        <v>1</v>
      </c>
      <c r="CS13" s="356"/>
      <c r="CT13" s="358">
        <v>1</v>
      </c>
      <c r="CU13" s="354">
        <v>1</v>
      </c>
      <c r="CV13" s="354">
        <v>1</v>
      </c>
      <c r="CW13" s="354">
        <v>1</v>
      </c>
      <c r="CX13" s="354">
        <v>1</v>
      </c>
      <c r="CY13" s="354">
        <v>1</v>
      </c>
      <c r="CZ13" s="354">
        <v>1</v>
      </c>
      <c r="DA13" s="354">
        <v>1</v>
      </c>
      <c r="DB13" s="354">
        <v>1</v>
      </c>
      <c r="DC13" s="354">
        <v>1</v>
      </c>
      <c r="DD13" s="354">
        <v>1</v>
      </c>
      <c r="DE13" s="354">
        <v>1</v>
      </c>
      <c r="DF13" s="354">
        <v>1</v>
      </c>
      <c r="DG13" s="354">
        <v>1</v>
      </c>
      <c r="DH13" s="354">
        <v>1</v>
      </c>
      <c r="DI13" s="354">
        <v>1</v>
      </c>
      <c r="DJ13" s="354">
        <v>1</v>
      </c>
      <c r="DK13" s="354">
        <v>1</v>
      </c>
      <c r="DL13" s="354">
        <v>1</v>
      </c>
      <c r="DM13" s="354">
        <v>1</v>
      </c>
      <c r="DN13" s="354">
        <v>1</v>
      </c>
      <c r="DO13" s="354">
        <v>1</v>
      </c>
      <c r="DP13" s="354">
        <v>1</v>
      </c>
      <c r="DQ13" s="354">
        <v>1</v>
      </c>
      <c r="DR13" s="354">
        <v>1</v>
      </c>
      <c r="DS13" s="354">
        <v>1</v>
      </c>
      <c r="DT13" s="354">
        <v>1</v>
      </c>
      <c r="EC13" s="354">
        <v>1</v>
      </c>
      <c r="ED13" s="354">
        <v>1</v>
      </c>
      <c r="EE13" s="354">
        <v>1</v>
      </c>
      <c r="EF13" s="355">
        <v>1</v>
      </c>
      <c r="EG13" s="357">
        <v>1</v>
      </c>
      <c r="EH13" s="354">
        <v>1</v>
      </c>
      <c r="EI13" s="354">
        <v>1</v>
      </c>
      <c r="EJ13" s="354">
        <v>1</v>
      </c>
      <c r="EK13" s="354">
        <v>1</v>
      </c>
      <c r="EL13" s="354">
        <v>1</v>
      </c>
      <c r="EM13" s="354">
        <v>1</v>
      </c>
      <c r="EN13" s="354">
        <v>1</v>
      </c>
      <c r="EO13" s="354">
        <v>1</v>
      </c>
      <c r="EP13" s="355">
        <v>1</v>
      </c>
      <c r="EQ13" s="358">
        <v>1</v>
      </c>
      <c r="ER13" s="354">
        <v>1</v>
      </c>
      <c r="ES13" s="354">
        <v>1</v>
      </c>
      <c r="ET13" s="354">
        <v>1</v>
      </c>
      <c r="EU13" s="354">
        <v>1</v>
      </c>
      <c r="EV13" s="354">
        <v>1</v>
      </c>
      <c r="EW13" s="354">
        <v>1</v>
      </c>
      <c r="EX13" s="355">
        <v>1</v>
      </c>
      <c r="EY13" s="357">
        <v>1</v>
      </c>
      <c r="EZ13" s="354">
        <v>1</v>
      </c>
      <c r="FA13" s="354">
        <v>1</v>
      </c>
      <c r="FB13" s="354">
        <v>1</v>
      </c>
      <c r="FC13" s="354">
        <v>1</v>
      </c>
      <c r="FD13" s="354">
        <v>1</v>
      </c>
      <c r="FE13" s="354">
        <v>1</v>
      </c>
      <c r="FF13" s="354">
        <v>1</v>
      </c>
      <c r="FG13" s="354">
        <v>1</v>
      </c>
      <c r="FH13" s="354">
        <v>1</v>
      </c>
      <c r="FI13" s="354">
        <v>1</v>
      </c>
      <c r="FJ13" s="354">
        <v>1</v>
      </c>
      <c r="FK13" s="354">
        <v>1</v>
      </c>
      <c r="FL13" s="354">
        <v>1</v>
      </c>
      <c r="FM13" s="354">
        <v>1</v>
      </c>
      <c r="FN13" s="354">
        <v>1</v>
      </c>
      <c r="FO13" s="354">
        <v>1</v>
      </c>
      <c r="FP13" s="354">
        <v>1</v>
      </c>
      <c r="FQ13" s="355">
        <v>1</v>
      </c>
      <c r="FR13" s="357">
        <v>1</v>
      </c>
      <c r="FS13" s="354">
        <v>1</v>
      </c>
      <c r="FT13" s="354">
        <v>1</v>
      </c>
      <c r="FU13" s="354">
        <v>1</v>
      </c>
      <c r="FV13" s="354">
        <v>1</v>
      </c>
      <c r="FW13" s="355">
        <v>1</v>
      </c>
      <c r="FX13" s="358">
        <v>1</v>
      </c>
      <c r="GJ13" s="359">
        <v>1</v>
      </c>
      <c r="GK13" s="359">
        <v>1</v>
      </c>
      <c r="GL13" s="359">
        <v>1</v>
      </c>
      <c r="GM13" s="359">
        <v>1</v>
      </c>
      <c r="GN13" s="360"/>
      <c r="GO13" s="361">
        <v>1</v>
      </c>
      <c r="GP13" s="361">
        <v>1</v>
      </c>
      <c r="GQ13" s="361">
        <v>1</v>
      </c>
      <c r="GR13" s="361">
        <v>1</v>
      </c>
      <c r="GS13" s="361">
        <v>1</v>
      </c>
      <c r="GT13" s="361">
        <v>1</v>
      </c>
      <c r="GU13" s="361">
        <v>1</v>
      </c>
      <c r="GV13" s="361">
        <v>1</v>
      </c>
      <c r="GW13" s="361">
        <v>1</v>
      </c>
      <c r="GX13" s="361">
        <v>1</v>
      </c>
      <c r="GY13" s="365"/>
      <c r="GZ13" s="361">
        <v>1</v>
      </c>
      <c r="HA13" s="361">
        <v>1</v>
      </c>
      <c r="HB13" s="361">
        <v>1</v>
      </c>
      <c r="HC13" s="361">
        <v>1</v>
      </c>
      <c r="HD13" s="361">
        <v>1</v>
      </c>
      <c r="HE13" s="361">
        <v>1</v>
      </c>
      <c r="HF13" s="361">
        <v>1</v>
      </c>
      <c r="HG13" s="361">
        <v>1</v>
      </c>
      <c r="HH13" s="365"/>
      <c r="HI13" s="362">
        <v>1</v>
      </c>
      <c r="HJ13" s="362">
        <v>1</v>
      </c>
      <c r="HK13" s="362">
        <v>1</v>
      </c>
      <c r="HL13" s="362">
        <v>1</v>
      </c>
      <c r="HM13" s="362">
        <v>1</v>
      </c>
      <c r="HN13" s="362">
        <v>1</v>
      </c>
      <c r="HO13" s="362">
        <v>1</v>
      </c>
      <c r="HP13" s="359">
        <v>1</v>
      </c>
      <c r="HQ13" s="359">
        <v>1</v>
      </c>
      <c r="HR13" s="359">
        <v>1</v>
      </c>
      <c r="HS13" s="359">
        <v>1</v>
      </c>
      <c r="HT13" s="359">
        <v>1</v>
      </c>
      <c r="HU13" s="359">
        <v>1</v>
      </c>
      <c r="HV13" s="359">
        <v>1</v>
      </c>
      <c r="HW13" s="359">
        <v>1</v>
      </c>
      <c r="HX13" s="359">
        <v>1</v>
      </c>
      <c r="HY13" s="359">
        <v>1</v>
      </c>
      <c r="HZ13" s="359">
        <v>1</v>
      </c>
      <c r="IA13" s="359">
        <v>1</v>
      </c>
      <c r="IB13" s="360"/>
      <c r="IC13" s="362">
        <v>1</v>
      </c>
      <c r="ID13" s="362">
        <v>1</v>
      </c>
      <c r="IE13" s="362">
        <v>1</v>
      </c>
      <c r="IF13" s="362">
        <v>1</v>
      </c>
      <c r="IG13" s="362">
        <v>1</v>
      </c>
      <c r="IH13" s="362">
        <v>1</v>
      </c>
      <c r="II13" s="364"/>
      <c r="IJ13" s="361">
        <v>1</v>
      </c>
    </row>
    <row r="14" spans="1:244" ht="7.5" customHeight="1">
      <c r="S14" s="354">
        <v>1</v>
      </c>
      <c r="T14" s="354">
        <v>1</v>
      </c>
      <c r="U14" s="354">
        <v>1</v>
      </c>
      <c r="V14" s="354">
        <v>1</v>
      </c>
      <c r="W14" s="354">
        <v>1</v>
      </c>
      <c r="X14" s="354">
        <v>1</v>
      </c>
      <c r="Y14" s="354">
        <v>1</v>
      </c>
      <c r="Z14" s="354">
        <v>1</v>
      </c>
      <c r="AA14" s="354">
        <v>1</v>
      </c>
      <c r="AB14" s="354">
        <v>1</v>
      </c>
      <c r="AC14" s="354">
        <v>1</v>
      </c>
      <c r="AD14" s="354">
        <v>1</v>
      </c>
      <c r="AE14" s="354">
        <v>1</v>
      </c>
      <c r="AF14" s="354">
        <v>1</v>
      </c>
      <c r="AG14" s="354">
        <v>1</v>
      </c>
      <c r="AH14" s="354">
        <v>1</v>
      </c>
      <c r="AI14" s="354">
        <v>1</v>
      </c>
      <c r="AJ14" s="354">
        <v>1</v>
      </c>
      <c r="AK14" s="354">
        <v>1</v>
      </c>
      <c r="AL14" s="354">
        <v>1</v>
      </c>
      <c r="AM14" s="354">
        <v>1</v>
      </c>
      <c r="AN14" s="354">
        <v>1</v>
      </c>
      <c r="AO14" s="354">
        <v>1</v>
      </c>
      <c r="AP14" s="354">
        <v>1</v>
      </c>
      <c r="AQ14" s="354">
        <v>1</v>
      </c>
      <c r="AR14" s="354">
        <v>1</v>
      </c>
      <c r="AS14" s="354">
        <v>1</v>
      </c>
      <c r="AT14" s="354">
        <v>1</v>
      </c>
      <c r="AU14" s="354">
        <v>1</v>
      </c>
      <c r="AV14" s="354">
        <v>1</v>
      </c>
      <c r="AW14" s="354">
        <v>1</v>
      </c>
      <c r="AX14" s="354">
        <v>1</v>
      </c>
      <c r="AY14" s="354">
        <v>1</v>
      </c>
      <c r="AZ14" s="354">
        <v>1</v>
      </c>
      <c r="BA14" s="354">
        <v>1</v>
      </c>
      <c r="BB14" s="354">
        <v>1</v>
      </c>
      <c r="BC14" s="354">
        <v>1</v>
      </c>
      <c r="BD14" s="354">
        <v>1</v>
      </c>
      <c r="BE14" s="354">
        <v>1</v>
      </c>
      <c r="BF14" s="354">
        <v>1</v>
      </c>
      <c r="BG14" s="354">
        <v>1</v>
      </c>
      <c r="BH14" s="354">
        <v>1</v>
      </c>
      <c r="BI14" s="354">
        <v>1</v>
      </c>
      <c r="BJ14" s="354">
        <v>1</v>
      </c>
      <c r="BK14" s="354">
        <v>1</v>
      </c>
      <c r="BL14" s="354">
        <v>1</v>
      </c>
      <c r="BM14" s="354">
        <v>1</v>
      </c>
      <c r="BV14" s="354">
        <v>1</v>
      </c>
      <c r="BW14" s="354">
        <v>1</v>
      </c>
      <c r="BX14" s="354">
        <v>1</v>
      </c>
      <c r="BY14" s="354">
        <v>1</v>
      </c>
      <c r="BZ14" s="354">
        <v>1</v>
      </c>
      <c r="CA14" s="354">
        <v>1</v>
      </c>
      <c r="CB14" s="354">
        <v>1</v>
      </c>
      <c r="CC14" s="354">
        <v>1</v>
      </c>
      <c r="CD14" s="354">
        <v>1</v>
      </c>
      <c r="CE14" s="355">
        <v>1</v>
      </c>
      <c r="CF14" s="356"/>
      <c r="CG14" s="357">
        <v>1</v>
      </c>
      <c r="CH14" s="354">
        <v>1</v>
      </c>
      <c r="CI14" s="354">
        <v>1</v>
      </c>
      <c r="CJ14" s="355">
        <v>1</v>
      </c>
      <c r="CK14" s="356"/>
      <c r="CL14" s="357">
        <v>1</v>
      </c>
      <c r="CM14" s="354">
        <v>1</v>
      </c>
      <c r="CN14" s="355">
        <v>1</v>
      </c>
      <c r="CO14" s="356"/>
      <c r="CP14" s="357">
        <v>1</v>
      </c>
      <c r="CQ14" s="354">
        <v>1</v>
      </c>
      <c r="CR14" s="355">
        <v>1</v>
      </c>
      <c r="CS14" s="356"/>
      <c r="CT14" s="358">
        <v>1</v>
      </c>
      <c r="CU14" s="354">
        <v>1</v>
      </c>
      <c r="CV14" s="354">
        <v>1</v>
      </c>
      <c r="CW14" s="354">
        <v>1</v>
      </c>
      <c r="CX14" s="354">
        <v>1</v>
      </c>
      <c r="CY14" s="354">
        <v>1</v>
      </c>
      <c r="CZ14" s="354">
        <v>1</v>
      </c>
      <c r="DA14" s="354">
        <v>1</v>
      </c>
      <c r="DB14" s="354">
        <v>1</v>
      </c>
      <c r="DC14" s="354">
        <v>1</v>
      </c>
      <c r="DD14" s="354">
        <v>1</v>
      </c>
      <c r="DE14" s="354">
        <v>1</v>
      </c>
      <c r="DF14" s="354">
        <v>1</v>
      </c>
      <c r="DG14" s="354">
        <v>1</v>
      </c>
      <c r="DH14" s="354">
        <v>1</v>
      </c>
      <c r="DI14" s="354">
        <v>1</v>
      </c>
      <c r="DJ14" s="354">
        <v>1</v>
      </c>
      <c r="DK14" s="354">
        <v>1</v>
      </c>
      <c r="DL14" s="354">
        <v>1</v>
      </c>
      <c r="DM14" s="354">
        <v>1</v>
      </c>
      <c r="DN14" s="354">
        <v>1</v>
      </c>
      <c r="DO14" s="354">
        <v>1</v>
      </c>
      <c r="DP14" s="354">
        <v>1</v>
      </c>
      <c r="DQ14" s="354">
        <v>1</v>
      </c>
      <c r="DR14" s="354">
        <v>1</v>
      </c>
      <c r="DS14" s="354">
        <v>1</v>
      </c>
      <c r="DT14" s="354">
        <v>1</v>
      </c>
      <c r="EC14" s="354">
        <v>1</v>
      </c>
      <c r="ED14" s="354">
        <v>1</v>
      </c>
      <c r="EE14" s="354">
        <v>1</v>
      </c>
      <c r="EF14" s="355">
        <v>1</v>
      </c>
      <c r="EG14" s="357">
        <v>1</v>
      </c>
      <c r="EH14" s="354">
        <v>1</v>
      </c>
      <c r="EI14" s="354">
        <v>1</v>
      </c>
      <c r="EJ14" s="354">
        <v>1</v>
      </c>
      <c r="EK14" s="354">
        <v>1</v>
      </c>
      <c r="EL14" s="354">
        <v>1</v>
      </c>
      <c r="EM14" s="354">
        <v>1</v>
      </c>
      <c r="EN14" s="354">
        <v>1</v>
      </c>
      <c r="EO14" s="354">
        <v>1</v>
      </c>
      <c r="EP14" s="355">
        <v>1</v>
      </c>
      <c r="EQ14" s="358">
        <v>1</v>
      </c>
      <c r="ER14" s="354">
        <v>1</v>
      </c>
      <c r="ES14" s="354">
        <v>1</v>
      </c>
      <c r="ET14" s="354">
        <v>1</v>
      </c>
      <c r="EU14" s="354">
        <v>1</v>
      </c>
      <c r="EV14" s="354">
        <v>1</v>
      </c>
      <c r="EW14" s="354">
        <v>1</v>
      </c>
      <c r="EX14" s="355">
        <v>1</v>
      </c>
      <c r="EY14" s="357">
        <v>1</v>
      </c>
      <c r="EZ14" s="354">
        <v>1</v>
      </c>
      <c r="FA14" s="354">
        <v>1</v>
      </c>
      <c r="FB14" s="354">
        <v>1</v>
      </c>
      <c r="FC14" s="354">
        <v>1</v>
      </c>
      <c r="FD14" s="354">
        <v>1</v>
      </c>
      <c r="FE14" s="354">
        <v>1</v>
      </c>
      <c r="FF14" s="354">
        <v>1</v>
      </c>
      <c r="FG14" s="354">
        <v>1</v>
      </c>
      <c r="FH14" s="354">
        <v>1</v>
      </c>
      <c r="FI14" s="354">
        <v>1</v>
      </c>
      <c r="FJ14" s="354">
        <v>1</v>
      </c>
      <c r="FK14" s="354">
        <v>1</v>
      </c>
      <c r="FL14" s="354">
        <v>1</v>
      </c>
      <c r="FM14" s="354">
        <v>1</v>
      </c>
      <c r="FN14" s="354">
        <v>1</v>
      </c>
      <c r="FO14" s="354">
        <v>1</v>
      </c>
      <c r="FP14" s="354">
        <v>1</v>
      </c>
      <c r="FQ14" s="355">
        <v>1</v>
      </c>
      <c r="FR14" s="357">
        <v>1</v>
      </c>
      <c r="FS14" s="354">
        <v>1</v>
      </c>
      <c r="FT14" s="354">
        <v>1</v>
      </c>
      <c r="FU14" s="354">
        <v>1</v>
      </c>
      <c r="FV14" s="354">
        <v>1</v>
      </c>
      <c r="FW14" s="355">
        <v>1</v>
      </c>
      <c r="FX14" s="358">
        <v>1</v>
      </c>
      <c r="GJ14" s="359">
        <v>1</v>
      </c>
      <c r="GK14" s="359">
        <v>1</v>
      </c>
      <c r="GL14" s="359">
        <v>1</v>
      </c>
      <c r="GM14" s="359">
        <v>1</v>
      </c>
      <c r="GN14" s="360"/>
      <c r="GO14" s="361">
        <v>1</v>
      </c>
      <c r="GP14" s="361">
        <v>1</v>
      </c>
      <c r="GQ14" s="361">
        <v>1</v>
      </c>
      <c r="GR14" s="361">
        <v>1</v>
      </c>
      <c r="GS14" s="361">
        <v>1</v>
      </c>
      <c r="GT14" s="361">
        <v>1</v>
      </c>
      <c r="GU14" s="361">
        <v>1</v>
      </c>
      <c r="GV14" s="361">
        <v>1</v>
      </c>
      <c r="GW14" s="361">
        <v>1</v>
      </c>
      <c r="GX14" s="361">
        <v>1</v>
      </c>
      <c r="GY14" s="365"/>
      <c r="GZ14" s="361">
        <v>1</v>
      </c>
      <c r="HA14" s="361">
        <v>1</v>
      </c>
      <c r="HB14" s="361">
        <v>1</v>
      </c>
      <c r="HC14" s="361">
        <v>1</v>
      </c>
      <c r="HD14" s="361">
        <v>1</v>
      </c>
      <c r="HE14" s="361">
        <v>1</v>
      </c>
      <c r="HF14" s="361">
        <v>1</v>
      </c>
      <c r="HG14" s="361">
        <v>1</v>
      </c>
      <c r="HH14" s="365"/>
      <c r="HI14" s="363">
        <v>1</v>
      </c>
      <c r="HJ14" s="362">
        <v>1</v>
      </c>
      <c r="HK14" s="362">
        <v>1</v>
      </c>
      <c r="HL14" s="362">
        <v>1</v>
      </c>
      <c r="HM14" s="362">
        <v>1</v>
      </c>
      <c r="HN14" s="362">
        <v>1</v>
      </c>
      <c r="HO14" s="362">
        <v>1</v>
      </c>
      <c r="HP14" s="362">
        <v>1</v>
      </c>
      <c r="HQ14" s="362">
        <v>1</v>
      </c>
      <c r="HR14" s="362">
        <v>1</v>
      </c>
      <c r="HS14" s="362">
        <v>1</v>
      </c>
      <c r="HT14" s="362">
        <v>1</v>
      </c>
      <c r="HU14" s="362">
        <v>1</v>
      </c>
      <c r="HV14" s="362">
        <v>1</v>
      </c>
      <c r="HW14" s="362">
        <v>1</v>
      </c>
      <c r="HX14" s="362">
        <v>1</v>
      </c>
      <c r="HY14" s="362">
        <v>1</v>
      </c>
      <c r="HZ14" s="362">
        <v>1</v>
      </c>
      <c r="IA14" s="362">
        <v>1</v>
      </c>
      <c r="IB14" s="364"/>
      <c r="IC14" s="362">
        <v>1</v>
      </c>
      <c r="ID14" s="362">
        <v>1</v>
      </c>
      <c r="IE14" s="362">
        <v>1</v>
      </c>
      <c r="IF14" s="362">
        <v>1</v>
      </c>
      <c r="IG14" s="362">
        <v>1</v>
      </c>
      <c r="IH14" s="362">
        <v>1</v>
      </c>
      <c r="II14" s="364"/>
      <c r="IJ14" s="361">
        <v>1</v>
      </c>
    </row>
    <row r="15" spans="1:244" ht="6.6" customHeight="1">
      <c r="S15" s="354">
        <v>1</v>
      </c>
      <c r="T15" s="354">
        <v>1</v>
      </c>
      <c r="U15" s="354">
        <v>1</v>
      </c>
      <c r="V15" s="354">
        <v>1</v>
      </c>
      <c r="W15" s="354">
        <v>1</v>
      </c>
      <c r="X15" s="354">
        <v>1</v>
      </c>
      <c r="Y15" s="354">
        <v>1</v>
      </c>
      <c r="Z15" s="354">
        <v>1</v>
      </c>
      <c r="AA15" s="354">
        <v>1</v>
      </c>
      <c r="AB15" s="354">
        <v>1</v>
      </c>
      <c r="AC15" s="354">
        <v>1</v>
      </c>
      <c r="AD15" s="354">
        <v>1</v>
      </c>
      <c r="AE15" s="354">
        <v>1</v>
      </c>
      <c r="AF15" s="354">
        <v>1</v>
      </c>
      <c r="AG15" s="354">
        <v>1</v>
      </c>
      <c r="AH15" s="354">
        <v>1</v>
      </c>
      <c r="AI15" s="354">
        <v>1</v>
      </c>
      <c r="AJ15" s="354">
        <v>1</v>
      </c>
      <c r="AK15" s="354">
        <v>1</v>
      </c>
      <c r="AL15" s="354">
        <v>1</v>
      </c>
      <c r="AM15" s="354">
        <v>1</v>
      </c>
      <c r="AN15" s="354">
        <v>1</v>
      </c>
      <c r="AO15" s="354">
        <v>1</v>
      </c>
      <c r="AP15" s="354">
        <v>1</v>
      </c>
      <c r="AQ15" s="354">
        <v>1</v>
      </c>
      <c r="AR15" s="354">
        <v>1</v>
      </c>
      <c r="AS15" s="354">
        <v>1</v>
      </c>
      <c r="AT15" s="354">
        <v>1</v>
      </c>
      <c r="AU15" s="354">
        <v>1</v>
      </c>
      <c r="AV15" s="354">
        <v>1</v>
      </c>
      <c r="AW15" s="354">
        <v>1</v>
      </c>
      <c r="AX15" s="354">
        <v>1</v>
      </c>
      <c r="AY15" s="354">
        <v>1</v>
      </c>
      <c r="AZ15" s="354">
        <v>1</v>
      </c>
      <c r="BA15" s="354">
        <v>1</v>
      </c>
      <c r="BB15" s="354">
        <v>1</v>
      </c>
      <c r="BC15" s="354">
        <v>1</v>
      </c>
      <c r="BD15" s="354">
        <v>1</v>
      </c>
      <c r="BE15" s="354">
        <v>1</v>
      </c>
      <c r="BF15" s="354">
        <v>1</v>
      </c>
      <c r="BG15" s="354">
        <v>1</v>
      </c>
      <c r="BH15" s="354">
        <v>1</v>
      </c>
      <c r="BI15" s="354">
        <v>1</v>
      </c>
      <c r="BJ15" s="354">
        <v>1</v>
      </c>
      <c r="BK15" s="354">
        <v>1</v>
      </c>
      <c r="BL15" s="354">
        <v>1</v>
      </c>
      <c r="BM15" s="354">
        <v>1</v>
      </c>
      <c r="BV15" s="354">
        <v>1</v>
      </c>
      <c r="BW15" s="354">
        <v>1</v>
      </c>
      <c r="BX15" s="354">
        <v>1</v>
      </c>
      <c r="BY15" s="354">
        <v>1</v>
      </c>
      <c r="BZ15" s="354">
        <v>1</v>
      </c>
      <c r="CA15" s="354">
        <v>1</v>
      </c>
      <c r="CB15" s="354">
        <v>1</v>
      </c>
      <c r="CC15" s="354">
        <v>1</v>
      </c>
      <c r="CD15" s="354">
        <v>1</v>
      </c>
      <c r="CE15" s="355">
        <v>1</v>
      </c>
      <c r="CF15" s="356"/>
      <c r="CG15" s="357">
        <v>1</v>
      </c>
      <c r="CH15" s="354">
        <v>1</v>
      </c>
      <c r="CI15" s="354">
        <v>1</v>
      </c>
      <c r="CJ15" s="355">
        <v>1</v>
      </c>
      <c r="CK15" s="356"/>
      <c r="CL15" s="357">
        <v>1</v>
      </c>
      <c r="CM15" s="354">
        <v>1</v>
      </c>
      <c r="CN15" s="355">
        <v>1</v>
      </c>
      <c r="CO15" s="356"/>
      <c r="CP15" s="357">
        <v>1</v>
      </c>
      <c r="CQ15" s="354">
        <v>1</v>
      </c>
      <c r="CR15" s="355">
        <v>1</v>
      </c>
      <c r="CS15" s="356"/>
      <c r="CT15" s="358">
        <v>1</v>
      </c>
      <c r="CU15" s="354">
        <v>1</v>
      </c>
      <c r="CV15" s="354">
        <v>1</v>
      </c>
      <c r="CW15" s="354">
        <v>1</v>
      </c>
      <c r="CX15" s="354">
        <v>1</v>
      </c>
      <c r="CY15" s="354">
        <v>1</v>
      </c>
      <c r="CZ15" s="354">
        <v>1</v>
      </c>
      <c r="DA15" s="354">
        <v>1</v>
      </c>
      <c r="DB15" s="354">
        <v>1</v>
      </c>
      <c r="DC15" s="354">
        <v>1</v>
      </c>
      <c r="DD15" s="354">
        <v>1</v>
      </c>
      <c r="DE15" s="354">
        <v>1</v>
      </c>
      <c r="DF15" s="354">
        <v>1</v>
      </c>
      <c r="DG15" s="354">
        <v>1</v>
      </c>
      <c r="DH15" s="354">
        <v>1</v>
      </c>
      <c r="DI15" s="354">
        <v>1</v>
      </c>
      <c r="DJ15" s="354">
        <v>1</v>
      </c>
      <c r="DK15" s="354">
        <v>1</v>
      </c>
      <c r="DL15" s="354">
        <v>1</v>
      </c>
      <c r="DM15" s="354">
        <v>1</v>
      </c>
      <c r="DN15" s="354">
        <v>1</v>
      </c>
      <c r="DO15" s="354">
        <v>1</v>
      </c>
      <c r="DP15" s="354">
        <v>1</v>
      </c>
      <c r="DQ15" s="354">
        <v>1</v>
      </c>
      <c r="DR15" s="354">
        <v>1</v>
      </c>
      <c r="DS15" s="354">
        <v>1</v>
      </c>
      <c r="DT15" s="354">
        <v>1</v>
      </c>
      <c r="EC15" s="354">
        <v>1</v>
      </c>
      <c r="ED15" s="354">
        <v>1</v>
      </c>
      <c r="EE15" s="354">
        <v>1</v>
      </c>
      <c r="EF15" s="355">
        <v>1</v>
      </c>
      <c r="EG15" s="357">
        <v>1</v>
      </c>
      <c r="EH15" s="354">
        <v>1</v>
      </c>
      <c r="EI15" s="354">
        <v>1</v>
      </c>
      <c r="EJ15" s="354">
        <v>1</v>
      </c>
      <c r="EK15" s="354">
        <v>1</v>
      </c>
      <c r="EL15" s="354">
        <v>1</v>
      </c>
      <c r="EM15" s="354">
        <v>1</v>
      </c>
      <c r="EN15" s="354">
        <v>1</v>
      </c>
      <c r="EO15" s="354">
        <v>1</v>
      </c>
      <c r="EP15" s="355">
        <v>1</v>
      </c>
      <c r="EQ15" s="358">
        <v>1</v>
      </c>
      <c r="ER15" s="354">
        <v>1</v>
      </c>
      <c r="ES15" s="354">
        <v>1</v>
      </c>
      <c r="ET15" s="354">
        <v>1</v>
      </c>
      <c r="EU15" s="354">
        <v>1</v>
      </c>
      <c r="EV15" s="354">
        <v>1</v>
      </c>
      <c r="EW15" s="354">
        <v>1</v>
      </c>
      <c r="EX15" s="355">
        <v>1</v>
      </c>
      <c r="EY15" s="357">
        <v>1</v>
      </c>
      <c r="EZ15" s="354">
        <v>1</v>
      </c>
      <c r="FA15" s="354">
        <v>1</v>
      </c>
      <c r="FB15" s="354">
        <v>1</v>
      </c>
      <c r="FC15" s="354">
        <v>1</v>
      </c>
      <c r="FD15" s="354">
        <v>1</v>
      </c>
      <c r="FE15" s="354">
        <v>1</v>
      </c>
      <c r="FF15" s="354">
        <v>1</v>
      </c>
      <c r="FG15" s="354">
        <v>1</v>
      </c>
      <c r="FH15" s="354">
        <v>1</v>
      </c>
      <c r="FI15" s="354">
        <v>1</v>
      </c>
      <c r="FJ15" s="354">
        <v>1</v>
      </c>
      <c r="FK15" s="354">
        <v>1</v>
      </c>
      <c r="FL15" s="354">
        <v>1</v>
      </c>
      <c r="FM15" s="354">
        <v>1</v>
      </c>
      <c r="FN15" s="354">
        <v>1</v>
      </c>
      <c r="FO15" s="354">
        <v>1</v>
      </c>
      <c r="FP15" s="354">
        <v>1</v>
      </c>
      <c r="FQ15" s="355">
        <v>1</v>
      </c>
      <c r="FR15" s="357">
        <v>1</v>
      </c>
      <c r="FS15" s="354">
        <v>1</v>
      </c>
      <c r="FT15" s="354">
        <v>1</v>
      </c>
      <c r="FU15" s="354">
        <v>1</v>
      </c>
      <c r="FV15" s="354">
        <v>1</v>
      </c>
      <c r="FW15" s="355">
        <v>1</v>
      </c>
      <c r="FX15" s="358">
        <v>1</v>
      </c>
      <c r="GJ15" s="359">
        <v>1</v>
      </c>
      <c r="GK15" s="359">
        <v>1</v>
      </c>
      <c r="GL15" s="359">
        <v>1</v>
      </c>
      <c r="GM15" s="359">
        <v>1</v>
      </c>
      <c r="GN15" s="360"/>
      <c r="GO15" s="361">
        <v>1</v>
      </c>
      <c r="GP15" s="361">
        <v>1</v>
      </c>
      <c r="GQ15" s="361">
        <v>1</v>
      </c>
      <c r="GR15" s="361">
        <v>1</v>
      </c>
      <c r="GS15" s="361">
        <v>1</v>
      </c>
      <c r="GT15" s="361">
        <v>1</v>
      </c>
      <c r="GU15" s="361">
        <v>1</v>
      </c>
      <c r="GV15" s="361">
        <v>1</v>
      </c>
      <c r="GW15" s="361">
        <v>1</v>
      </c>
      <c r="GX15" s="361">
        <v>1</v>
      </c>
      <c r="GY15" s="365"/>
      <c r="GZ15" s="361">
        <v>1</v>
      </c>
      <c r="HA15" s="361">
        <v>1</v>
      </c>
      <c r="HB15" s="361">
        <v>1</v>
      </c>
      <c r="HC15" s="361">
        <v>1</v>
      </c>
      <c r="HD15" s="361">
        <v>1</v>
      </c>
      <c r="HE15" s="361">
        <v>1</v>
      </c>
      <c r="HF15" s="361">
        <v>1</v>
      </c>
      <c r="HG15" s="361">
        <v>1</v>
      </c>
      <c r="HH15" s="365"/>
      <c r="HI15" s="363">
        <v>1</v>
      </c>
      <c r="HJ15" s="363">
        <v>1</v>
      </c>
      <c r="HK15" s="363">
        <v>1</v>
      </c>
      <c r="HL15" s="363">
        <v>1</v>
      </c>
      <c r="HM15" s="363">
        <v>1</v>
      </c>
      <c r="HN15" s="363">
        <v>1</v>
      </c>
      <c r="HO15" s="363">
        <v>1</v>
      </c>
      <c r="HP15" s="363">
        <v>1</v>
      </c>
      <c r="HQ15" s="363">
        <v>1</v>
      </c>
      <c r="HR15" s="363">
        <v>1</v>
      </c>
      <c r="HS15" s="363">
        <v>1</v>
      </c>
      <c r="HT15" s="363">
        <v>1</v>
      </c>
      <c r="HU15" s="363">
        <v>1</v>
      </c>
      <c r="HV15" s="363">
        <v>1</v>
      </c>
      <c r="HW15" s="363">
        <v>1</v>
      </c>
      <c r="HX15" s="363">
        <v>1</v>
      </c>
      <c r="HY15" s="363">
        <v>1</v>
      </c>
      <c r="HZ15" s="363">
        <v>1</v>
      </c>
      <c r="IA15" s="363">
        <v>1</v>
      </c>
      <c r="IB15" s="366"/>
      <c r="IC15" s="362">
        <v>1</v>
      </c>
      <c r="ID15" s="362">
        <v>1</v>
      </c>
      <c r="IE15" s="362">
        <v>1</v>
      </c>
      <c r="IF15" s="362">
        <v>1</v>
      </c>
      <c r="IG15" s="362">
        <v>1</v>
      </c>
      <c r="IH15" s="362">
        <v>1</v>
      </c>
      <c r="II15" s="364"/>
      <c r="IJ15" s="361">
        <v>1</v>
      </c>
    </row>
    <row r="16" spans="1:244" ht="7.5" customHeight="1">
      <c r="S16" s="354">
        <v>1</v>
      </c>
      <c r="T16" s="354">
        <v>1</v>
      </c>
      <c r="U16" s="354">
        <v>1</v>
      </c>
      <c r="V16" s="354">
        <v>1</v>
      </c>
      <c r="W16" s="354">
        <v>1</v>
      </c>
      <c r="X16" s="354">
        <v>1</v>
      </c>
      <c r="Y16" s="354">
        <v>1</v>
      </c>
      <c r="Z16" s="354">
        <v>1</v>
      </c>
      <c r="AA16" s="354">
        <v>1</v>
      </c>
      <c r="AB16" s="354">
        <v>1</v>
      </c>
      <c r="AC16" s="354">
        <v>1</v>
      </c>
      <c r="AD16" s="354">
        <v>1</v>
      </c>
      <c r="AE16" s="354">
        <v>1</v>
      </c>
      <c r="AF16" s="354">
        <v>1</v>
      </c>
      <c r="AG16" s="354">
        <v>1</v>
      </c>
      <c r="AH16" s="354">
        <v>1</v>
      </c>
      <c r="AI16" s="354">
        <v>1</v>
      </c>
      <c r="AJ16" s="354">
        <v>1</v>
      </c>
      <c r="AK16" s="354">
        <v>1</v>
      </c>
      <c r="AL16" s="354">
        <v>1</v>
      </c>
      <c r="AM16" s="354">
        <v>1</v>
      </c>
      <c r="AN16" s="354">
        <v>1</v>
      </c>
      <c r="AO16" s="354">
        <v>1</v>
      </c>
      <c r="AP16" s="354">
        <v>1</v>
      </c>
      <c r="AQ16" s="354">
        <v>1</v>
      </c>
      <c r="AR16" s="354">
        <v>1</v>
      </c>
      <c r="AS16" s="354">
        <v>1</v>
      </c>
      <c r="AT16" s="354">
        <v>1</v>
      </c>
      <c r="AU16" s="354">
        <v>1</v>
      </c>
      <c r="AV16" s="354">
        <v>1</v>
      </c>
      <c r="AW16" s="354">
        <v>1</v>
      </c>
      <c r="AX16" s="354">
        <v>1</v>
      </c>
      <c r="AY16" s="354">
        <v>1</v>
      </c>
      <c r="AZ16" s="354">
        <v>1</v>
      </c>
      <c r="BA16" s="354">
        <v>1</v>
      </c>
      <c r="BB16" s="354">
        <v>1</v>
      </c>
      <c r="BC16" s="354">
        <v>1</v>
      </c>
      <c r="BD16" s="354">
        <v>1</v>
      </c>
      <c r="BE16" s="354">
        <v>1</v>
      </c>
      <c r="BF16" s="354">
        <v>1</v>
      </c>
      <c r="BG16" s="354">
        <v>1</v>
      </c>
      <c r="BH16" s="354">
        <v>1</v>
      </c>
      <c r="BI16" s="354">
        <v>1</v>
      </c>
      <c r="BJ16" s="354">
        <v>1</v>
      </c>
      <c r="BK16" s="354">
        <v>1</v>
      </c>
      <c r="BL16" s="354">
        <v>1</v>
      </c>
      <c r="BM16" s="354">
        <v>1</v>
      </c>
      <c r="BV16" s="354">
        <v>1</v>
      </c>
      <c r="BW16" s="354">
        <v>1</v>
      </c>
      <c r="BX16" s="354">
        <v>1</v>
      </c>
      <c r="BY16" s="354">
        <v>1</v>
      </c>
      <c r="BZ16" s="354">
        <v>1</v>
      </c>
      <c r="CA16" s="354">
        <v>1</v>
      </c>
      <c r="CB16" s="354">
        <v>1</v>
      </c>
      <c r="CC16" s="354">
        <v>1</v>
      </c>
      <c r="CD16" s="354">
        <v>1</v>
      </c>
      <c r="CE16" s="355">
        <v>1</v>
      </c>
      <c r="CF16" s="356"/>
      <c r="CG16" s="357">
        <v>1</v>
      </c>
      <c r="CH16" s="354">
        <v>1</v>
      </c>
      <c r="CI16" s="354">
        <v>1</v>
      </c>
      <c r="CJ16" s="355">
        <v>1</v>
      </c>
      <c r="CK16" s="356"/>
      <c r="CL16" s="357">
        <v>1</v>
      </c>
      <c r="CM16" s="354">
        <v>1</v>
      </c>
      <c r="CN16" s="355">
        <v>1</v>
      </c>
      <c r="CO16" s="356"/>
      <c r="CP16" s="357">
        <v>1</v>
      </c>
      <c r="CQ16" s="354">
        <v>1</v>
      </c>
      <c r="CR16" s="355">
        <v>1</v>
      </c>
      <c r="CS16" s="356"/>
      <c r="CT16" s="358">
        <v>1</v>
      </c>
      <c r="CU16" s="354">
        <v>1</v>
      </c>
      <c r="CV16" s="354">
        <v>1</v>
      </c>
      <c r="CW16" s="354">
        <v>1</v>
      </c>
      <c r="CX16" s="354">
        <v>1</v>
      </c>
      <c r="CY16" s="354">
        <v>1</v>
      </c>
      <c r="CZ16" s="354">
        <v>1</v>
      </c>
      <c r="DA16" s="354">
        <v>1</v>
      </c>
      <c r="DB16" s="354">
        <v>1</v>
      </c>
      <c r="DC16" s="354">
        <v>1</v>
      </c>
      <c r="DD16" s="354">
        <v>1</v>
      </c>
      <c r="DE16" s="354">
        <v>1</v>
      </c>
      <c r="DF16" s="354">
        <v>1</v>
      </c>
      <c r="DG16" s="354">
        <v>1</v>
      </c>
      <c r="DH16" s="354">
        <v>1</v>
      </c>
      <c r="DI16" s="354">
        <v>1</v>
      </c>
      <c r="DJ16" s="354">
        <v>1</v>
      </c>
      <c r="DK16" s="354">
        <v>1</v>
      </c>
      <c r="DL16" s="354">
        <v>1</v>
      </c>
      <c r="DM16" s="354">
        <v>1</v>
      </c>
      <c r="DN16" s="354">
        <v>1</v>
      </c>
      <c r="DO16" s="354">
        <v>1</v>
      </c>
      <c r="DP16" s="354">
        <v>1</v>
      </c>
      <c r="DQ16" s="354">
        <v>1</v>
      </c>
      <c r="DR16" s="354">
        <v>1</v>
      </c>
      <c r="DS16" s="354">
        <v>1</v>
      </c>
      <c r="DT16" s="354">
        <v>1</v>
      </c>
      <c r="EC16" s="354">
        <v>1</v>
      </c>
      <c r="ED16" s="354">
        <v>1</v>
      </c>
      <c r="EE16" s="354">
        <v>1</v>
      </c>
      <c r="EF16" s="355">
        <v>1</v>
      </c>
      <c r="EG16" s="357">
        <v>1</v>
      </c>
      <c r="EH16" s="354">
        <v>1</v>
      </c>
      <c r="EI16" s="354">
        <v>1</v>
      </c>
      <c r="EJ16" s="354">
        <v>1</v>
      </c>
      <c r="EK16" s="354">
        <v>1</v>
      </c>
      <c r="EL16" s="354">
        <v>1</v>
      </c>
      <c r="EM16" s="354">
        <v>1</v>
      </c>
      <c r="EN16" s="354">
        <v>1</v>
      </c>
      <c r="EO16" s="354">
        <v>1</v>
      </c>
      <c r="EP16" s="355">
        <v>1</v>
      </c>
      <c r="EQ16" s="358">
        <v>1</v>
      </c>
      <c r="ER16" s="354">
        <v>1</v>
      </c>
      <c r="ES16" s="354">
        <v>1</v>
      </c>
      <c r="ET16" s="354">
        <v>1</v>
      </c>
      <c r="EU16" s="354">
        <v>1</v>
      </c>
      <c r="EV16" s="354">
        <v>1</v>
      </c>
      <c r="EW16" s="354">
        <v>1</v>
      </c>
      <c r="EX16" s="355">
        <v>1</v>
      </c>
      <c r="EY16" s="357">
        <v>1</v>
      </c>
      <c r="EZ16" s="354">
        <v>1</v>
      </c>
      <c r="FA16" s="354">
        <v>1</v>
      </c>
      <c r="FB16" s="354">
        <v>1</v>
      </c>
      <c r="FC16" s="354">
        <v>1</v>
      </c>
      <c r="FD16" s="354">
        <v>1</v>
      </c>
      <c r="FE16" s="354">
        <v>1</v>
      </c>
      <c r="FF16" s="354">
        <v>1</v>
      </c>
      <c r="FG16" s="354">
        <v>1</v>
      </c>
      <c r="FH16" s="354">
        <v>1</v>
      </c>
      <c r="FI16" s="354">
        <v>1</v>
      </c>
      <c r="FJ16" s="354">
        <v>1</v>
      </c>
      <c r="FK16" s="354">
        <v>1</v>
      </c>
      <c r="FL16" s="354">
        <v>1</v>
      </c>
      <c r="FM16" s="354">
        <v>1</v>
      </c>
      <c r="FN16" s="354">
        <v>1</v>
      </c>
      <c r="FO16" s="354">
        <v>1</v>
      </c>
      <c r="FP16" s="354">
        <v>1</v>
      </c>
      <c r="FQ16" s="355">
        <v>1</v>
      </c>
      <c r="FR16" s="357">
        <v>1</v>
      </c>
      <c r="FS16" s="354">
        <v>1</v>
      </c>
      <c r="FT16" s="354">
        <v>1</v>
      </c>
      <c r="FU16" s="354">
        <v>1</v>
      </c>
      <c r="FV16" s="354">
        <v>1</v>
      </c>
      <c r="FW16" s="355">
        <v>1</v>
      </c>
      <c r="FX16" s="358">
        <v>1</v>
      </c>
      <c r="GJ16" s="359">
        <v>1</v>
      </c>
      <c r="GK16" s="359">
        <v>1</v>
      </c>
      <c r="GL16" s="359">
        <v>1</v>
      </c>
      <c r="GM16" s="359">
        <v>1</v>
      </c>
      <c r="GN16" s="360"/>
      <c r="GO16" s="361">
        <v>1</v>
      </c>
      <c r="GP16" s="361">
        <v>1</v>
      </c>
      <c r="GQ16" s="361">
        <v>1</v>
      </c>
      <c r="GR16" s="361">
        <v>1</v>
      </c>
      <c r="GS16" s="361">
        <v>1</v>
      </c>
      <c r="GT16" s="361">
        <v>1</v>
      </c>
      <c r="GU16" s="361">
        <v>1</v>
      </c>
      <c r="GV16" s="361">
        <v>1</v>
      </c>
      <c r="GW16" s="361">
        <v>1</v>
      </c>
      <c r="GX16" s="361">
        <v>1</v>
      </c>
      <c r="GY16" s="365"/>
      <c r="GZ16" s="361">
        <v>1</v>
      </c>
      <c r="HA16" s="361">
        <v>1</v>
      </c>
      <c r="HB16" s="361">
        <v>1</v>
      </c>
      <c r="HC16" s="361">
        <v>1</v>
      </c>
      <c r="HD16" s="361">
        <v>1</v>
      </c>
      <c r="HE16" s="361">
        <v>1</v>
      </c>
      <c r="HF16" s="361">
        <v>1</v>
      </c>
      <c r="HG16" s="361">
        <v>1</v>
      </c>
      <c r="HH16" s="365"/>
      <c r="HI16" s="363">
        <v>1</v>
      </c>
      <c r="HJ16" s="363">
        <v>1</v>
      </c>
      <c r="HK16" s="363">
        <v>1</v>
      </c>
      <c r="HL16" s="363">
        <v>1</v>
      </c>
      <c r="HM16" s="363">
        <v>1</v>
      </c>
      <c r="HN16" s="363">
        <v>1</v>
      </c>
      <c r="HO16" s="363">
        <v>1</v>
      </c>
      <c r="HP16" s="363">
        <v>1</v>
      </c>
      <c r="HQ16" s="363">
        <v>1</v>
      </c>
      <c r="HR16" s="363">
        <v>1</v>
      </c>
      <c r="HS16" s="363">
        <v>1</v>
      </c>
      <c r="HT16" s="363">
        <v>1</v>
      </c>
      <c r="HU16" s="363">
        <v>1</v>
      </c>
      <c r="HV16" s="363">
        <v>1</v>
      </c>
      <c r="HW16" s="363">
        <v>1</v>
      </c>
      <c r="HX16" s="363">
        <v>1</v>
      </c>
      <c r="HY16" s="363">
        <v>1</v>
      </c>
      <c r="HZ16" s="363">
        <v>1</v>
      </c>
      <c r="IA16" s="363">
        <v>1</v>
      </c>
      <c r="IB16" s="366"/>
      <c r="IC16" s="362">
        <v>1</v>
      </c>
      <c r="ID16" s="362">
        <v>1</v>
      </c>
      <c r="IE16" s="362">
        <v>1</v>
      </c>
      <c r="IF16" s="362">
        <v>1</v>
      </c>
      <c r="IG16" s="362">
        <v>1</v>
      </c>
      <c r="IH16" s="362">
        <v>1</v>
      </c>
      <c r="II16" s="364"/>
      <c r="IJ16" s="361">
        <v>1</v>
      </c>
    </row>
    <row r="17" spans="19:244" ht="7.5" customHeight="1">
      <c r="S17" s="354">
        <v>1</v>
      </c>
      <c r="T17" s="354">
        <v>1</v>
      </c>
      <c r="U17" s="354">
        <v>1</v>
      </c>
      <c r="V17" s="354">
        <v>1</v>
      </c>
      <c r="W17" s="354">
        <v>1</v>
      </c>
      <c r="X17" s="354">
        <v>1</v>
      </c>
      <c r="Y17" s="354">
        <v>1</v>
      </c>
      <c r="Z17" s="354">
        <v>1</v>
      </c>
      <c r="AA17" s="354">
        <v>1</v>
      </c>
      <c r="AB17" s="354">
        <v>1</v>
      </c>
      <c r="AC17" s="354">
        <v>1</v>
      </c>
      <c r="AD17" s="354">
        <v>1</v>
      </c>
      <c r="AE17" s="354">
        <v>1</v>
      </c>
      <c r="AF17" s="354">
        <v>1</v>
      </c>
      <c r="AG17" s="354">
        <v>1</v>
      </c>
      <c r="AH17" s="354">
        <v>1</v>
      </c>
      <c r="AI17" s="354">
        <v>1</v>
      </c>
      <c r="AJ17" s="354">
        <v>1</v>
      </c>
      <c r="AK17" s="354">
        <v>1</v>
      </c>
      <c r="AL17" s="354">
        <v>1</v>
      </c>
      <c r="AM17" s="354">
        <v>1</v>
      </c>
      <c r="AN17" s="354">
        <v>1</v>
      </c>
      <c r="AO17" s="354">
        <v>1</v>
      </c>
      <c r="AP17" s="354">
        <v>1</v>
      </c>
      <c r="AQ17" s="354">
        <v>1</v>
      </c>
      <c r="AR17" s="354">
        <v>1</v>
      </c>
      <c r="AS17" s="354">
        <v>1</v>
      </c>
      <c r="AT17" s="354">
        <v>1</v>
      </c>
      <c r="AU17" s="354">
        <v>1</v>
      </c>
      <c r="AV17" s="354">
        <v>1</v>
      </c>
      <c r="AW17" s="354">
        <v>1</v>
      </c>
      <c r="AX17" s="354">
        <v>1</v>
      </c>
      <c r="AY17" s="354">
        <v>1</v>
      </c>
      <c r="AZ17" s="354">
        <v>1</v>
      </c>
      <c r="BA17" s="354">
        <v>1</v>
      </c>
      <c r="BB17" s="354">
        <v>1</v>
      </c>
      <c r="BC17" s="354">
        <v>1</v>
      </c>
      <c r="BD17" s="354">
        <v>1</v>
      </c>
      <c r="BE17" s="354">
        <v>1</v>
      </c>
      <c r="BF17" s="354">
        <v>1</v>
      </c>
      <c r="BG17" s="354">
        <v>1</v>
      </c>
      <c r="BH17" s="354">
        <v>1</v>
      </c>
      <c r="BI17" s="354">
        <v>1</v>
      </c>
      <c r="BJ17" s="354">
        <v>1</v>
      </c>
      <c r="BK17" s="354">
        <v>1</v>
      </c>
      <c r="BL17" s="354">
        <v>1</v>
      </c>
      <c r="BM17" s="354">
        <v>1</v>
      </c>
      <c r="BV17" s="354">
        <v>1</v>
      </c>
      <c r="BW17" s="354">
        <v>1</v>
      </c>
      <c r="BX17" s="354">
        <v>1</v>
      </c>
      <c r="BY17" s="354">
        <v>1</v>
      </c>
      <c r="BZ17" s="354">
        <v>1</v>
      </c>
      <c r="CA17" s="354">
        <v>1</v>
      </c>
      <c r="CB17" s="354">
        <v>1</v>
      </c>
      <c r="CC17" s="354">
        <v>1</v>
      </c>
      <c r="CD17" s="354">
        <v>1</v>
      </c>
      <c r="CE17" s="355">
        <v>1</v>
      </c>
      <c r="CF17" s="356"/>
      <c r="CG17" s="357">
        <v>1</v>
      </c>
      <c r="CH17" s="354">
        <v>1</v>
      </c>
      <c r="CI17" s="354">
        <v>1</v>
      </c>
      <c r="CJ17" s="355">
        <v>1</v>
      </c>
      <c r="CK17" s="356"/>
      <c r="CL17" s="357">
        <v>1</v>
      </c>
      <c r="CM17" s="354">
        <v>1</v>
      </c>
      <c r="CN17" s="355">
        <v>1</v>
      </c>
      <c r="CO17" s="356"/>
      <c r="CP17" s="357">
        <v>1</v>
      </c>
      <c r="CQ17" s="354">
        <v>1</v>
      </c>
      <c r="CR17" s="355">
        <v>1</v>
      </c>
      <c r="CS17" s="356"/>
      <c r="CT17" s="358">
        <v>1</v>
      </c>
      <c r="CU17" s="354">
        <v>1</v>
      </c>
      <c r="CV17" s="354">
        <v>1</v>
      </c>
      <c r="CW17" s="354">
        <v>1</v>
      </c>
      <c r="CX17" s="354">
        <v>1</v>
      </c>
      <c r="CY17" s="354">
        <v>1</v>
      </c>
      <c r="CZ17" s="354">
        <v>1</v>
      </c>
      <c r="DA17" s="354">
        <v>1</v>
      </c>
      <c r="DB17" s="354">
        <v>1</v>
      </c>
      <c r="DC17" s="354">
        <v>1</v>
      </c>
      <c r="DD17" s="354">
        <v>1</v>
      </c>
      <c r="DE17" s="354">
        <v>1</v>
      </c>
      <c r="DF17" s="354">
        <v>1</v>
      </c>
      <c r="DG17" s="354">
        <v>1</v>
      </c>
      <c r="DH17" s="354">
        <v>1</v>
      </c>
      <c r="DI17" s="354">
        <v>1</v>
      </c>
      <c r="DJ17" s="354">
        <v>1</v>
      </c>
      <c r="DK17" s="354">
        <v>1</v>
      </c>
      <c r="DL17" s="354">
        <v>1</v>
      </c>
      <c r="DM17" s="354">
        <v>1</v>
      </c>
      <c r="DN17" s="354">
        <v>1</v>
      </c>
      <c r="DO17" s="354">
        <v>1</v>
      </c>
      <c r="DP17" s="354">
        <v>1</v>
      </c>
      <c r="DQ17" s="354">
        <v>1</v>
      </c>
      <c r="DR17" s="354">
        <v>1</v>
      </c>
      <c r="DS17" s="354">
        <v>1</v>
      </c>
      <c r="DT17" s="354">
        <v>1</v>
      </c>
      <c r="EC17" s="354">
        <v>1</v>
      </c>
      <c r="ED17" s="354">
        <v>1</v>
      </c>
      <c r="EE17" s="354">
        <v>1</v>
      </c>
      <c r="EF17" s="355">
        <v>1</v>
      </c>
      <c r="EG17" s="357">
        <v>1</v>
      </c>
      <c r="EH17" s="354">
        <v>1</v>
      </c>
      <c r="EI17" s="354">
        <v>1</v>
      </c>
      <c r="EJ17" s="354">
        <v>1</v>
      </c>
      <c r="EK17" s="354">
        <v>1</v>
      </c>
      <c r="EL17" s="354">
        <v>1</v>
      </c>
      <c r="EM17" s="354">
        <v>1</v>
      </c>
      <c r="EN17" s="354">
        <v>1</v>
      </c>
      <c r="EO17" s="354">
        <v>1</v>
      </c>
      <c r="EP17" s="355">
        <v>1</v>
      </c>
      <c r="EQ17" s="358">
        <v>1</v>
      </c>
      <c r="ER17" s="354">
        <v>1</v>
      </c>
      <c r="ES17" s="354">
        <v>1</v>
      </c>
      <c r="ET17" s="354">
        <v>1</v>
      </c>
      <c r="EU17" s="354">
        <v>1</v>
      </c>
      <c r="EV17" s="354">
        <v>1</v>
      </c>
      <c r="EW17" s="354">
        <v>1</v>
      </c>
      <c r="EX17" s="355">
        <v>1</v>
      </c>
      <c r="EY17" s="357">
        <v>1</v>
      </c>
      <c r="EZ17" s="354">
        <v>1</v>
      </c>
      <c r="FA17" s="354">
        <v>1</v>
      </c>
      <c r="FB17" s="354">
        <v>1</v>
      </c>
      <c r="FC17" s="354">
        <v>1</v>
      </c>
      <c r="FD17" s="354">
        <v>1</v>
      </c>
      <c r="FE17" s="354">
        <v>1</v>
      </c>
      <c r="FF17" s="354">
        <v>1</v>
      </c>
      <c r="FG17" s="354">
        <v>1</v>
      </c>
      <c r="FH17" s="354">
        <v>1</v>
      </c>
      <c r="FI17" s="354">
        <v>1</v>
      </c>
      <c r="FJ17" s="354">
        <v>1</v>
      </c>
      <c r="FK17" s="354">
        <v>1</v>
      </c>
      <c r="FL17" s="354">
        <v>1</v>
      </c>
      <c r="FM17" s="354">
        <v>1</v>
      </c>
      <c r="FN17" s="354">
        <v>1</v>
      </c>
      <c r="FO17" s="354">
        <v>1</v>
      </c>
      <c r="FP17" s="354">
        <v>1</v>
      </c>
      <c r="FQ17" s="355">
        <v>1</v>
      </c>
      <c r="FR17" s="357">
        <v>1</v>
      </c>
      <c r="FS17" s="354">
        <v>1</v>
      </c>
      <c r="FT17" s="354">
        <v>1</v>
      </c>
      <c r="FU17" s="354">
        <v>1</v>
      </c>
      <c r="FV17" s="354">
        <v>1</v>
      </c>
      <c r="FW17" s="355">
        <v>1</v>
      </c>
      <c r="FX17" s="358">
        <v>1</v>
      </c>
      <c r="GJ17" s="359">
        <v>1</v>
      </c>
      <c r="GK17" s="359">
        <v>1</v>
      </c>
      <c r="GL17" s="359">
        <v>1</v>
      </c>
      <c r="GM17" s="359">
        <v>1</v>
      </c>
      <c r="GN17" s="360"/>
      <c r="GO17" s="361">
        <v>1</v>
      </c>
      <c r="GP17" s="361">
        <v>1</v>
      </c>
      <c r="GQ17" s="361">
        <v>1</v>
      </c>
      <c r="GR17" s="361">
        <v>1</v>
      </c>
      <c r="GS17" s="361">
        <v>1</v>
      </c>
      <c r="GT17" s="361">
        <v>1</v>
      </c>
      <c r="GU17" s="361">
        <v>1</v>
      </c>
      <c r="GV17" s="361">
        <v>1</v>
      </c>
      <c r="GW17" s="361">
        <v>1</v>
      </c>
      <c r="GX17" s="361">
        <v>1</v>
      </c>
      <c r="GY17" s="365"/>
      <c r="GZ17" s="361">
        <v>1</v>
      </c>
      <c r="HA17" s="361">
        <v>1</v>
      </c>
      <c r="HB17" s="361">
        <v>1</v>
      </c>
      <c r="HC17" s="361">
        <v>1</v>
      </c>
      <c r="HD17" s="361">
        <v>1</v>
      </c>
      <c r="HE17" s="361">
        <v>1</v>
      </c>
      <c r="HF17" s="361">
        <v>1</v>
      </c>
      <c r="HG17" s="361">
        <v>1</v>
      </c>
      <c r="HH17" s="365"/>
      <c r="HI17" s="363">
        <v>1</v>
      </c>
      <c r="HJ17" s="363">
        <v>1</v>
      </c>
      <c r="HK17" s="363">
        <v>1</v>
      </c>
      <c r="HL17" s="363">
        <v>1</v>
      </c>
      <c r="HM17" s="363">
        <v>1</v>
      </c>
      <c r="HN17" s="363">
        <v>1</v>
      </c>
      <c r="HO17" s="363">
        <v>1</v>
      </c>
      <c r="HP17" s="363">
        <v>1</v>
      </c>
      <c r="HQ17" s="363">
        <v>1</v>
      </c>
      <c r="HR17" s="363">
        <v>1</v>
      </c>
      <c r="HS17" s="363">
        <v>1</v>
      </c>
      <c r="HT17" s="363">
        <v>1</v>
      </c>
      <c r="HU17" s="363">
        <v>1</v>
      </c>
      <c r="HV17" s="363">
        <v>1</v>
      </c>
      <c r="HW17" s="363">
        <v>1</v>
      </c>
      <c r="HX17" s="363">
        <v>1</v>
      </c>
      <c r="HY17" s="363">
        <v>1</v>
      </c>
      <c r="HZ17" s="363">
        <v>1</v>
      </c>
      <c r="IA17" s="363">
        <v>1</v>
      </c>
      <c r="IB17" s="366"/>
      <c r="IC17" s="362">
        <v>1</v>
      </c>
      <c r="ID17" s="362">
        <v>1</v>
      </c>
      <c r="IE17" s="362">
        <v>1</v>
      </c>
      <c r="IF17" s="362">
        <v>1</v>
      </c>
      <c r="IG17" s="362">
        <v>1</v>
      </c>
      <c r="IH17" s="362">
        <v>1</v>
      </c>
      <c r="II17" s="364"/>
      <c r="IJ17" s="361">
        <v>1</v>
      </c>
    </row>
    <row r="18" spans="19:244" ht="7.5" customHeight="1">
      <c r="S18" s="354">
        <v>1</v>
      </c>
      <c r="T18" s="354">
        <v>1</v>
      </c>
      <c r="U18" s="354">
        <v>1</v>
      </c>
      <c r="V18" s="354">
        <v>1</v>
      </c>
      <c r="W18" s="354">
        <v>1</v>
      </c>
      <c r="X18" s="354">
        <v>1</v>
      </c>
      <c r="Y18" s="354">
        <v>1</v>
      </c>
      <c r="Z18" s="354">
        <v>1</v>
      </c>
      <c r="AA18" s="354">
        <v>1</v>
      </c>
      <c r="AB18" s="354">
        <v>1</v>
      </c>
      <c r="AC18" s="354">
        <v>1</v>
      </c>
      <c r="AD18" s="354">
        <v>1</v>
      </c>
      <c r="AE18" s="354">
        <v>1</v>
      </c>
      <c r="AF18" s="354">
        <v>1</v>
      </c>
      <c r="AG18" s="354">
        <v>1</v>
      </c>
      <c r="AH18" s="354">
        <v>1</v>
      </c>
      <c r="AI18" s="354">
        <v>1</v>
      </c>
      <c r="AJ18" s="354">
        <v>1</v>
      </c>
      <c r="AK18" s="354">
        <v>1</v>
      </c>
      <c r="AL18" s="354">
        <v>1</v>
      </c>
      <c r="AM18" s="354">
        <v>1</v>
      </c>
      <c r="AN18" s="354">
        <v>1</v>
      </c>
      <c r="AO18" s="354">
        <v>1</v>
      </c>
      <c r="AP18" s="354">
        <v>1</v>
      </c>
      <c r="AQ18" s="354">
        <v>1</v>
      </c>
      <c r="AR18" s="354">
        <v>1</v>
      </c>
      <c r="AS18" s="354">
        <v>1</v>
      </c>
      <c r="AT18" s="354">
        <v>1</v>
      </c>
      <c r="AU18" s="354">
        <v>1</v>
      </c>
      <c r="AV18" s="354">
        <v>1</v>
      </c>
      <c r="AW18" s="354">
        <v>1</v>
      </c>
      <c r="AX18" s="354">
        <v>1</v>
      </c>
      <c r="AY18" s="354">
        <v>1</v>
      </c>
      <c r="AZ18" s="354">
        <v>1</v>
      </c>
      <c r="BA18" s="354">
        <v>1</v>
      </c>
      <c r="BB18" s="354">
        <v>1</v>
      </c>
      <c r="BC18" s="354">
        <v>1</v>
      </c>
      <c r="BD18" s="354">
        <v>1</v>
      </c>
      <c r="BE18" s="354">
        <v>1</v>
      </c>
      <c r="BF18" s="354">
        <v>1</v>
      </c>
      <c r="BG18" s="354">
        <v>1</v>
      </c>
      <c r="BH18" s="354">
        <v>1</v>
      </c>
      <c r="BI18" s="354">
        <v>1</v>
      </c>
      <c r="BJ18" s="354">
        <v>1</v>
      </c>
      <c r="BK18" s="354">
        <v>1</v>
      </c>
      <c r="BL18" s="354">
        <v>1</v>
      </c>
      <c r="BM18" s="354">
        <v>1</v>
      </c>
      <c r="BV18" s="354">
        <v>1</v>
      </c>
      <c r="BW18" s="354">
        <v>1</v>
      </c>
      <c r="BX18" s="354">
        <v>1</v>
      </c>
      <c r="BY18" s="354">
        <v>1</v>
      </c>
      <c r="BZ18" s="354">
        <v>1</v>
      </c>
      <c r="CA18" s="354">
        <v>1</v>
      </c>
      <c r="CB18" s="354">
        <v>1</v>
      </c>
      <c r="CC18" s="354">
        <v>1</v>
      </c>
      <c r="CD18" s="354">
        <v>1</v>
      </c>
      <c r="CE18" s="355">
        <v>1</v>
      </c>
      <c r="CF18" s="356"/>
      <c r="CG18" s="357">
        <v>1</v>
      </c>
      <c r="CH18" s="354">
        <v>1</v>
      </c>
      <c r="CI18" s="354">
        <v>1</v>
      </c>
      <c r="CJ18" s="355">
        <v>1</v>
      </c>
      <c r="CK18" s="356"/>
      <c r="CL18" s="357">
        <v>1</v>
      </c>
      <c r="CM18" s="354">
        <v>1</v>
      </c>
      <c r="CN18" s="355">
        <v>1</v>
      </c>
      <c r="CO18" s="356"/>
      <c r="CP18" s="357">
        <v>1</v>
      </c>
      <c r="CQ18" s="354">
        <v>1</v>
      </c>
      <c r="CR18" s="355">
        <v>1</v>
      </c>
      <c r="CS18" s="356"/>
      <c r="CT18" s="358">
        <v>1</v>
      </c>
      <c r="CU18" s="354">
        <v>1</v>
      </c>
      <c r="CV18" s="354">
        <v>1</v>
      </c>
      <c r="CW18" s="354">
        <v>1</v>
      </c>
      <c r="CX18" s="354">
        <v>1</v>
      </c>
      <c r="CY18" s="354">
        <v>1</v>
      </c>
      <c r="CZ18" s="354">
        <v>1</v>
      </c>
      <c r="DA18" s="354">
        <v>1</v>
      </c>
      <c r="DB18" s="354">
        <v>1</v>
      </c>
      <c r="DC18" s="354">
        <v>1</v>
      </c>
      <c r="DD18" s="354">
        <v>1</v>
      </c>
      <c r="DE18" s="354">
        <v>1</v>
      </c>
      <c r="DF18" s="354">
        <v>1</v>
      </c>
      <c r="DG18" s="354">
        <v>1</v>
      </c>
      <c r="DH18" s="354">
        <v>1</v>
      </c>
      <c r="DI18" s="354">
        <v>1</v>
      </c>
      <c r="DJ18" s="354">
        <v>1</v>
      </c>
      <c r="DK18" s="354">
        <v>1</v>
      </c>
      <c r="DL18" s="354">
        <v>1</v>
      </c>
      <c r="DM18" s="354">
        <v>1</v>
      </c>
      <c r="DN18" s="354">
        <v>1</v>
      </c>
      <c r="DO18" s="354">
        <v>1</v>
      </c>
      <c r="DP18" s="354">
        <v>1</v>
      </c>
      <c r="DQ18" s="354">
        <v>1</v>
      </c>
      <c r="DR18" s="354">
        <v>1</v>
      </c>
      <c r="DS18" s="354">
        <v>1</v>
      </c>
      <c r="DT18" s="354">
        <v>1</v>
      </c>
      <c r="EC18" s="354">
        <v>1</v>
      </c>
      <c r="ED18" s="354">
        <v>1</v>
      </c>
      <c r="EE18" s="354">
        <v>1</v>
      </c>
      <c r="EF18" s="355">
        <v>1</v>
      </c>
      <c r="EG18" s="357">
        <v>1</v>
      </c>
      <c r="EH18" s="354">
        <v>1</v>
      </c>
      <c r="EI18" s="354">
        <v>1</v>
      </c>
      <c r="EJ18" s="354">
        <v>1</v>
      </c>
      <c r="EK18" s="354">
        <v>1</v>
      </c>
      <c r="EL18" s="354">
        <v>1</v>
      </c>
      <c r="EM18" s="354">
        <v>1</v>
      </c>
      <c r="EN18" s="354">
        <v>1</v>
      </c>
      <c r="EO18" s="354">
        <v>1</v>
      </c>
      <c r="EP18" s="355">
        <v>1</v>
      </c>
      <c r="EQ18" s="358">
        <v>1</v>
      </c>
      <c r="ER18" s="354">
        <v>1</v>
      </c>
      <c r="ES18" s="354">
        <v>1</v>
      </c>
      <c r="ET18" s="354">
        <v>1</v>
      </c>
      <c r="EU18" s="354">
        <v>1</v>
      </c>
      <c r="EV18" s="354">
        <v>1</v>
      </c>
      <c r="EW18" s="354">
        <v>1</v>
      </c>
      <c r="EX18" s="355">
        <v>1</v>
      </c>
      <c r="EY18" s="357">
        <v>1</v>
      </c>
      <c r="EZ18" s="354">
        <v>1</v>
      </c>
      <c r="FA18" s="354">
        <v>1</v>
      </c>
      <c r="FB18" s="354">
        <v>1</v>
      </c>
      <c r="FC18" s="354">
        <v>1</v>
      </c>
      <c r="FD18" s="354">
        <v>1</v>
      </c>
      <c r="FE18" s="354">
        <v>1</v>
      </c>
      <c r="FF18" s="354">
        <v>1</v>
      </c>
      <c r="FG18" s="354">
        <v>1</v>
      </c>
      <c r="FH18" s="354">
        <v>1</v>
      </c>
      <c r="FI18" s="354">
        <v>1</v>
      </c>
      <c r="FJ18" s="354">
        <v>1</v>
      </c>
      <c r="FK18" s="354">
        <v>1</v>
      </c>
      <c r="FL18" s="354">
        <v>1</v>
      </c>
      <c r="FM18" s="354">
        <v>1</v>
      </c>
      <c r="FN18" s="354">
        <v>1</v>
      </c>
      <c r="FO18" s="354">
        <v>1</v>
      </c>
      <c r="FP18" s="354">
        <v>1</v>
      </c>
      <c r="FQ18" s="355">
        <v>1</v>
      </c>
      <c r="FR18" s="357">
        <v>1</v>
      </c>
      <c r="FS18" s="354">
        <v>1</v>
      </c>
      <c r="FT18" s="354">
        <v>1</v>
      </c>
      <c r="FU18" s="354">
        <v>1</v>
      </c>
      <c r="FV18" s="354">
        <v>1</v>
      </c>
      <c r="FW18" s="355">
        <v>1</v>
      </c>
      <c r="FX18" s="358">
        <v>1</v>
      </c>
      <c r="GJ18" s="359">
        <v>1</v>
      </c>
      <c r="GK18" s="359">
        <v>1</v>
      </c>
      <c r="GL18" s="359">
        <v>1</v>
      </c>
      <c r="GM18" s="359">
        <v>1</v>
      </c>
      <c r="GN18" s="360"/>
      <c r="GO18" s="361">
        <v>1</v>
      </c>
      <c r="GP18" s="361">
        <v>1</v>
      </c>
      <c r="GQ18" s="361">
        <v>1</v>
      </c>
      <c r="GR18" s="361">
        <v>1</v>
      </c>
      <c r="GS18" s="361">
        <v>1</v>
      </c>
      <c r="GT18" s="361">
        <v>1</v>
      </c>
      <c r="GU18" s="361">
        <v>1</v>
      </c>
      <c r="GV18" s="361">
        <v>1</v>
      </c>
      <c r="GW18" s="361">
        <v>1</v>
      </c>
      <c r="GX18" s="361">
        <v>1</v>
      </c>
      <c r="GY18" s="365"/>
      <c r="GZ18" s="361">
        <v>1</v>
      </c>
      <c r="HA18" s="361">
        <v>1</v>
      </c>
      <c r="HB18" s="361">
        <v>1</v>
      </c>
      <c r="HC18" s="361">
        <v>1</v>
      </c>
      <c r="HD18" s="361">
        <v>1</v>
      </c>
      <c r="HE18" s="361">
        <v>1</v>
      </c>
      <c r="HF18" s="361">
        <v>1</v>
      </c>
      <c r="HG18" s="361">
        <v>1</v>
      </c>
      <c r="HH18" s="365"/>
      <c r="HI18" s="363">
        <v>1</v>
      </c>
      <c r="HJ18" s="363">
        <v>1</v>
      </c>
      <c r="HK18" s="363">
        <v>1</v>
      </c>
      <c r="HL18" s="363">
        <v>1</v>
      </c>
      <c r="HM18" s="363">
        <v>1</v>
      </c>
      <c r="HN18" s="363">
        <v>1</v>
      </c>
      <c r="HO18" s="363">
        <v>1</v>
      </c>
      <c r="HP18" s="363">
        <v>1</v>
      </c>
      <c r="HQ18" s="363">
        <v>1</v>
      </c>
      <c r="HR18" s="363">
        <v>1</v>
      </c>
      <c r="HS18" s="363">
        <v>1</v>
      </c>
      <c r="HT18" s="363">
        <v>1</v>
      </c>
      <c r="HU18" s="363">
        <v>1</v>
      </c>
      <c r="HV18" s="363">
        <v>1</v>
      </c>
      <c r="HW18" s="363">
        <v>1</v>
      </c>
      <c r="HX18" s="363">
        <v>1</v>
      </c>
      <c r="HY18" s="363">
        <v>1</v>
      </c>
      <c r="HZ18" s="363">
        <v>1</v>
      </c>
      <c r="IA18" s="363">
        <v>1</v>
      </c>
      <c r="IB18" s="366"/>
      <c r="IC18" s="362">
        <v>1</v>
      </c>
      <c r="ID18" s="362">
        <v>1</v>
      </c>
      <c r="IE18" s="362">
        <v>1</v>
      </c>
      <c r="IF18" s="362">
        <v>1</v>
      </c>
      <c r="IG18" s="362">
        <v>1</v>
      </c>
      <c r="IH18" s="362">
        <v>1</v>
      </c>
      <c r="II18" s="364"/>
      <c r="IJ18" s="361">
        <v>1</v>
      </c>
    </row>
    <row r="19" spans="19:244" ht="7.5" customHeight="1">
      <c r="S19" s="354">
        <v>1</v>
      </c>
      <c r="T19" s="354">
        <v>1</v>
      </c>
      <c r="U19" s="354">
        <v>1</v>
      </c>
      <c r="V19" s="354">
        <v>1</v>
      </c>
      <c r="W19" s="354">
        <v>1</v>
      </c>
      <c r="X19" s="354">
        <v>1</v>
      </c>
      <c r="Y19" s="354">
        <v>1</v>
      </c>
      <c r="Z19" s="354">
        <v>1</v>
      </c>
      <c r="AA19" s="354">
        <v>1</v>
      </c>
      <c r="AB19" s="354">
        <v>1</v>
      </c>
      <c r="AC19" s="354">
        <v>1</v>
      </c>
      <c r="AD19" s="354">
        <v>1</v>
      </c>
      <c r="AE19" s="354">
        <v>1</v>
      </c>
      <c r="AF19" s="354">
        <v>1</v>
      </c>
      <c r="AG19" s="354">
        <v>1</v>
      </c>
      <c r="AH19" s="354">
        <v>1</v>
      </c>
      <c r="AI19" s="354">
        <v>1</v>
      </c>
      <c r="AJ19" s="354">
        <v>1</v>
      </c>
      <c r="AK19" s="354">
        <v>1</v>
      </c>
      <c r="AL19" s="354">
        <v>1</v>
      </c>
      <c r="AM19" s="354">
        <v>1</v>
      </c>
      <c r="AN19" s="354">
        <v>1</v>
      </c>
      <c r="AO19" s="354">
        <v>1</v>
      </c>
      <c r="AP19" s="354">
        <v>1</v>
      </c>
      <c r="AQ19" s="354">
        <v>1</v>
      </c>
      <c r="AR19" s="354">
        <v>1</v>
      </c>
      <c r="AS19" s="354">
        <v>1</v>
      </c>
      <c r="AT19" s="354">
        <v>1</v>
      </c>
      <c r="AU19" s="354">
        <v>1</v>
      </c>
      <c r="AV19" s="354">
        <v>1</v>
      </c>
      <c r="AW19" s="354">
        <v>1</v>
      </c>
      <c r="AX19" s="354">
        <v>1</v>
      </c>
      <c r="AY19" s="354">
        <v>1</v>
      </c>
      <c r="AZ19" s="354">
        <v>1</v>
      </c>
      <c r="BA19" s="354">
        <v>1</v>
      </c>
      <c r="BB19" s="354">
        <v>1</v>
      </c>
      <c r="BC19" s="354">
        <v>1</v>
      </c>
      <c r="BD19" s="354">
        <v>1</v>
      </c>
      <c r="BE19" s="354">
        <v>1</v>
      </c>
      <c r="BF19" s="354">
        <v>1</v>
      </c>
      <c r="BG19" s="354">
        <v>1</v>
      </c>
      <c r="BH19" s="354">
        <v>1</v>
      </c>
      <c r="BI19" s="354">
        <v>1</v>
      </c>
      <c r="BJ19" s="354">
        <v>1</v>
      </c>
      <c r="BK19" s="354">
        <v>1</v>
      </c>
      <c r="BL19" s="354">
        <v>1</v>
      </c>
      <c r="BM19" s="354">
        <v>1</v>
      </c>
      <c r="BV19" s="354">
        <v>1</v>
      </c>
      <c r="BW19" s="354">
        <v>1</v>
      </c>
      <c r="BX19" s="354">
        <v>1</v>
      </c>
      <c r="BY19" s="354">
        <v>1</v>
      </c>
      <c r="BZ19" s="354">
        <v>1</v>
      </c>
      <c r="CA19" s="354">
        <v>1</v>
      </c>
      <c r="CB19" s="354">
        <v>1</v>
      </c>
      <c r="CC19" s="354">
        <v>1</v>
      </c>
      <c r="CD19" s="354">
        <v>1</v>
      </c>
      <c r="CE19" s="355">
        <v>1</v>
      </c>
      <c r="CF19" s="356"/>
      <c r="CG19" s="357">
        <v>1</v>
      </c>
      <c r="CH19" s="354">
        <v>1</v>
      </c>
      <c r="CI19" s="354">
        <v>1</v>
      </c>
      <c r="CJ19" s="355">
        <v>1</v>
      </c>
      <c r="CK19" s="356"/>
      <c r="CL19" s="357">
        <v>1</v>
      </c>
      <c r="CM19" s="354">
        <v>1</v>
      </c>
      <c r="CN19" s="355">
        <v>1</v>
      </c>
      <c r="CO19" s="356"/>
      <c r="CP19" s="357">
        <v>1</v>
      </c>
      <c r="CQ19" s="354">
        <v>1</v>
      </c>
      <c r="CR19" s="355">
        <v>1</v>
      </c>
      <c r="CS19" s="356"/>
      <c r="CT19" s="358">
        <v>1</v>
      </c>
      <c r="CU19" s="354">
        <v>1</v>
      </c>
      <c r="CV19" s="354">
        <v>1</v>
      </c>
      <c r="CW19" s="354">
        <v>1</v>
      </c>
      <c r="CX19" s="354">
        <v>1</v>
      </c>
      <c r="CY19" s="354">
        <v>1</v>
      </c>
      <c r="CZ19" s="354">
        <v>1</v>
      </c>
      <c r="DA19" s="354">
        <v>1</v>
      </c>
      <c r="DB19" s="354">
        <v>1</v>
      </c>
      <c r="DC19" s="354">
        <v>1</v>
      </c>
      <c r="DD19" s="354">
        <v>1</v>
      </c>
      <c r="DE19" s="354">
        <v>1</v>
      </c>
      <c r="DF19" s="354">
        <v>1</v>
      </c>
      <c r="DG19" s="354">
        <v>1</v>
      </c>
      <c r="DH19" s="354">
        <v>1</v>
      </c>
      <c r="DI19" s="354">
        <v>1</v>
      </c>
      <c r="DJ19" s="354">
        <v>1</v>
      </c>
      <c r="DK19" s="354">
        <v>1</v>
      </c>
      <c r="DL19" s="354">
        <v>1</v>
      </c>
      <c r="DM19" s="354">
        <v>1</v>
      </c>
      <c r="DN19" s="354">
        <v>1</v>
      </c>
      <c r="DO19" s="354">
        <v>1</v>
      </c>
      <c r="DP19" s="354">
        <v>1</v>
      </c>
      <c r="DQ19" s="354">
        <v>1</v>
      </c>
      <c r="DR19" s="354">
        <v>1</v>
      </c>
      <c r="DS19" s="354">
        <v>1</v>
      </c>
      <c r="DT19" s="354">
        <v>1</v>
      </c>
      <c r="EC19" s="354">
        <v>1</v>
      </c>
      <c r="ED19" s="354">
        <v>1</v>
      </c>
      <c r="EE19" s="354">
        <v>1</v>
      </c>
      <c r="EF19" s="355">
        <v>1</v>
      </c>
      <c r="EG19" s="357">
        <v>1</v>
      </c>
      <c r="EH19" s="354">
        <v>1</v>
      </c>
      <c r="EI19" s="354">
        <v>1</v>
      </c>
      <c r="EJ19" s="354">
        <v>1</v>
      </c>
      <c r="EK19" s="354">
        <v>1</v>
      </c>
      <c r="EL19" s="354">
        <v>1</v>
      </c>
      <c r="EM19" s="354">
        <v>1</v>
      </c>
      <c r="EN19" s="354">
        <v>1</v>
      </c>
      <c r="EO19" s="354">
        <v>1</v>
      </c>
      <c r="EP19" s="355">
        <v>1</v>
      </c>
      <c r="EQ19" s="358">
        <v>1</v>
      </c>
      <c r="ER19" s="354">
        <v>1</v>
      </c>
      <c r="ES19" s="354">
        <v>1</v>
      </c>
      <c r="ET19" s="354">
        <v>1</v>
      </c>
      <c r="EU19" s="354">
        <v>1</v>
      </c>
      <c r="EV19" s="354">
        <v>1</v>
      </c>
      <c r="EW19" s="354">
        <v>1</v>
      </c>
      <c r="EX19" s="355">
        <v>1</v>
      </c>
      <c r="EY19" s="357">
        <v>1</v>
      </c>
      <c r="EZ19" s="354">
        <v>1</v>
      </c>
      <c r="FA19" s="354">
        <v>1</v>
      </c>
      <c r="FB19" s="354">
        <v>1</v>
      </c>
      <c r="FC19" s="354">
        <v>1</v>
      </c>
      <c r="FD19" s="354">
        <v>1</v>
      </c>
      <c r="FE19" s="354">
        <v>1</v>
      </c>
      <c r="FF19" s="354">
        <v>1</v>
      </c>
      <c r="FG19" s="354">
        <v>1</v>
      </c>
      <c r="FH19" s="354">
        <v>1</v>
      </c>
      <c r="FI19" s="354">
        <v>1</v>
      </c>
      <c r="FJ19" s="354">
        <v>1</v>
      </c>
      <c r="FK19" s="354">
        <v>1</v>
      </c>
      <c r="FL19" s="354">
        <v>1</v>
      </c>
      <c r="FM19" s="354">
        <v>1</v>
      </c>
      <c r="FN19" s="354">
        <v>1</v>
      </c>
      <c r="FO19" s="354">
        <v>1</v>
      </c>
      <c r="FP19" s="354">
        <v>1</v>
      </c>
      <c r="FQ19" s="355">
        <v>1</v>
      </c>
      <c r="FR19" s="357">
        <v>1</v>
      </c>
      <c r="FS19" s="354">
        <v>1</v>
      </c>
      <c r="FT19" s="354">
        <v>1</v>
      </c>
      <c r="FU19" s="354">
        <v>1</v>
      </c>
      <c r="FV19" s="354">
        <v>1</v>
      </c>
      <c r="FW19" s="355">
        <v>1</v>
      </c>
      <c r="FX19" s="358">
        <v>1</v>
      </c>
      <c r="GJ19" s="359">
        <v>1</v>
      </c>
      <c r="GK19" s="359">
        <v>1</v>
      </c>
      <c r="GL19" s="359">
        <v>1</v>
      </c>
      <c r="GM19" s="359">
        <v>1</v>
      </c>
      <c r="GN19" s="360"/>
      <c r="GO19" s="361">
        <v>1</v>
      </c>
      <c r="GP19" s="361">
        <v>1</v>
      </c>
      <c r="GQ19" s="361">
        <v>1</v>
      </c>
      <c r="GR19" s="361">
        <v>1</v>
      </c>
      <c r="GS19" s="361">
        <v>1</v>
      </c>
      <c r="GT19" s="361">
        <v>1</v>
      </c>
      <c r="GU19" s="361">
        <v>1</v>
      </c>
      <c r="GV19" s="361">
        <v>1</v>
      </c>
      <c r="GW19" s="361">
        <v>1</v>
      </c>
      <c r="GX19" s="361">
        <v>1</v>
      </c>
      <c r="GY19" s="365"/>
      <c r="GZ19" s="361">
        <v>1</v>
      </c>
      <c r="HA19" s="361">
        <v>1</v>
      </c>
      <c r="HB19" s="361">
        <v>1</v>
      </c>
      <c r="HC19" s="361">
        <v>1</v>
      </c>
      <c r="HD19" s="361">
        <v>1</v>
      </c>
      <c r="HE19" s="361">
        <v>1</v>
      </c>
      <c r="HF19" s="361">
        <v>1</v>
      </c>
      <c r="HG19" s="361">
        <v>1</v>
      </c>
      <c r="HH19" s="365"/>
      <c r="HI19" s="363">
        <v>1</v>
      </c>
      <c r="HJ19" s="363">
        <v>1</v>
      </c>
      <c r="HK19" s="363">
        <v>1</v>
      </c>
      <c r="HL19" s="363">
        <v>1</v>
      </c>
      <c r="HM19" s="363">
        <v>1</v>
      </c>
      <c r="HN19" s="363">
        <v>1</v>
      </c>
      <c r="HO19" s="363">
        <v>1</v>
      </c>
      <c r="HP19" s="363">
        <v>1</v>
      </c>
      <c r="HQ19" s="363">
        <v>1</v>
      </c>
      <c r="HR19" s="363">
        <v>1</v>
      </c>
      <c r="HS19" s="363">
        <v>1</v>
      </c>
      <c r="HT19" s="363">
        <v>1</v>
      </c>
      <c r="HU19" s="363">
        <v>1</v>
      </c>
      <c r="HV19" s="363">
        <v>1</v>
      </c>
      <c r="HW19" s="363">
        <v>1</v>
      </c>
      <c r="HX19" s="363">
        <v>1</v>
      </c>
      <c r="HY19" s="363">
        <v>1</v>
      </c>
      <c r="HZ19" s="363">
        <v>1</v>
      </c>
      <c r="IA19" s="363">
        <v>1</v>
      </c>
      <c r="IB19" s="366"/>
      <c r="IC19" s="362">
        <v>1</v>
      </c>
      <c r="ID19" s="362">
        <v>1</v>
      </c>
      <c r="IE19" s="362">
        <v>1</v>
      </c>
      <c r="IF19" s="362">
        <v>1</v>
      </c>
      <c r="IG19" s="362">
        <v>1</v>
      </c>
      <c r="IH19" s="362">
        <v>1</v>
      </c>
      <c r="II19" s="364"/>
      <c r="IJ19" s="361">
        <v>1</v>
      </c>
    </row>
    <row r="20" spans="19:244" ht="7.5" customHeight="1">
      <c r="S20" s="354">
        <v>1</v>
      </c>
      <c r="T20" s="354">
        <v>1</v>
      </c>
      <c r="U20" s="354">
        <v>1</v>
      </c>
      <c r="V20" s="354">
        <v>1</v>
      </c>
      <c r="W20" s="354">
        <v>1</v>
      </c>
      <c r="X20" s="354">
        <v>1</v>
      </c>
      <c r="Y20" s="354">
        <v>1</v>
      </c>
      <c r="Z20" s="354">
        <v>1</v>
      </c>
      <c r="AA20" s="354">
        <v>1</v>
      </c>
      <c r="AB20" s="354">
        <v>1</v>
      </c>
      <c r="AC20" s="354">
        <v>1</v>
      </c>
      <c r="AD20" s="354">
        <v>1</v>
      </c>
      <c r="AE20" s="354">
        <v>1</v>
      </c>
      <c r="AF20" s="354">
        <v>1</v>
      </c>
      <c r="AG20" s="354">
        <v>1</v>
      </c>
      <c r="AH20" s="354">
        <v>1</v>
      </c>
      <c r="AI20" s="354">
        <v>1</v>
      </c>
      <c r="AJ20" s="354">
        <v>1</v>
      </c>
      <c r="AK20" s="354">
        <v>1</v>
      </c>
      <c r="AL20" s="354">
        <v>1</v>
      </c>
      <c r="AM20" s="354">
        <v>1</v>
      </c>
      <c r="AN20" s="354">
        <v>1</v>
      </c>
      <c r="AO20" s="354">
        <v>1</v>
      </c>
      <c r="AP20" s="354">
        <v>1</v>
      </c>
      <c r="AQ20" s="354">
        <v>1</v>
      </c>
      <c r="AR20" s="354">
        <v>1</v>
      </c>
      <c r="AS20" s="354">
        <v>1</v>
      </c>
      <c r="AT20" s="354">
        <v>1</v>
      </c>
      <c r="AU20" s="354">
        <v>1</v>
      </c>
      <c r="AV20" s="354">
        <v>1</v>
      </c>
      <c r="AW20" s="354">
        <v>1</v>
      </c>
      <c r="AX20" s="354">
        <v>1</v>
      </c>
      <c r="AY20" s="354">
        <v>1</v>
      </c>
      <c r="AZ20" s="354">
        <v>1</v>
      </c>
      <c r="BA20" s="354">
        <v>1</v>
      </c>
      <c r="BB20" s="354">
        <v>1</v>
      </c>
      <c r="BC20" s="354">
        <v>1</v>
      </c>
      <c r="BD20" s="354">
        <v>1</v>
      </c>
      <c r="BE20" s="354">
        <v>1</v>
      </c>
      <c r="BF20" s="354">
        <v>1</v>
      </c>
      <c r="BG20" s="354">
        <v>1</v>
      </c>
      <c r="BH20" s="354">
        <v>1</v>
      </c>
      <c r="BI20" s="354">
        <v>1</v>
      </c>
      <c r="BJ20" s="354">
        <v>1</v>
      </c>
      <c r="BK20" s="354">
        <v>1</v>
      </c>
      <c r="BL20" s="354">
        <v>1</v>
      </c>
      <c r="BM20" s="354">
        <v>1</v>
      </c>
      <c r="BV20" s="354">
        <v>1</v>
      </c>
      <c r="BW20" s="354">
        <v>1</v>
      </c>
      <c r="BX20" s="354">
        <v>1</v>
      </c>
      <c r="BY20" s="354">
        <v>1</v>
      </c>
      <c r="BZ20" s="354">
        <v>1</v>
      </c>
      <c r="CA20" s="354">
        <v>1</v>
      </c>
      <c r="CB20" s="354">
        <v>1</v>
      </c>
      <c r="CC20" s="354">
        <v>1</v>
      </c>
      <c r="CD20" s="354">
        <v>1</v>
      </c>
      <c r="CE20" s="355">
        <v>1</v>
      </c>
      <c r="CF20" s="356"/>
      <c r="CG20" s="357">
        <v>1</v>
      </c>
      <c r="CH20" s="354">
        <v>1</v>
      </c>
      <c r="CI20" s="354">
        <v>1</v>
      </c>
      <c r="CJ20" s="355">
        <v>1</v>
      </c>
      <c r="CK20" s="356"/>
      <c r="CL20" s="357">
        <v>1</v>
      </c>
      <c r="CM20" s="354">
        <v>1</v>
      </c>
      <c r="CN20" s="355">
        <v>1</v>
      </c>
      <c r="CO20" s="356"/>
      <c r="CP20" s="357">
        <v>1</v>
      </c>
      <c r="CQ20" s="354">
        <v>1</v>
      </c>
      <c r="CR20" s="355">
        <v>1</v>
      </c>
      <c r="CS20" s="356"/>
      <c r="CT20" s="358">
        <v>1</v>
      </c>
      <c r="CU20" s="354">
        <v>1</v>
      </c>
      <c r="CV20" s="354">
        <v>1</v>
      </c>
      <c r="CW20" s="354">
        <v>1</v>
      </c>
      <c r="CX20" s="354">
        <v>1</v>
      </c>
      <c r="CY20" s="354">
        <v>1</v>
      </c>
      <c r="CZ20" s="354">
        <v>1</v>
      </c>
      <c r="DA20" s="354">
        <v>1</v>
      </c>
      <c r="DB20" s="354">
        <v>1</v>
      </c>
      <c r="DC20" s="354">
        <v>1</v>
      </c>
      <c r="DD20" s="354">
        <v>1</v>
      </c>
      <c r="DE20" s="354">
        <v>1</v>
      </c>
      <c r="DF20" s="354">
        <v>1</v>
      </c>
      <c r="DG20" s="354">
        <v>1</v>
      </c>
      <c r="DH20" s="354">
        <v>1</v>
      </c>
      <c r="DI20" s="354">
        <v>1</v>
      </c>
      <c r="DJ20" s="354">
        <v>1</v>
      </c>
      <c r="DK20" s="354">
        <v>1</v>
      </c>
      <c r="DL20" s="354">
        <v>1</v>
      </c>
      <c r="DM20" s="354">
        <v>1</v>
      </c>
      <c r="DN20" s="354">
        <v>1</v>
      </c>
      <c r="DO20" s="354">
        <v>1</v>
      </c>
      <c r="DP20" s="354">
        <v>1</v>
      </c>
      <c r="DQ20" s="354">
        <v>1</v>
      </c>
      <c r="DR20" s="354">
        <v>1</v>
      </c>
      <c r="DS20" s="354">
        <v>1</v>
      </c>
      <c r="DT20" s="354">
        <v>1</v>
      </c>
      <c r="EC20" s="354">
        <v>1</v>
      </c>
      <c r="ED20" s="354">
        <v>1</v>
      </c>
      <c r="EE20" s="354">
        <v>1</v>
      </c>
      <c r="EF20" s="355">
        <v>1</v>
      </c>
      <c r="EG20" s="357">
        <v>1</v>
      </c>
      <c r="EH20" s="354">
        <v>1</v>
      </c>
      <c r="EI20" s="354">
        <v>1</v>
      </c>
      <c r="EJ20" s="354">
        <v>1</v>
      </c>
      <c r="EK20" s="354">
        <v>1</v>
      </c>
      <c r="EL20" s="354">
        <v>1</v>
      </c>
      <c r="EM20" s="354">
        <v>1</v>
      </c>
      <c r="EN20" s="354">
        <v>1</v>
      </c>
      <c r="EO20" s="354">
        <v>1</v>
      </c>
      <c r="EP20" s="355">
        <v>1</v>
      </c>
      <c r="EQ20" s="358">
        <v>1</v>
      </c>
      <c r="ER20" s="354">
        <v>1</v>
      </c>
      <c r="ES20" s="354">
        <v>1</v>
      </c>
      <c r="ET20" s="354">
        <v>1</v>
      </c>
      <c r="EU20" s="354">
        <v>1</v>
      </c>
      <c r="EV20" s="354">
        <v>1</v>
      </c>
      <c r="EW20" s="354">
        <v>1</v>
      </c>
      <c r="EX20" s="355">
        <v>1</v>
      </c>
      <c r="EY20" s="357">
        <v>1</v>
      </c>
      <c r="EZ20" s="354">
        <v>1</v>
      </c>
      <c r="FA20" s="354">
        <v>1</v>
      </c>
      <c r="FB20" s="354">
        <v>1</v>
      </c>
      <c r="FC20" s="354">
        <v>1</v>
      </c>
      <c r="FD20" s="354">
        <v>1</v>
      </c>
      <c r="FE20" s="354">
        <v>1</v>
      </c>
      <c r="FF20" s="354">
        <v>1</v>
      </c>
      <c r="FG20" s="354">
        <v>1</v>
      </c>
      <c r="FH20" s="354">
        <v>1</v>
      </c>
      <c r="FI20" s="354">
        <v>1</v>
      </c>
      <c r="FJ20" s="354">
        <v>1</v>
      </c>
      <c r="FK20" s="354">
        <v>1</v>
      </c>
      <c r="FL20" s="354">
        <v>1</v>
      </c>
      <c r="FM20" s="354">
        <v>1</v>
      </c>
      <c r="FN20" s="354">
        <v>1</v>
      </c>
      <c r="FO20" s="354">
        <v>1</v>
      </c>
      <c r="FP20" s="354">
        <v>1</v>
      </c>
      <c r="FQ20" s="355">
        <v>1</v>
      </c>
      <c r="FR20" s="357">
        <v>1</v>
      </c>
      <c r="FS20" s="354">
        <v>1</v>
      </c>
      <c r="FT20" s="354">
        <v>1</v>
      </c>
      <c r="FU20" s="354">
        <v>1</v>
      </c>
      <c r="FV20" s="354">
        <v>1</v>
      </c>
      <c r="FW20" s="355">
        <v>1</v>
      </c>
      <c r="FX20" s="358">
        <v>1</v>
      </c>
      <c r="GJ20" s="359">
        <v>1</v>
      </c>
      <c r="GK20" s="359">
        <v>1</v>
      </c>
      <c r="GL20" s="359">
        <v>1</v>
      </c>
      <c r="GM20" s="359">
        <v>1</v>
      </c>
      <c r="GN20" s="360"/>
      <c r="GO20" s="361">
        <v>1</v>
      </c>
      <c r="GP20" s="361">
        <v>1</v>
      </c>
      <c r="GQ20" s="361">
        <v>1</v>
      </c>
      <c r="GR20" s="361">
        <v>1</v>
      </c>
      <c r="GS20" s="361">
        <v>1</v>
      </c>
      <c r="GT20" s="361">
        <v>1</v>
      </c>
      <c r="GU20" s="361">
        <v>1</v>
      </c>
      <c r="GV20" s="361">
        <v>1</v>
      </c>
      <c r="GW20" s="361">
        <v>1</v>
      </c>
      <c r="GX20" s="361">
        <v>1</v>
      </c>
      <c r="GY20" s="365"/>
      <c r="GZ20" s="361">
        <v>1</v>
      </c>
      <c r="HA20" s="361">
        <v>1</v>
      </c>
      <c r="HB20" s="361">
        <v>1</v>
      </c>
      <c r="HC20" s="361">
        <v>1</v>
      </c>
      <c r="HD20" s="361">
        <v>1</v>
      </c>
      <c r="HE20" s="361">
        <v>1</v>
      </c>
      <c r="HF20" s="361">
        <v>1</v>
      </c>
      <c r="HG20" s="361">
        <v>1</v>
      </c>
      <c r="HH20" s="365"/>
      <c r="HI20" s="363">
        <v>1</v>
      </c>
      <c r="HJ20" s="363">
        <v>1</v>
      </c>
      <c r="HK20" s="363">
        <v>1</v>
      </c>
      <c r="HL20" s="363">
        <v>1</v>
      </c>
      <c r="HM20" s="363">
        <v>1</v>
      </c>
      <c r="HN20" s="363">
        <v>1</v>
      </c>
      <c r="HO20" s="363">
        <v>1</v>
      </c>
      <c r="HP20" s="363">
        <v>1</v>
      </c>
      <c r="HQ20" s="363">
        <v>1</v>
      </c>
      <c r="HR20" s="363">
        <v>1</v>
      </c>
      <c r="HS20" s="363">
        <v>1</v>
      </c>
      <c r="HT20" s="363">
        <v>1</v>
      </c>
      <c r="HU20" s="363">
        <v>1</v>
      </c>
      <c r="HV20" s="363">
        <v>1</v>
      </c>
      <c r="HW20" s="363">
        <v>1</v>
      </c>
      <c r="HX20" s="363">
        <v>1</v>
      </c>
      <c r="HY20" s="363">
        <v>1</v>
      </c>
      <c r="HZ20" s="363">
        <v>1</v>
      </c>
      <c r="IA20" s="363">
        <v>1</v>
      </c>
      <c r="IB20" s="366"/>
      <c r="IC20" s="362">
        <v>1</v>
      </c>
      <c r="ID20" s="362">
        <v>1</v>
      </c>
      <c r="IE20" s="362">
        <v>1</v>
      </c>
      <c r="IF20" s="362">
        <v>1</v>
      </c>
      <c r="IG20" s="362">
        <v>1</v>
      </c>
      <c r="IH20" s="362">
        <v>1</v>
      </c>
      <c r="II20" s="364"/>
      <c r="IJ20" s="361">
        <v>1</v>
      </c>
    </row>
    <row r="21" spans="19:244" ht="7.5" customHeight="1">
      <c r="S21" s="354">
        <v>1</v>
      </c>
      <c r="T21" s="354">
        <v>1</v>
      </c>
      <c r="U21" s="354">
        <v>1</v>
      </c>
      <c r="V21" s="354">
        <v>1</v>
      </c>
      <c r="W21" s="354">
        <v>1</v>
      </c>
      <c r="X21" s="354">
        <v>1</v>
      </c>
      <c r="Y21" s="354">
        <v>1</v>
      </c>
      <c r="Z21" s="354">
        <v>1</v>
      </c>
      <c r="AA21" s="354">
        <v>1</v>
      </c>
      <c r="AB21" s="354">
        <v>1</v>
      </c>
      <c r="AC21" s="354">
        <v>1</v>
      </c>
      <c r="AD21" s="354">
        <v>1</v>
      </c>
      <c r="AE21" s="354">
        <v>1</v>
      </c>
      <c r="AF21" s="354">
        <v>1</v>
      </c>
      <c r="AG21" s="354">
        <v>1</v>
      </c>
      <c r="AH21" s="354">
        <v>1</v>
      </c>
      <c r="AI21" s="354">
        <v>1</v>
      </c>
      <c r="AJ21" s="354">
        <v>1</v>
      </c>
      <c r="AK21" s="354">
        <v>1</v>
      </c>
      <c r="AL21" s="354">
        <v>1</v>
      </c>
      <c r="AM21" s="354">
        <v>1</v>
      </c>
      <c r="AN21" s="354">
        <v>1</v>
      </c>
      <c r="AO21" s="354">
        <v>1</v>
      </c>
      <c r="AP21" s="354">
        <v>1</v>
      </c>
      <c r="AQ21" s="354">
        <v>1</v>
      </c>
      <c r="AR21" s="354">
        <v>1</v>
      </c>
      <c r="AS21" s="354">
        <v>1</v>
      </c>
      <c r="AT21" s="354">
        <v>1</v>
      </c>
      <c r="AU21" s="354">
        <v>1</v>
      </c>
      <c r="AV21" s="354">
        <v>1</v>
      </c>
      <c r="AW21" s="354">
        <v>1</v>
      </c>
      <c r="AX21" s="354">
        <v>1</v>
      </c>
      <c r="AY21" s="354">
        <v>1</v>
      </c>
      <c r="AZ21" s="354">
        <v>1</v>
      </c>
      <c r="BA21" s="354">
        <v>1</v>
      </c>
      <c r="BB21" s="354">
        <v>1</v>
      </c>
      <c r="BC21" s="354">
        <v>1</v>
      </c>
      <c r="BD21" s="354">
        <v>1</v>
      </c>
      <c r="BE21" s="354">
        <v>1</v>
      </c>
      <c r="BF21" s="354">
        <v>1</v>
      </c>
      <c r="BG21" s="354">
        <v>1</v>
      </c>
      <c r="BH21" s="354">
        <v>1</v>
      </c>
      <c r="BI21" s="354">
        <v>1</v>
      </c>
      <c r="BJ21" s="354">
        <v>1</v>
      </c>
      <c r="BK21" s="354">
        <v>1</v>
      </c>
      <c r="BL21" s="354">
        <v>1</v>
      </c>
      <c r="BM21" s="354">
        <v>1</v>
      </c>
      <c r="BV21" s="354">
        <v>1</v>
      </c>
      <c r="BW21" s="354">
        <v>1</v>
      </c>
      <c r="BX21" s="354">
        <v>1</v>
      </c>
      <c r="BY21" s="354">
        <v>1</v>
      </c>
      <c r="BZ21" s="354">
        <v>1</v>
      </c>
      <c r="CA21" s="354">
        <v>1</v>
      </c>
      <c r="CB21" s="354">
        <v>1</v>
      </c>
      <c r="CC21" s="354">
        <v>1</v>
      </c>
      <c r="CD21" s="354">
        <v>1</v>
      </c>
      <c r="CE21" s="355">
        <v>1</v>
      </c>
      <c r="CF21" s="356"/>
      <c r="CG21" s="357">
        <v>1</v>
      </c>
      <c r="CH21" s="354">
        <v>1</v>
      </c>
      <c r="CI21" s="354">
        <v>1</v>
      </c>
      <c r="CJ21" s="355">
        <v>1</v>
      </c>
      <c r="CK21" s="356"/>
      <c r="CL21" s="357">
        <v>1</v>
      </c>
      <c r="CM21" s="354">
        <v>1</v>
      </c>
      <c r="CN21" s="355">
        <v>1</v>
      </c>
      <c r="CO21" s="356"/>
      <c r="CP21" s="357">
        <v>1</v>
      </c>
      <c r="CQ21" s="354">
        <v>1</v>
      </c>
      <c r="CR21" s="355">
        <v>1</v>
      </c>
      <c r="CS21" s="356"/>
      <c r="CT21" s="358">
        <v>1</v>
      </c>
      <c r="CU21" s="354">
        <v>1</v>
      </c>
      <c r="CV21" s="354">
        <v>1</v>
      </c>
      <c r="CW21" s="354">
        <v>1</v>
      </c>
      <c r="CX21" s="354">
        <v>1</v>
      </c>
      <c r="CY21" s="354">
        <v>1</v>
      </c>
      <c r="CZ21" s="354">
        <v>1</v>
      </c>
      <c r="DA21" s="354">
        <v>1</v>
      </c>
      <c r="DB21" s="354">
        <v>1</v>
      </c>
      <c r="DC21" s="354">
        <v>1</v>
      </c>
      <c r="DD21" s="354">
        <v>1</v>
      </c>
      <c r="DE21" s="354">
        <v>1</v>
      </c>
      <c r="DF21" s="354">
        <v>1</v>
      </c>
      <c r="DG21" s="354">
        <v>1</v>
      </c>
      <c r="DH21" s="354">
        <v>1</v>
      </c>
      <c r="DI21" s="354">
        <v>1</v>
      </c>
      <c r="DJ21" s="354">
        <v>1</v>
      </c>
      <c r="DK21" s="354">
        <v>1</v>
      </c>
      <c r="DL21" s="354">
        <v>1</v>
      </c>
      <c r="DM21" s="354">
        <v>1</v>
      </c>
      <c r="DN21" s="354">
        <v>1</v>
      </c>
      <c r="DO21" s="354">
        <v>1</v>
      </c>
      <c r="DP21" s="354">
        <v>1</v>
      </c>
      <c r="DQ21" s="354">
        <v>1</v>
      </c>
      <c r="DR21" s="354">
        <v>1</v>
      </c>
      <c r="DS21" s="354">
        <v>1</v>
      </c>
      <c r="DT21" s="354">
        <v>1</v>
      </c>
      <c r="EC21" s="354">
        <v>1</v>
      </c>
      <c r="ED21" s="354">
        <v>1</v>
      </c>
      <c r="EE21" s="354">
        <v>1</v>
      </c>
      <c r="EF21" s="355">
        <v>1</v>
      </c>
      <c r="EG21" s="357">
        <v>1</v>
      </c>
      <c r="EH21" s="354">
        <v>1</v>
      </c>
      <c r="EI21" s="354">
        <v>1</v>
      </c>
      <c r="EJ21" s="354">
        <v>1</v>
      </c>
      <c r="EK21" s="354">
        <v>1</v>
      </c>
      <c r="EL21" s="354">
        <v>1</v>
      </c>
      <c r="EM21" s="354">
        <v>1</v>
      </c>
      <c r="EN21" s="354">
        <v>1</v>
      </c>
      <c r="EO21" s="354">
        <v>1</v>
      </c>
      <c r="EP21" s="355">
        <v>1</v>
      </c>
      <c r="EQ21" s="358">
        <v>1</v>
      </c>
      <c r="ER21" s="354">
        <v>1</v>
      </c>
      <c r="ES21" s="354">
        <v>1</v>
      </c>
      <c r="ET21" s="354">
        <v>1</v>
      </c>
      <c r="EU21" s="354">
        <v>1</v>
      </c>
      <c r="EV21" s="354">
        <v>1</v>
      </c>
      <c r="EW21" s="354">
        <v>1</v>
      </c>
      <c r="EX21" s="355">
        <v>1</v>
      </c>
      <c r="EY21" s="357">
        <v>1</v>
      </c>
      <c r="EZ21" s="354">
        <v>1</v>
      </c>
      <c r="FA21" s="354">
        <v>1</v>
      </c>
      <c r="FB21" s="354">
        <v>1</v>
      </c>
      <c r="FC21" s="354">
        <v>1</v>
      </c>
      <c r="FD21" s="354">
        <v>1</v>
      </c>
      <c r="FE21" s="354">
        <v>1</v>
      </c>
      <c r="FF21" s="354">
        <v>1</v>
      </c>
      <c r="FG21" s="354">
        <v>1</v>
      </c>
      <c r="FH21" s="354">
        <v>1</v>
      </c>
      <c r="FI21" s="354">
        <v>1</v>
      </c>
      <c r="FJ21" s="354">
        <v>1</v>
      </c>
      <c r="FK21" s="354">
        <v>1</v>
      </c>
      <c r="FL21" s="354">
        <v>1</v>
      </c>
      <c r="FM21" s="354">
        <v>1</v>
      </c>
      <c r="FN21" s="354">
        <v>1</v>
      </c>
      <c r="FO21" s="354">
        <v>1</v>
      </c>
      <c r="FP21" s="354">
        <v>1</v>
      </c>
      <c r="FQ21" s="355">
        <v>1</v>
      </c>
      <c r="FR21" s="357">
        <v>1</v>
      </c>
      <c r="FS21" s="354">
        <v>1</v>
      </c>
      <c r="FT21" s="354">
        <v>1</v>
      </c>
      <c r="FU21" s="354">
        <v>1</v>
      </c>
      <c r="FV21" s="354">
        <v>1</v>
      </c>
      <c r="FW21" s="355">
        <v>1</v>
      </c>
      <c r="FX21" s="358">
        <v>1</v>
      </c>
      <c r="GJ21" s="359">
        <v>1</v>
      </c>
      <c r="GK21" s="359">
        <v>1</v>
      </c>
      <c r="GL21" s="359">
        <v>1</v>
      </c>
      <c r="GM21" s="359">
        <v>1</v>
      </c>
      <c r="GN21" s="360"/>
      <c r="GO21" s="361">
        <v>1</v>
      </c>
      <c r="GP21" s="361">
        <v>1</v>
      </c>
      <c r="GQ21" s="361">
        <v>1</v>
      </c>
      <c r="GR21" s="361">
        <v>1</v>
      </c>
      <c r="GS21" s="361">
        <v>1</v>
      </c>
      <c r="GT21" s="361">
        <v>1</v>
      </c>
      <c r="GU21" s="361">
        <v>1</v>
      </c>
      <c r="GV21" s="361">
        <v>1</v>
      </c>
      <c r="GW21" s="361">
        <v>1</v>
      </c>
      <c r="GX21" s="361">
        <v>1</v>
      </c>
      <c r="GY21" s="365"/>
      <c r="GZ21" s="361">
        <v>1</v>
      </c>
      <c r="HA21" s="361">
        <v>1</v>
      </c>
      <c r="HB21" s="361">
        <v>1</v>
      </c>
      <c r="HC21" s="361">
        <v>1</v>
      </c>
      <c r="HD21" s="361">
        <v>1</v>
      </c>
      <c r="HE21" s="361">
        <v>1</v>
      </c>
      <c r="HF21" s="361">
        <v>1</v>
      </c>
      <c r="HG21" s="361">
        <v>1</v>
      </c>
      <c r="HH21" s="365"/>
      <c r="HI21" s="363">
        <v>1</v>
      </c>
      <c r="HJ21" s="363">
        <v>1</v>
      </c>
      <c r="HK21" s="363">
        <v>1</v>
      </c>
      <c r="HL21" s="363">
        <v>1</v>
      </c>
      <c r="HM21" s="363">
        <v>1</v>
      </c>
      <c r="HN21" s="363">
        <v>1</v>
      </c>
      <c r="HO21" s="363">
        <v>1</v>
      </c>
      <c r="HP21" s="363">
        <v>1</v>
      </c>
      <c r="HQ21" s="363">
        <v>1</v>
      </c>
      <c r="HR21" s="363">
        <v>1</v>
      </c>
      <c r="HS21" s="363">
        <v>1</v>
      </c>
      <c r="HT21" s="363">
        <v>1</v>
      </c>
      <c r="HU21" s="363">
        <v>1</v>
      </c>
      <c r="HV21" s="363">
        <v>1</v>
      </c>
      <c r="HW21" s="363">
        <v>1</v>
      </c>
      <c r="HX21" s="363">
        <v>1</v>
      </c>
      <c r="HY21" s="363">
        <v>1</v>
      </c>
      <c r="HZ21" s="363">
        <v>1</v>
      </c>
      <c r="IA21" s="363">
        <v>1</v>
      </c>
      <c r="IB21" s="366"/>
      <c r="IC21" s="362">
        <v>1</v>
      </c>
      <c r="ID21" s="362">
        <v>1</v>
      </c>
      <c r="IE21" s="362">
        <v>1</v>
      </c>
      <c r="IF21" s="362">
        <v>1</v>
      </c>
      <c r="IG21" s="362">
        <v>1</v>
      </c>
      <c r="IH21" s="362">
        <v>1</v>
      </c>
      <c r="II21" s="364"/>
      <c r="IJ21" s="361">
        <v>1</v>
      </c>
    </row>
    <row r="22" spans="19:244" ht="7.5" customHeight="1">
      <c r="S22" s="354">
        <v>1</v>
      </c>
      <c r="T22" s="354">
        <v>1</v>
      </c>
      <c r="U22" s="354">
        <v>1</v>
      </c>
      <c r="V22" s="354">
        <v>1</v>
      </c>
      <c r="W22" s="354">
        <v>1</v>
      </c>
      <c r="X22" s="354">
        <v>1</v>
      </c>
      <c r="Y22" s="354">
        <v>1</v>
      </c>
      <c r="Z22" s="354">
        <v>1</v>
      </c>
      <c r="AA22" s="354">
        <v>1</v>
      </c>
      <c r="AB22" s="354">
        <v>1</v>
      </c>
      <c r="AC22" s="354">
        <v>1</v>
      </c>
      <c r="AD22" s="354">
        <v>1</v>
      </c>
      <c r="AE22" s="354">
        <v>1</v>
      </c>
      <c r="AF22" s="354">
        <v>1</v>
      </c>
      <c r="AG22" s="354">
        <v>1</v>
      </c>
      <c r="AH22" s="354">
        <v>1</v>
      </c>
      <c r="AI22" s="354">
        <v>1</v>
      </c>
      <c r="AJ22" s="354">
        <v>1</v>
      </c>
      <c r="AK22" s="354">
        <v>1</v>
      </c>
      <c r="AL22" s="354">
        <v>1</v>
      </c>
      <c r="AM22" s="354">
        <v>1</v>
      </c>
      <c r="AN22" s="354">
        <v>1</v>
      </c>
      <c r="AO22" s="354">
        <v>1</v>
      </c>
      <c r="AP22" s="354">
        <v>1</v>
      </c>
      <c r="AQ22" s="354">
        <v>1</v>
      </c>
      <c r="AR22" s="354">
        <v>1</v>
      </c>
      <c r="AS22" s="354">
        <v>1</v>
      </c>
      <c r="AT22" s="354">
        <v>1</v>
      </c>
      <c r="AU22" s="354">
        <v>1</v>
      </c>
      <c r="AV22" s="354">
        <v>1</v>
      </c>
      <c r="AW22" s="354">
        <v>1</v>
      </c>
      <c r="AX22" s="354">
        <v>1</v>
      </c>
      <c r="AY22" s="354">
        <v>1</v>
      </c>
      <c r="AZ22" s="354">
        <v>1</v>
      </c>
      <c r="BA22" s="354">
        <v>1</v>
      </c>
      <c r="BB22" s="354">
        <v>1</v>
      </c>
      <c r="BC22" s="354">
        <v>1</v>
      </c>
      <c r="BD22" s="354">
        <v>1</v>
      </c>
      <c r="BE22" s="354">
        <v>1</v>
      </c>
      <c r="BF22" s="354">
        <v>1</v>
      </c>
      <c r="BG22" s="354">
        <v>1</v>
      </c>
      <c r="BH22" s="354">
        <v>1</v>
      </c>
      <c r="BI22" s="354">
        <v>1</v>
      </c>
      <c r="BJ22" s="354">
        <v>1</v>
      </c>
      <c r="BK22" s="354">
        <v>1</v>
      </c>
      <c r="BL22" s="354">
        <v>1</v>
      </c>
      <c r="BM22" s="354">
        <v>1</v>
      </c>
      <c r="BV22" s="354">
        <v>1</v>
      </c>
      <c r="BW22" s="354">
        <v>1</v>
      </c>
      <c r="BX22" s="354">
        <v>1</v>
      </c>
      <c r="BY22" s="354">
        <v>1</v>
      </c>
      <c r="BZ22" s="354">
        <v>1</v>
      </c>
      <c r="CA22" s="354">
        <v>1</v>
      </c>
      <c r="CB22" s="354">
        <v>1</v>
      </c>
      <c r="CC22" s="354">
        <v>1</v>
      </c>
      <c r="CD22" s="354">
        <v>1</v>
      </c>
      <c r="CE22" s="355">
        <v>1</v>
      </c>
      <c r="CF22" s="356"/>
      <c r="CG22" s="357">
        <v>1</v>
      </c>
      <c r="CH22" s="354">
        <v>1</v>
      </c>
      <c r="CI22" s="354">
        <v>1</v>
      </c>
      <c r="CJ22" s="355">
        <v>1</v>
      </c>
      <c r="CK22" s="356"/>
      <c r="CL22" s="357">
        <v>1</v>
      </c>
      <c r="CM22" s="354">
        <v>1</v>
      </c>
      <c r="CN22" s="355">
        <v>1</v>
      </c>
      <c r="CO22" s="356"/>
      <c r="CP22" s="357">
        <v>1</v>
      </c>
      <c r="CQ22" s="354">
        <v>1</v>
      </c>
      <c r="CR22" s="355">
        <v>1</v>
      </c>
      <c r="CS22" s="356"/>
      <c r="CT22" s="358">
        <v>1</v>
      </c>
      <c r="CU22" s="354">
        <v>1</v>
      </c>
      <c r="CV22" s="354">
        <v>1</v>
      </c>
      <c r="CW22" s="354">
        <v>1</v>
      </c>
      <c r="CX22" s="354">
        <v>1</v>
      </c>
      <c r="CY22" s="354">
        <v>1</v>
      </c>
      <c r="CZ22" s="354">
        <v>1</v>
      </c>
      <c r="DA22" s="354">
        <v>1</v>
      </c>
      <c r="DB22" s="354">
        <v>1</v>
      </c>
      <c r="DC22" s="354">
        <v>1</v>
      </c>
      <c r="DD22" s="354">
        <v>1</v>
      </c>
      <c r="DE22" s="354">
        <v>1</v>
      </c>
      <c r="DF22" s="354">
        <v>1</v>
      </c>
      <c r="DG22" s="354">
        <v>1</v>
      </c>
      <c r="DH22" s="354">
        <v>1</v>
      </c>
      <c r="DI22" s="354">
        <v>1</v>
      </c>
      <c r="DJ22" s="354">
        <v>1</v>
      </c>
      <c r="DK22" s="354">
        <v>1</v>
      </c>
      <c r="DL22" s="354">
        <v>1</v>
      </c>
      <c r="DM22" s="354">
        <v>1</v>
      </c>
      <c r="DN22" s="354">
        <v>1</v>
      </c>
      <c r="DO22" s="354">
        <v>1</v>
      </c>
      <c r="DP22" s="354">
        <v>1</v>
      </c>
      <c r="DQ22" s="354">
        <v>1</v>
      </c>
      <c r="DR22" s="354">
        <v>1</v>
      </c>
      <c r="DS22" s="354">
        <v>1</v>
      </c>
      <c r="DT22" s="354">
        <v>1</v>
      </c>
      <c r="EC22" s="354">
        <v>1</v>
      </c>
      <c r="ED22" s="354">
        <v>1</v>
      </c>
      <c r="EE22" s="354">
        <v>1</v>
      </c>
      <c r="EF22" s="355">
        <v>1</v>
      </c>
      <c r="EG22" s="357">
        <v>1</v>
      </c>
      <c r="EH22" s="354">
        <v>1</v>
      </c>
      <c r="EI22" s="354">
        <v>1</v>
      </c>
      <c r="EJ22" s="354">
        <v>1</v>
      </c>
      <c r="EK22" s="354">
        <v>1</v>
      </c>
      <c r="EL22" s="354">
        <v>1</v>
      </c>
      <c r="EM22" s="354">
        <v>1</v>
      </c>
      <c r="EN22" s="354">
        <v>1</v>
      </c>
      <c r="EO22" s="354">
        <v>1</v>
      </c>
      <c r="EP22" s="355">
        <v>1</v>
      </c>
      <c r="EQ22" s="358">
        <v>1</v>
      </c>
      <c r="ER22" s="354">
        <v>1</v>
      </c>
      <c r="ES22" s="354">
        <v>1</v>
      </c>
      <c r="ET22" s="354">
        <v>1</v>
      </c>
      <c r="EU22" s="354">
        <v>1</v>
      </c>
      <c r="EV22" s="354">
        <v>1</v>
      </c>
      <c r="EW22" s="354">
        <v>1</v>
      </c>
      <c r="EX22" s="355">
        <v>1</v>
      </c>
      <c r="EY22" s="357">
        <v>1</v>
      </c>
      <c r="EZ22" s="354">
        <v>1</v>
      </c>
      <c r="FA22" s="354">
        <v>1</v>
      </c>
      <c r="FB22" s="354">
        <v>1</v>
      </c>
      <c r="FC22" s="354">
        <v>1</v>
      </c>
      <c r="FD22" s="354">
        <v>1</v>
      </c>
      <c r="FE22" s="354">
        <v>1</v>
      </c>
      <c r="FF22" s="354">
        <v>1</v>
      </c>
      <c r="FG22" s="354">
        <v>1</v>
      </c>
      <c r="FH22" s="354">
        <v>1</v>
      </c>
      <c r="FI22" s="354">
        <v>1</v>
      </c>
      <c r="FJ22" s="354">
        <v>1</v>
      </c>
      <c r="FK22" s="354">
        <v>1</v>
      </c>
      <c r="FL22" s="354">
        <v>1</v>
      </c>
      <c r="FM22" s="354">
        <v>1</v>
      </c>
      <c r="FN22" s="354">
        <v>1</v>
      </c>
      <c r="FO22" s="354">
        <v>1</v>
      </c>
      <c r="FP22" s="354">
        <v>1</v>
      </c>
      <c r="FQ22" s="355">
        <v>1</v>
      </c>
      <c r="FR22" s="357">
        <v>1</v>
      </c>
      <c r="FS22" s="354">
        <v>1</v>
      </c>
      <c r="FT22" s="354">
        <v>1</v>
      </c>
      <c r="FU22" s="354">
        <v>1</v>
      </c>
      <c r="FV22" s="354">
        <v>1</v>
      </c>
      <c r="FW22" s="355">
        <v>1</v>
      </c>
      <c r="FX22" s="358">
        <v>1</v>
      </c>
      <c r="GJ22" s="363">
        <v>1</v>
      </c>
      <c r="GK22" s="363">
        <v>1</v>
      </c>
      <c r="GL22" s="362">
        <v>1</v>
      </c>
      <c r="GM22" s="362">
        <v>1</v>
      </c>
      <c r="GN22" s="364"/>
      <c r="GO22" s="361">
        <v>1</v>
      </c>
      <c r="GP22" s="361">
        <v>1</v>
      </c>
      <c r="GQ22" s="361">
        <v>1</v>
      </c>
      <c r="GR22" s="361">
        <v>1</v>
      </c>
      <c r="GS22" s="361">
        <v>1</v>
      </c>
      <c r="GT22" s="361">
        <v>1</v>
      </c>
      <c r="GU22" s="361">
        <v>1</v>
      </c>
      <c r="GV22" s="361">
        <v>1</v>
      </c>
      <c r="GW22" s="361">
        <v>1</v>
      </c>
      <c r="GX22" s="361">
        <v>1</v>
      </c>
      <c r="GY22" s="365"/>
      <c r="GZ22" s="361">
        <v>1</v>
      </c>
      <c r="HA22" s="361">
        <v>1</v>
      </c>
      <c r="HB22" s="361">
        <v>1</v>
      </c>
      <c r="HC22" s="361">
        <v>1</v>
      </c>
      <c r="HD22" s="361">
        <v>1</v>
      </c>
      <c r="HE22" s="361">
        <v>1</v>
      </c>
      <c r="HF22" s="361">
        <v>1</v>
      </c>
      <c r="HG22" s="361">
        <v>1</v>
      </c>
      <c r="HH22" s="365"/>
      <c r="HI22" s="363">
        <v>1</v>
      </c>
      <c r="HJ22" s="363">
        <v>1</v>
      </c>
      <c r="HK22" s="363">
        <v>1</v>
      </c>
      <c r="HL22" s="363">
        <v>1</v>
      </c>
      <c r="HM22" s="363">
        <v>1</v>
      </c>
      <c r="HN22" s="363">
        <v>1</v>
      </c>
      <c r="HO22" s="363">
        <v>1</v>
      </c>
      <c r="HP22" s="363">
        <v>1</v>
      </c>
      <c r="HQ22" s="363">
        <v>1</v>
      </c>
      <c r="HR22" s="363">
        <v>1</v>
      </c>
      <c r="HS22" s="363">
        <v>1</v>
      </c>
      <c r="HT22" s="363">
        <v>1</v>
      </c>
      <c r="HU22" s="363">
        <v>1</v>
      </c>
      <c r="HV22" s="363">
        <v>1</v>
      </c>
      <c r="HW22" s="363">
        <v>1</v>
      </c>
      <c r="HX22" s="363">
        <v>1</v>
      </c>
      <c r="HY22" s="363">
        <v>1</v>
      </c>
      <c r="HZ22" s="363">
        <v>1</v>
      </c>
      <c r="IA22" s="363">
        <v>1</v>
      </c>
      <c r="IB22" s="366"/>
      <c r="IC22" s="362">
        <v>1</v>
      </c>
      <c r="ID22" s="362">
        <v>1</v>
      </c>
      <c r="IE22" s="362">
        <v>1</v>
      </c>
      <c r="IF22" s="362">
        <v>1</v>
      </c>
      <c r="IG22" s="362">
        <v>1</v>
      </c>
      <c r="IH22" s="362">
        <v>1</v>
      </c>
      <c r="II22" s="364"/>
      <c r="IJ22" s="361">
        <v>1</v>
      </c>
    </row>
    <row r="23" spans="19:244" ht="7.5" customHeight="1">
      <c r="S23" s="354">
        <v>1</v>
      </c>
      <c r="T23" s="354">
        <v>1</v>
      </c>
      <c r="U23" s="354">
        <v>1</v>
      </c>
      <c r="V23" s="354">
        <v>1</v>
      </c>
      <c r="W23" s="354">
        <v>1</v>
      </c>
      <c r="X23" s="354">
        <v>1</v>
      </c>
      <c r="Y23" s="354">
        <v>1</v>
      </c>
      <c r="Z23" s="354">
        <v>1</v>
      </c>
      <c r="AA23" s="354">
        <v>1</v>
      </c>
      <c r="AB23" s="354">
        <v>1</v>
      </c>
      <c r="AC23" s="354">
        <v>1</v>
      </c>
      <c r="AD23" s="354">
        <v>1</v>
      </c>
      <c r="AE23" s="354">
        <v>1</v>
      </c>
      <c r="AF23" s="354">
        <v>1</v>
      </c>
      <c r="AG23" s="354">
        <v>1</v>
      </c>
      <c r="AH23" s="354">
        <v>1</v>
      </c>
      <c r="AI23" s="354">
        <v>1</v>
      </c>
      <c r="AJ23" s="354">
        <v>1</v>
      </c>
      <c r="AK23" s="354">
        <v>1</v>
      </c>
      <c r="AL23" s="354">
        <v>1</v>
      </c>
      <c r="AM23" s="354">
        <v>1</v>
      </c>
      <c r="AN23" s="354">
        <v>1</v>
      </c>
      <c r="AO23" s="354">
        <v>1</v>
      </c>
      <c r="AP23" s="354">
        <v>1</v>
      </c>
      <c r="AQ23" s="354">
        <v>1</v>
      </c>
      <c r="AR23" s="354">
        <v>1</v>
      </c>
      <c r="AS23" s="354">
        <v>1</v>
      </c>
      <c r="AT23" s="354">
        <v>1</v>
      </c>
      <c r="AU23" s="354">
        <v>1</v>
      </c>
      <c r="AV23" s="354">
        <v>1</v>
      </c>
      <c r="AW23" s="354">
        <v>1</v>
      </c>
      <c r="AX23" s="354">
        <v>1</v>
      </c>
      <c r="AY23" s="354">
        <v>1</v>
      </c>
      <c r="AZ23" s="354">
        <v>1</v>
      </c>
      <c r="BA23" s="354">
        <v>1</v>
      </c>
      <c r="BB23" s="354">
        <v>1</v>
      </c>
      <c r="BC23" s="354">
        <v>1</v>
      </c>
      <c r="BD23" s="354">
        <v>1</v>
      </c>
      <c r="BE23" s="354">
        <v>1</v>
      </c>
      <c r="BF23" s="354">
        <v>1</v>
      </c>
      <c r="BG23" s="354">
        <v>1</v>
      </c>
      <c r="BH23" s="354">
        <v>1</v>
      </c>
      <c r="BI23" s="354">
        <v>1</v>
      </c>
      <c r="BJ23" s="354">
        <v>1</v>
      </c>
      <c r="BK23" s="354">
        <v>1</v>
      </c>
      <c r="BL23" s="354">
        <v>1</v>
      </c>
      <c r="BM23" s="354">
        <v>1</v>
      </c>
      <c r="BV23" s="354">
        <v>1</v>
      </c>
      <c r="BW23" s="354">
        <v>1</v>
      </c>
      <c r="BX23" s="354">
        <v>1</v>
      </c>
      <c r="BY23" s="354">
        <v>1</v>
      </c>
      <c r="BZ23" s="354">
        <v>1</v>
      </c>
      <c r="CA23" s="354">
        <v>1</v>
      </c>
      <c r="CB23" s="354">
        <v>1</v>
      </c>
      <c r="CC23" s="354">
        <v>1</v>
      </c>
      <c r="CD23" s="354">
        <v>1</v>
      </c>
      <c r="CE23" s="355">
        <v>1</v>
      </c>
      <c r="CF23" s="356"/>
      <c r="CG23" s="357">
        <v>1</v>
      </c>
      <c r="CH23" s="354">
        <v>1</v>
      </c>
      <c r="CI23" s="354">
        <v>1</v>
      </c>
      <c r="CJ23" s="355">
        <v>1</v>
      </c>
      <c r="CK23" s="356"/>
      <c r="CL23" s="357">
        <v>1</v>
      </c>
      <c r="CM23" s="354">
        <v>1</v>
      </c>
      <c r="CN23" s="355">
        <v>1</v>
      </c>
      <c r="CO23" s="356"/>
      <c r="CP23" s="357">
        <v>1</v>
      </c>
      <c r="CQ23" s="354">
        <v>1</v>
      </c>
      <c r="CR23" s="355">
        <v>1</v>
      </c>
      <c r="CS23" s="356"/>
      <c r="CT23" s="358">
        <v>1</v>
      </c>
      <c r="CU23" s="354">
        <v>1</v>
      </c>
      <c r="CV23" s="354">
        <v>1</v>
      </c>
      <c r="CW23" s="354">
        <v>1</v>
      </c>
      <c r="CX23" s="354">
        <v>1</v>
      </c>
      <c r="CY23" s="354">
        <v>1</v>
      </c>
      <c r="CZ23" s="354">
        <v>1</v>
      </c>
      <c r="DA23" s="354">
        <v>1</v>
      </c>
      <c r="DB23" s="354">
        <v>1</v>
      </c>
      <c r="DC23" s="354">
        <v>1</v>
      </c>
      <c r="DD23" s="354">
        <v>1</v>
      </c>
      <c r="DE23" s="354">
        <v>1</v>
      </c>
      <c r="DF23" s="354">
        <v>1</v>
      </c>
      <c r="DG23" s="354">
        <v>1</v>
      </c>
      <c r="DH23" s="354">
        <v>1</v>
      </c>
      <c r="DI23" s="354">
        <v>1</v>
      </c>
      <c r="DJ23" s="354">
        <v>1</v>
      </c>
      <c r="DK23" s="354">
        <v>1</v>
      </c>
      <c r="DL23" s="354">
        <v>1</v>
      </c>
      <c r="DM23" s="354">
        <v>1</v>
      </c>
      <c r="DN23" s="354">
        <v>1</v>
      </c>
      <c r="DO23" s="354">
        <v>1</v>
      </c>
      <c r="DP23" s="354">
        <v>1</v>
      </c>
      <c r="DQ23" s="354">
        <v>1</v>
      </c>
      <c r="DR23" s="354">
        <v>1</v>
      </c>
      <c r="DS23" s="354">
        <v>1</v>
      </c>
      <c r="DT23" s="354">
        <v>1</v>
      </c>
      <c r="EC23" s="354">
        <v>1</v>
      </c>
      <c r="ED23" s="354">
        <v>1</v>
      </c>
      <c r="EE23" s="354">
        <v>1</v>
      </c>
      <c r="EF23" s="355">
        <v>1</v>
      </c>
      <c r="EG23" s="357">
        <v>1</v>
      </c>
      <c r="EH23" s="354">
        <v>1</v>
      </c>
      <c r="EI23" s="354">
        <v>1</v>
      </c>
      <c r="EJ23" s="354">
        <v>1</v>
      </c>
      <c r="EK23" s="354">
        <v>1</v>
      </c>
      <c r="EL23" s="354">
        <v>1</v>
      </c>
      <c r="EM23" s="354">
        <v>1</v>
      </c>
      <c r="EN23" s="354">
        <v>1</v>
      </c>
      <c r="EO23" s="354">
        <v>1</v>
      </c>
      <c r="EP23" s="355">
        <v>1</v>
      </c>
      <c r="EQ23" s="358">
        <v>1</v>
      </c>
      <c r="ER23" s="354">
        <v>1</v>
      </c>
      <c r="ES23" s="354">
        <v>1</v>
      </c>
      <c r="ET23" s="354">
        <v>1</v>
      </c>
      <c r="EU23" s="354">
        <v>1</v>
      </c>
      <c r="EV23" s="354">
        <v>1</v>
      </c>
      <c r="EW23" s="354">
        <v>1</v>
      </c>
      <c r="EX23" s="355">
        <v>1</v>
      </c>
      <c r="EY23" s="357">
        <v>1</v>
      </c>
      <c r="EZ23" s="354">
        <v>1</v>
      </c>
      <c r="FA23" s="354">
        <v>1</v>
      </c>
      <c r="FB23" s="354">
        <v>1</v>
      </c>
      <c r="FC23" s="354">
        <v>1</v>
      </c>
      <c r="FD23" s="354">
        <v>1</v>
      </c>
      <c r="FE23" s="354">
        <v>1</v>
      </c>
      <c r="FF23" s="354">
        <v>1</v>
      </c>
      <c r="FG23" s="354">
        <v>1</v>
      </c>
      <c r="FH23" s="354">
        <v>1</v>
      </c>
      <c r="FI23" s="354">
        <v>1</v>
      </c>
      <c r="FJ23" s="354">
        <v>1</v>
      </c>
      <c r="FK23" s="354">
        <v>1</v>
      </c>
      <c r="FL23" s="354">
        <v>1</v>
      </c>
      <c r="FM23" s="354">
        <v>1</v>
      </c>
      <c r="FN23" s="354">
        <v>1</v>
      </c>
      <c r="FO23" s="354">
        <v>1</v>
      </c>
      <c r="FP23" s="354">
        <v>1</v>
      </c>
      <c r="FQ23" s="355">
        <v>1</v>
      </c>
      <c r="FR23" s="357">
        <v>1</v>
      </c>
      <c r="FS23" s="354">
        <v>1</v>
      </c>
      <c r="FT23" s="354">
        <v>1</v>
      </c>
      <c r="FU23" s="354">
        <v>1</v>
      </c>
      <c r="FV23" s="354">
        <v>1</v>
      </c>
      <c r="FW23" s="355">
        <v>1</v>
      </c>
      <c r="FX23" s="358">
        <v>1</v>
      </c>
      <c r="GJ23" s="363">
        <v>1</v>
      </c>
      <c r="GK23" s="363">
        <v>1</v>
      </c>
      <c r="GL23" s="363">
        <v>1</v>
      </c>
      <c r="GM23" s="363">
        <v>1</v>
      </c>
      <c r="GN23" s="366"/>
      <c r="GO23" s="361">
        <v>1</v>
      </c>
      <c r="GP23" s="361">
        <v>1</v>
      </c>
      <c r="GQ23" s="361">
        <v>1</v>
      </c>
      <c r="GR23" s="361">
        <v>1</v>
      </c>
      <c r="GS23" s="361">
        <v>1</v>
      </c>
      <c r="GT23" s="361">
        <v>1</v>
      </c>
      <c r="GU23" s="361">
        <v>1</v>
      </c>
      <c r="GV23" s="361">
        <v>1</v>
      </c>
      <c r="GW23" s="361">
        <v>1</v>
      </c>
      <c r="GX23" s="361">
        <v>1</v>
      </c>
      <c r="GY23" s="365"/>
      <c r="GZ23" s="361">
        <v>1</v>
      </c>
      <c r="HA23" s="361">
        <v>1</v>
      </c>
      <c r="HB23" s="361">
        <v>1</v>
      </c>
      <c r="HC23" s="361">
        <v>1</v>
      </c>
      <c r="HD23" s="361">
        <v>1</v>
      </c>
      <c r="HE23" s="361">
        <v>1</v>
      </c>
      <c r="HF23" s="361">
        <v>1</v>
      </c>
      <c r="HG23" s="361">
        <v>1</v>
      </c>
      <c r="HH23" s="365"/>
      <c r="HI23" s="363">
        <v>1</v>
      </c>
      <c r="HJ23" s="363">
        <v>1</v>
      </c>
      <c r="HK23" s="363">
        <v>1</v>
      </c>
      <c r="HL23" s="363">
        <v>1</v>
      </c>
      <c r="HM23" s="363">
        <v>1</v>
      </c>
      <c r="HN23" s="363">
        <v>1</v>
      </c>
      <c r="HO23" s="363">
        <v>1</v>
      </c>
      <c r="HP23" s="363">
        <v>1</v>
      </c>
      <c r="HQ23" s="363">
        <v>1</v>
      </c>
      <c r="HR23" s="363">
        <v>1</v>
      </c>
      <c r="HS23" s="363">
        <v>1</v>
      </c>
      <c r="HT23" s="363">
        <v>1</v>
      </c>
      <c r="HU23" s="363">
        <v>1</v>
      </c>
      <c r="HV23" s="363">
        <v>1</v>
      </c>
      <c r="HW23" s="363">
        <v>1</v>
      </c>
      <c r="HX23" s="363">
        <v>1</v>
      </c>
      <c r="HY23" s="363">
        <v>1</v>
      </c>
      <c r="HZ23" s="363">
        <v>1</v>
      </c>
      <c r="IA23" s="363">
        <v>1</v>
      </c>
      <c r="IB23" s="366"/>
      <c r="IC23" s="363">
        <v>1</v>
      </c>
      <c r="ID23" s="362">
        <v>1</v>
      </c>
      <c r="IE23" s="362">
        <v>1</v>
      </c>
      <c r="IF23" s="362">
        <v>1</v>
      </c>
      <c r="IG23" s="362">
        <v>1</v>
      </c>
      <c r="IH23" s="362">
        <v>1</v>
      </c>
      <c r="II23" s="364"/>
      <c r="IJ23" s="361">
        <v>1</v>
      </c>
    </row>
    <row r="24" spans="19:244" ht="7.5" customHeight="1">
      <c r="S24" s="354">
        <v>1</v>
      </c>
      <c r="T24" s="354">
        <v>1</v>
      </c>
      <c r="U24" s="354">
        <v>1</v>
      </c>
      <c r="V24" s="354">
        <v>1</v>
      </c>
      <c r="W24" s="354">
        <v>1</v>
      </c>
      <c r="X24" s="354">
        <v>1</v>
      </c>
      <c r="Y24" s="354">
        <v>1</v>
      </c>
      <c r="Z24" s="354">
        <v>1</v>
      </c>
      <c r="AA24" s="354">
        <v>1</v>
      </c>
      <c r="AB24" s="354">
        <v>1</v>
      </c>
      <c r="AC24" s="354">
        <v>1</v>
      </c>
      <c r="AD24" s="354">
        <v>1</v>
      </c>
      <c r="AE24" s="354">
        <v>1</v>
      </c>
      <c r="AF24" s="354">
        <v>1</v>
      </c>
      <c r="AG24" s="354">
        <v>1</v>
      </c>
      <c r="AH24" s="354">
        <v>1</v>
      </c>
      <c r="AI24" s="354">
        <v>1</v>
      </c>
      <c r="AJ24" s="354">
        <v>1</v>
      </c>
      <c r="AK24" s="354">
        <v>1</v>
      </c>
      <c r="AL24" s="354">
        <v>1</v>
      </c>
      <c r="AM24" s="354">
        <v>1</v>
      </c>
      <c r="AN24" s="354">
        <v>1</v>
      </c>
      <c r="AO24" s="354">
        <v>1</v>
      </c>
      <c r="AP24" s="354">
        <v>1</v>
      </c>
      <c r="AQ24" s="354">
        <v>1</v>
      </c>
      <c r="AR24" s="354">
        <v>1</v>
      </c>
      <c r="AS24" s="354">
        <v>1</v>
      </c>
      <c r="AT24" s="354">
        <v>1</v>
      </c>
      <c r="AU24" s="354">
        <v>1</v>
      </c>
      <c r="AV24" s="354">
        <v>1</v>
      </c>
      <c r="AW24" s="354">
        <v>1</v>
      </c>
      <c r="AX24" s="354">
        <v>1</v>
      </c>
      <c r="AY24" s="354">
        <v>1</v>
      </c>
      <c r="AZ24" s="354">
        <v>1</v>
      </c>
      <c r="BA24" s="354">
        <v>1</v>
      </c>
      <c r="BB24" s="354">
        <v>1</v>
      </c>
      <c r="BC24" s="354">
        <v>1</v>
      </c>
      <c r="BD24" s="354">
        <v>1</v>
      </c>
      <c r="BE24" s="354">
        <v>1</v>
      </c>
      <c r="BF24" s="354">
        <v>1</v>
      </c>
      <c r="BG24" s="354">
        <v>1</v>
      </c>
      <c r="BH24" s="354">
        <v>1</v>
      </c>
      <c r="BI24" s="354">
        <v>1</v>
      </c>
      <c r="BJ24" s="354">
        <v>1</v>
      </c>
      <c r="BK24" s="354">
        <v>1</v>
      </c>
      <c r="BL24" s="354">
        <v>1</v>
      </c>
      <c r="BM24" s="354">
        <v>1</v>
      </c>
      <c r="BV24" s="354">
        <v>1</v>
      </c>
      <c r="BW24" s="354">
        <v>1</v>
      </c>
      <c r="BX24" s="354">
        <v>1</v>
      </c>
      <c r="BY24" s="354">
        <v>1</v>
      </c>
      <c r="BZ24" s="354">
        <v>1</v>
      </c>
      <c r="CA24" s="354">
        <v>1</v>
      </c>
      <c r="CB24" s="354">
        <v>1</v>
      </c>
      <c r="CC24" s="354">
        <v>1</v>
      </c>
      <c r="CD24" s="354">
        <v>1</v>
      </c>
      <c r="CE24" s="355">
        <v>1</v>
      </c>
      <c r="CF24" s="356"/>
      <c r="CG24" s="357">
        <v>1</v>
      </c>
      <c r="CH24" s="354">
        <v>1</v>
      </c>
      <c r="CI24" s="354">
        <v>1</v>
      </c>
      <c r="CJ24" s="355">
        <v>1</v>
      </c>
      <c r="CK24" s="356"/>
      <c r="CL24" s="357">
        <v>1</v>
      </c>
      <c r="CM24" s="354">
        <v>1</v>
      </c>
      <c r="CN24" s="355">
        <v>1</v>
      </c>
      <c r="CO24" s="356"/>
      <c r="CP24" s="357">
        <v>1</v>
      </c>
      <c r="CQ24" s="354">
        <v>1</v>
      </c>
      <c r="CR24" s="355">
        <v>1</v>
      </c>
      <c r="CS24" s="356"/>
      <c r="CT24" s="358">
        <v>1</v>
      </c>
      <c r="CU24" s="354">
        <v>1</v>
      </c>
      <c r="CV24" s="354">
        <v>1</v>
      </c>
      <c r="CW24" s="354">
        <v>1</v>
      </c>
      <c r="CX24" s="354">
        <v>1</v>
      </c>
      <c r="CY24" s="354">
        <v>1</v>
      </c>
      <c r="CZ24" s="354">
        <v>1</v>
      </c>
      <c r="DA24" s="354">
        <v>1</v>
      </c>
      <c r="DB24" s="354">
        <v>1</v>
      </c>
      <c r="DC24" s="354">
        <v>1</v>
      </c>
      <c r="DD24" s="354">
        <v>1</v>
      </c>
      <c r="DE24" s="354">
        <v>1</v>
      </c>
      <c r="DF24" s="354">
        <v>1</v>
      </c>
      <c r="DG24" s="354">
        <v>1</v>
      </c>
      <c r="DH24" s="354">
        <v>1</v>
      </c>
      <c r="DI24" s="354">
        <v>1</v>
      </c>
      <c r="DJ24" s="354">
        <v>1</v>
      </c>
      <c r="DK24" s="354">
        <v>1</v>
      </c>
      <c r="DL24" s="354">
        <v>1</v>
      </c>
      <c r="DM24" s="354">
        <v>1</v>
      </c>
      <c r="DN24" s="354">
        <v>1</v>
      </c>
      <c r="DO24" s="354">
        <v>1</v>
      </c>
      <c r="DP24" s="354">
        <v>1</v>
      </c>
      <c r="DQ24" s="354">
        <v>1</v>
      </c>
      <c r="DR24" s="354">
        <v>1</v>
      </c>
      <c r="DS24" s="354">
        <v>1</v>
      </c>
      <c r="DT24" s="354">
        <v>1</v>
      </c>
      <c r="EC24" s="354">
        <v>1</v>
      </c>
      <c r="ED24" s="354">
        <v>1</v>
      </c>
      <c r="EE24" s="354">
        <v>1</v>
      </c>
      <c r="EF24" s="355">
        <v>1</v>
      </c>
      <c r="EG24" s="357">
        <v>1</v>
      </c>
      <c r="EH24" s="354">
        <v>1</v>
      </c>
      <c r="EI24" s="354">
        <v>1</v>
      </c>
      <c r="EJ24" s="354">
        <v>1</v>
      </c>
      <c r="EK24" s="354">
        <v>1</v>
      </c>
      <c r="EL24" s="354">
        <v>1</v>
      </c>
      <c r="EM24" s="354">
        <v>1</v>
      </c>
      <c r="EN24" s="354">
        <v>1</v>
      </c>
      <c r="EO24" s="354">
        <v>1</v>
      </c>
      <c r="EP24" s="355">
        <v>1</v>
      </c>
      <c r="EQ24" s="358">
        <v>1</v>
      </c>
      <c r="ER24" s="354">
        <v>1</v>
      </c>
      <c r="ES24" s="354">
        <v>1</v>
      </c>
      <c r="ET24" s="354">
        <v>1</v>
      </c>
      <c r="EU24" s="354">
        <v>1</v>
      </c>
      <c r="EV24" s="354">
        <v>1</v>
      </c>
      <c r="EW24" s="354">
        <v>1</v>
      </c>
      <c r="EX24" s="355">
        <v>1</v>
      </c>
      <c r="EY24" s="357">
        <v>1</v>
      </c>
      <c r="EZ24" s="354">
        <v>1</v>
      </c>
      <c r="FA24" s="354">
        <v>1</v>
      </c>
      <c r="FB24" s="354">
        <v>1</v>
      </c>
      <c r="FC24" s="354">
        <v>1</v>
      </c>
      <c r="FD24" s="354">
        <v>1</v>
      </c>
      <c r="FE24" s="354">
        <v>1</v>
      </c>
      <c r="FF24" s="354">
        <v>1</v>
      </c>
      <c r="FG24" s="354">
        <v>1</v>
      </c>
      <c r="FH24" s="354">
        <v>1</v>
      </c>
      <c r="FI24" s="354">
        <v>1</v>
      </c>
      <c r="FJ24" s="354">
        <v>1</v>
      </c>
      <c r="FK24" s="354">
        <v>1</v>
      </c>
      <c r="FL24" s="354">
        <v>1</v>
      </c>
      <c r="FM24" s="354">
        <v>1</v>
      </c>
      <c r="FN24" s="354">
        <v>1</v>
      </c>
      <c r="FO24" s="354">
        <v>1</v>
      </c>
      <c r="FP24" s="354">
        <v>1</v>
      </c>
      <c r="FQ24" s="355">
        <v>1</v>
      </c>
      <c r="FR24" s="357">
        <v>1</v>
      </c>
      <c r="FS24" s="354">
        <v>1</v>
      </c>
      <c r="FT24" s="354">
        <v>1</v>
      </c>
      <c r="FU24" s="354">
        <v>1</v>
      </c>
      <c r="FV24" s="354">
        <v>1</v>
      </c>
      <c r="FW24" s="355">
        <v>1</v>
      </c>
      <c r="FX24" s="358">
        <v>1</v>
      </c>
      <c r="GJ24" s="361">
        <v>1</v>
      </c>
      <c r="GK24" s="361">
        <v>1</v>
      </c>
      <c r="GL24" s="363">
        <v>1</v>
      </c>
      <c r="GM24" s="363">
        <v>1</v>
      </c>
      <c r="GN24" s="366"/>
      <c r="GO24" s="361">
        <v>1</v>
      </c>
      <c r="GP24" s="361">
        <v>1</v>
      </c>
      <c r="GQ24" s="361">
        <v>1</v>
      </c>
      <c r="GR24" s="361">
        <v>1</v>
      </c>
      <c r="GS24" s="361">
        <v>1</v>
      </c>
      <c r="GT24" s="361">
        <v>1</v>
      </c>
      <c r="GU24" s="361">
        <v>1</v>
      </c>
      <c r="GV24" s="361">
        <v>1</v>
      </c>
      <c r="GW24" s="361">
        <v>1</v>
      </c>
      <c r="GX24" s="361">
        <v>1</v>
      </c>
      <c r="GY24" s="365"/>
      <c r="GZ24" s="361">
        <v>1</v>
      </c>
      <c r="HA24" s="361">
        <v>1</v>
      </c>
      <c r="HB24" s="361">
        <v>1</v>
      </c>
      <c r="HC24" s="361">
        <v>1</v>
      </c>
      <c r="HD24" s="361">
        <v>1</v>
      </c>
      <c r="HE24" s="361">
        <v>1</v>
      </c>
      <c r="HF24" s="361">
        <v>1</v>
      </c>
      <c r="HG24" s="361">
        <v>1</v>
      </c>
      <c r="HH24" s="365"/>
      <c r="HI24" s="361">
        <v>1</v>
      </c>
      <c r="HJ24" s="361">
        <v>1</v>
      </c>
      <c r="HK24" s="361">
        <v>1</v>
      </c>
      <c r="HL24" s="361">
        <v>1</v>
      </c>
      <c r="HM24" s="361">
        <v>1</v>
      </c>
      <c r="HN24" s="361">
        <v>1</v>
      </c>
      <c r="HO24" s="363">
        <v>1</v>
      </c>
      <c r="HP24" s="363">
        <v>1</v>
      </c>
      <c r="HQ24" s="363">
        <v>1</v>
      </c>
      <c r="HR24" s="363">
        <v>1</v>
      </c>
      <c r="HS24" s="363">
        <v>1</v>
      </c>
      <c r="HT24" s="363">
        <v>1</v>
      </c>
      <c r="HU24" s="363">
        <v>1</v>
      </c>
      <c r="HV24" s="363">
        <v>1</v>
      </c>
      <c r="HW24" s="363">
        <v>1</v>
      </c>
      <c r="HX24" s="363">
        <v>1</v>
      </c>
      <c r="HY24" s="363">
        <v>1</v>
      </c>
      <c r="HZ24" s="363">
        <v>1</v>
      </c>
      <c r="IA24" s="363">
        <v>1</v>
      </c>
      <c r="IB24" s="366"/>
      <c r="IC24" s="363">
        <v>1</v>
      </c>
      <c r="ID24" s="363">
        <v>1</v>
      </c>
      <c r="IE24" s="363">
        <v>1</v>
      </c>
      <c r="IF24" s="363">
        <v>1</v>
      </c>
      <c r="IG24" s="363">
        <v>1</v>
      </c>
      <c r="IH24" s="363">
        <v>1</v>
      </c>
      <c r="II24" s="366"/>
      <c r="IJ24" s="361">
        <v>1</v>
      </c>
    </row>
    <row r="25" spans="19:244" ht="7.5" customHeight="1">
      <c r="S25" s="354">
        <v>1</v>
      </c>
      <c r="T25" s="354">
        <v>1</v>
      </c>
      <c r="U25" s="354">
        <v>1</v>
      </c>
      <c r="V25" s="354">
        <v>1</v>
      </c>
      <c r="W25" s="354">
        <v>1</v>
      </c>
      <c r="X25" s="354">
        <v>1</v>
      </c>
      <c r="Y25" s="354">
        <v>1</v>
      </c>
      <c r="Z25" s="354">
        <v>1</v>
      </c>
      <c r="AA25" s="354">
        <v>1</v>
      </c>
      <c r="AB25" s="354">
        <v>1</v>
      </c>
      <c r="AC25" s="354">
        <v>1</v>
      </c>
      <c r="AD25" s="354">
        <v>1</v>
      </c>
      <c r="AE25" s="354">
        <v>1</v>
      </c>
      <c r="AF25" s="354">
        <v>1</v>
      </c>
      <c r="AG25" s="354">
        <v>1</v>
      </c>
      <c r="AH25" s="354">
        <v>1</v>
      </c>
      <c r="AI25" s="354">
        <v>1</v>
      </c>
      <c r="AJ25" s="354">
        <v>1</v>
      </c>
      <c r="AK25" s="354">
        <v>1</v>
      </c>
      <c r="AL25" s="354">
        <v>1</v>
      </c>
      <c r="AM25" s="354">
        <v>1</v>
      </c>
      <c r="AN25" s="354">
        <v>1</v>
      </c>
      <c r="AO25" s="354">
        <v>1</v>
      </c>
      <c r="AP25" s="354">
        <v>1</v>
      </c>
      <c r="AQ25" s="354">
        <v>1</v>
      </c>
      <c r="AR25" s="354">
        <v>1</v>
      </c>
      <c r="AS25" s="354">
        <v>1</v>
      </c>
      <c r="AT25" s="354">
        <v>1</v>
      </c>
      <c r="AU25" s="354">
        <v>1</v>
      </c>
      <c r="AV25" s="354">
        <v>1</v>
      </c>
      <c r="AW25" s="354">
        <v>1</v>
      </c>
      <c r="AX25" s="354">
        <v>1</v>
      </c>
      <c r="AY25" s="354">
        <v>1</v>
      </c>
      <c r="AZ25" s="354">
        <v>1</v>
      </c>
      <c r="BA25" s="354">
        <v>1</v>
      </c>
      <c r="BB25" s="354">
        <v>1</v>
      </c>
      <c r="BC25" s="354">
        <v>1</v>
      </c>
      <c r="BD25" s="354">
        <v>1</v>
      </c>
      <c r="BE25" s="354">
        <v>1</v>
      </c>
      <c r="BF25" s="354">
        <v>1</v>
      </c>
      <c r="BG25" s="354">
        <v>1</v>
      </c>
      <c r="BH25" s="354">
        <v>1</v>
      </c>
      <c r="BI25" s="354">
        <v>1</v>
      </c>
      <c r="BJ25" s="354">
        <v>1</v>
      </c>
      <c r="BK25" s="354">
        <v>1</v>
      </c>
      <c r="BL25" s="354">
        <v>1</v>
      </c>
      <c r="BM25" s="354">
        <v>1</v>
      </c>
      <c r="BV25" s="354">
        <v>1</v>
      </c>
      <c r="BW25" s="354">
        <v>1</v>
      </c>
      <c r="BX25" s="354">
        <v>1</v>
      </c>
      <c r="BY25" s="354">
        <v>1</v>
      </c>
      <c r="BZ25" s="354">
        <v>1</v>
      </c>
      <c r="CA25" s="354">
        <v>1</v>
      </c>
      <c r="CB25" s="354">
        <v>1</v>
      </c>
      <c r="CC25" s="354">
        <v>1</v>
      </c>
      <c r="CD25" s="354">
        <v>1</v>
      </c>
      <c r="CE25" s="355">
        <v>1</v>
      </c>
      <c r="CF25" s="356"/>
      <c r="CG25" s="357">
        <v>1</v>
      </c>
      <c r="CH25" s="354">
        <v>1</v>
      </c>
      <c r="CI25" s="354">
        <v>1</v>
      </c>
      <c r="CJ25" s="355">
        <v>1</v>
      </c>
      <c r="CK25" s="356"/>
      <c r="CL25" s="357">
        <v>1</v>
      </c>
      <c r="CM25" s="354">
        <v>1</v>
      </c>
      <c r="CN25" s="355">
        <v>1</v>
      </c>
      <c r="CO25" s="356"/>
      <c r="CP25" s="357">
        <v>1</v>
      </c>
      <c r="CQ25" s="354">
        <v>1</v>
      </c>
      <c r="CR25" s="355">
        <v>1</v>
      </c>
      <c r="CS25" s="356"/>
      <c r="CT25" s="358">
        <v>1</v>
      </c>
      <c r="CU25" s="354">
        <v>1</v>
      </c>
      <c r="CV25" s="354">
        <v>1</v>
      </c>
      <c r="CW25" s="354">
        <v>1</v>
      </c>
      <c r="CX25" s="354">
        <v>1</v>
      </c>
      <c r="CY25" s="354">
        <v>1</v>
      </c>
      <c r="CZ25" s="354">
        <v>1</v>
      </c>
      <c r="DA25" s="354">
        <v>1</v>
      </c>
      <c r="DB25" s="354">
        <v>1</v>
      </c>
      <c r="DC25" s="354">
        <v>1</v>
      </c>
      <c r="DD25" s="354">
        <v>1</v>
      </c>
      <c r="DE25" s="354">
        <v>1</v>
      </c>
      <c r="DF25" s="354">
        <v>1</v>
      </c>
      <c r="DG25" s="354">
        <v>1</v>
      </c>
      <c r="DH25" s="354">
        <v>1</v>
      </c>
      <c r="DI25" s="354">
        <v>1</v>
      </c>
      <c r="DJ25" s="354">
        <v>1</v>
      </c>
      <c r="DK25" s="354">
        <v>1</v>
      </c>
      <c r="DL25" s="354">
        <v>1</v>
      </c>
      <c r="DM25" s="354">
        <v>1</v>
      </c>
      <c r="DN25" s="354">
        <v>1</v>
      </c>
      <c r="DO25" s="354">
        <v>1</v>
      </c>
      <c r="DP25" s="354">
        <v>1</v>
      </c>
      <c r="DQ25" s="354">
        <v>1</v>
      </c>
      <c r="DR25" s="354">
        <v>1</v>
      </c>
      <c r="DS25" s="354">
        <v>1</v>
      </c>
      <c r="DT25" s="354">
        <v>1</v>
      </c>
      <c r="EC25" s="354">
        <v>1</v>
      </c>
      <c r="ED25" s="354">
        <v>1</v>
      </c>
      <c r="EE25" s="354">
        <v>1</v>
      </c>
      <c r="EF25" s="355">
        <v>1</v>
      </c>
      <c r="EG25" s="357">
        <v>1</v>
      </c>
      <c r="EH25" s="354">
        <v>1</v>
      </c>
      <c r="EI25" s="354">
        <v>1</v>
      </c>
      <c r="EJ25" s="354">
        <v>1</v>
      </c>
      <c r="EK25" s="354">
        <v>1</v>
      </c>
      <c r="EL25" s="354">
        <v>1</v>
      </c>
      <c r="EM25" s="354">
        <v>1</v>
      </c>
      <c r="EN25" s="354">
        <v>1</v>
      </c>
      <c r="EO25" s="354">
        <v>1</v>
      </c>
      <c r="EP25" s="355">
        <v>1</v>
      </c>
      <c r="EQ25" s="358">
        <v>1</v>
      </c>
      <c r="ER25" s="354">
        <v>1</v>
      </c>
      <c r="ES25" s="354">
        <v>1</v>
      </c>
      <c r="ET25" s="354">
        <v>1</v>
      </c>
      <c r="EU25" s="354">
        <v>1</v>
      </c>
      <c r="EV25" s="354">
        <v>1</v>
      </c>
      <c r="EW25" s="354">
        <v>1</v>
      </c>
      <c r="EX25" s="355">
        <v>1</v>
      </c>
      <c r="EY25" s="357">
        <v>1</v>
      </c>
      <c r="EZ25" s="354">
        <v>1</v>
      </c>
      <c r="FA25" s="354">
        <v>1</v>
      </c>
      <c r="FB25" s="354">
        <v>1</v>
      </c>
      <c r="FC25" s="354">
        <v>1</v>
      </c>
      <c r="FD25" s="354">
        <v>1</v>
      </c>
      <c r="FE25" s="354">
        <v>1</v>
      </c>
      <c r="FF25" s="354">
        <v>1</v>
      </c>
      <c r="FG25" s="354">
        <v>1</v>
      </c>
      <c r="FH25" s="354">
        <v>1</v>
      </c>
      <c r="FI25" s="354">
        <v>1</v>
      </c>
      <c r="FJ25" s="354">
        <v>1</v>
      </c>
      <c r="FK25" s="354">
        <v>1</v>
      </c>
      <c r="FL25" s="354">
        <v>1</v>
      </c>
      <c r="FM25" s="354">
        <v>1</v>
      </c>
      <c r="FN25" s="354">
        <v>1</v>
      </c>
      <c r="FO25" s="354">
        <v>1</v>
      </c>
      <c r="FP25" s="354">
        <v>1</v>
      </c>
      <c r="FQ25" s="355">
        <v>1</v>
      </c>
      <c r="FR25" s="357">
        <v>1</v>
      </c>
      <c r="FS25" s="354">
        <v>1</v>
      </c>
      <c r="FT25" s="354">
        <v>1</v>
      </c>
      <c r="FU25" s="354">
        <v>1</v>
      </c>
      <c r="FV25" s="354">
        <v>1</v>
      </c>
      <c r="FW25" s="355">
        <v>1</v>
      </c>
      <c r="FX25" s="358">
        <v>1</v>
      </c>
      <c r="GA25" s="283" t="s">
        <v>345</v>
      </c>
      <c r="GJ25" s="361">
        <v>1</v>
      </c>
      <c r="GK25" s="361">
        <v>1</v>
      </c>
      <c r="GL25" s="361">
        <v>1</v>
      </c>
      <c r="GM25" s="361">
        <v>1</v>
      </c>
      <c r="GN25" s="365"/>
      <c r="GO25" s="361">
        <v>1</v>
      </c>
      <c r="GP25" s="361">
        <v>1</v>
      </c>
      <c r="GQ25" s="361">
        <v>1</v>
      </c>
      <c r="GR25" s="361">
        <v>1</v>
      </c>
      <c r="GS25" s="361">
        <v>1</v>
      </c>
      <c r="GT25" s="361">
        <v>1</v>
      </c>
      <c r="GU25" s="361">
        <v>1</v>
      </c>
      <c r="GV25" s="361">
        <v>1</v>
      </c>
      <c r="GW25" s="361">
        <v>1</v>
      </c>
      <c r="GX25" s="361">
        <v>1</v>
      </c>
      <c r="GY25" s="365"/>
      <c r="GZ25" s="361">
        <v>1</v>
      </c>
      <c r="HA25" s="361">
        <v>1</v>
      </c>
      <c r="HB25" s="361">
        <v>1</v>
      </c>
      <c r="HC25" s="361">
        <v>1</v>
      </c>
      <c r="HD25" s="361">
        <v>1</v>
      </c>
      <c r="HE25" s="361">
        <v>1</v>
      </c>
      <c r="HF25" s="361">
        <v>1</v>
      </c>
      <c r="HG25" s="361">
        <v>1</v>
      </c>
      <c r="HH25" s="365"/>
      <c r="HI25" s="361">
        <v>1</v>
      </c>
      <c r="HJ25" s="361">
        <v>1</v>
      </c>
      <c r="HK25" s="361">
        <v>1</v>
      </c>
      <c r="HL25" s="361">
        <v>1</v>
      </c>
      <c r="HM25" s="361">
        <v>1</v>
      </c>
      <c r="HN25" s="361">
        <v>1</v>
      </c>
      <c r="HO25" s="361">
        <v>1</v>
      </c>
      <c r="HP25" s="361">
        <v>1</v>
      </c>
      <c r="HQ25" s="361">
        <v>1</v>
      </c>
      <c r="HR25" s="361">
        <v>1</v>
      </c>
      <c r="HS25" s="361">
        <v>1</v>
      </c>
      <c r="HT25" s="361">
        <v>1</v>
      </c>
      <c r="HU25" s="361">
        <v>1</v>
      </c>
      <c r="HV25" s="361">
        <v>1</v>
      </c>
      <c r="HW25" s="361">
        <v>1</v>
      </c>
      <c r="HX25" s="361">
        <v>1</v>
      </c>
      <c r="HY25" s="361">
        <v>1</v>
      </c>
      <c r="HZ25" s="361">
        <v>1</v>
      </c>
      <c r="IA25" s="361">
        <v>1</v>
      </c>
      <c r="IB25" s="365"/>
      <c r="IC25" s="363">
        <v>1</v>
      </c>
      <c r="ID25" s="363">
        <v>1</v>
      </c>
      <c r="IE25" s="363">
        <v>1</v>
      </c>
      <c r="IF25" s="363">
        <v>1</v>
      </c>
      <c r="IG25" s="363">
        <v>1</v>
      </c>
      <c r="IH25" s="363">
        <v>1</v>
      </c>
      <c r="II25" s="366"/>
      <c r="IJ25" s="361">
        <v>1</v>
      </c>
    </row>
    <row r="26" spans="19:244" ht="7.5" customHeight="1">
      <c r="S26" s="354">
        <v>1</v>
      </c>
      <c r="T26" s="354">
        <v>1</v>
      </c>
      <c r="U26" s="354">
        <v>1</v>
      </c>
      <c r="V26" s="354">
        <v>1</v>
      </c>
      <c r="W26" s="354">
        <v>1</v>
      </c>
      <c r="X26" s="354">
        <v>1</v>
      </c>
      <c r="Y26" s="354">
        <v>1</v>
      </c>
      <c r="Z26" s="354">
        <v>1</v>
      </c>
      <c r="AA26" s="354">
        <v>1</v>
      </c>
      <c r="AB26" s="354">
        <v>1</v>
      </c>
      <c r="AC26" s="354">
        <v>1</v>
      </c>
      <c r="AD26" s="354">
        <v>1</v>
      </c>
      <c r="AE26" s="354">
        <v>1</v>
      </c>
      <c r="AF26" s="354">
        <v>1</v>
      </c>
      <c r="AG26" s="354">
        <v>1</v>
      </c>
      <c r="AH26" s="354">
        <v>1</v>
      </c>
      <c r="AI26" s="354">
        <v>1</v>
      </c>
      <c r="AJ26" s="354">
        <v>1</v>
      </c>
      <c r="AK26" s="354">
        <v>1</v>
      </c>
      <c r="AL26" s="354">
        <v>1</v>
      </c>
      <c r="AM26" s="354">
        <v>1</v>
      </c>
      <c r="AN26" s="354">
        <v>1</v>
      </c>
      <c r="AO26" s="354">
        <v>1</v>
      </c>
      <c r="AP26" s="354">
        <v>1</v>
      </c>
      <c r="AQ26" s="354">
        <v>1</v>
      </c>
      <c r="AR26" s="354">
        <v>1</v>
      </c>
      <c r="AS26" s="354">
        <v>1</v>
      </c>
      <c r="AT26" s="354">
        <v>1</v>
      </c>
      <c r="AU26" s="354">
        <v>1</v>
      </c>
      <c r="AV26" s="354">
        <v>1</v>
      </c>
      <c r="AW26" s="354">
        <v>1</v>
      </c>
      <c r="AX26" s="354">
        <v>1</v>
      </c>
      <c r="AY26" s="354">
        <v>1</v>
      </c>
      <c r="AZ26" s="354">
        <v>1</v>
      </c>
      <c r="BA26" s="354">
        <v>1</v>
      </c>
      <c r="BB26" s="354">
        <v>1</v>
      </c>
      <c r="BC26" s="354">
        <v>1</v>
      </c>
      <c r="BD26" s="354">
        <v>1</v>
      </c>
      <c r="BE26" s="354">
        <v>1</v>
      </c>
      <c r="BF26" s="354">
        <v>1</v>
      </c>
      <c r="BG26" s="354">
        <v>1</v>
      </c>
      <c r="BH26" s="354">
        <v>1</v>
      </c>
      <c r="BI26" s="354">
        <v>1</v>
      </c>
      <c r="BJ26" s="354">
        <v>1</v>
      </c>
      <c r="BK26" s="354">
        <v>1</v>
      </c>
      <c r="BL26" s="354">
        <v>1</v>
      </c>
      <c r="BM26" s="354">
        <v>1</v>
      </c>
      <c r="BV26" s="354">
        <v>1</v>
      </c>
      <c r="BW26" s="354">
        <v>1</v>
      </c>
      <c r="BX26" s="354">
        <v>1</v>
      </c>
      <c r="BY26" s="354">
        <v>1</v>
      </c>
      <c r="BZ26" s="354">
        <v>1</v>
      </c>
      <c r="CA26" s="354">
        <v>1</v>
      </c>
      <c r="CB26" s="354">
        <v>1</v>
      </c>
      <c r="CC26" s="354">
        <v>1</v>
      </c>
      <c r="CD26" s="354">
        <v>1</v>
      </c>
      <c r="CE26" s="355">
        <v>1</v>
      </c>
      <c r="CF26" s="356"/>
      <c r="CG26" s="357">
        <v>1</v>
      </c>
      <c r="CH26" s="354">
        <v>1</v>
      </c>
      <c r="CI26" s="354">
        <v>1</v>
      </c>
      <c r="CJ26" s="355">
        <v>1</v>
      </c>
      <c r="CK26" s="356"/>
      <c r="CL26" s="357">
        <v>1</v>
      </c>
      <c r="CM26" s="354">
        <v>1</v>
      </c>
      <c r="CN26" s="355">
        <v>1</v>
      </c>
      <c r="CO26" s="356"/>
      <c r="CP26" s="357">
        <v>1</v>
      </c>
      <c r="CQ26" s="354">
        <v>1</v>
      </c>
      <c r="CR26" s="355">
        <v>1</v>
      </c>
      <c r="CS26" s="356"/>
      <c r="CT26" s="358">
        <v>1</v>
      </c>
      <c r="CU26" s="354">
        <v>1</v>
      </c>
      <c r="CV26" s="354">
        <v>1</v>
      </c>
      <c r="CW26" s="354">
        <v>1</v>
      </c>
      <c r="CX26" s="354">
        <v>1</v>
      </c>
      <c r="CY26" s="354">
        <v>1</v>
      </c>
      <c r="CZ26" s="354">
        <v>1</v>
      </c>
      <c r="DA26" s="354">
        <v>1</v>
      </c>
      <c r="DB26" s="354">
        <v>1</v>
      </c>
      <c r="DC26" s="354">
        <v>1</v>
      </c>
      <c r="DD26" s="354">
        <v>1</v>
      </c>
      <c r="DE26" s="354">
        <v>1</v>
      </c>
      <c r="DF26" s="354">
        <v>1</v>
      </c>
      <c r="DG26" s="354">
        <v>1</v>
      </c>
      <c r="DH26" s="354">
        <v>1</v>
      </c>
      <c r="DI26" s="354">
        <v>1</v>
      </c>
      <c r="DJ26" s="354">
        <v>1</v>
      </c>
      <c r="DK26" s="354">
        <v>1</v>
      </c>
      <c r="DL26" s="354">
        <v>1</v>
      </c>
      <c r="DM26" s="354">
        <v>1</v>
      </c>
      <c r="DN26" s="354">
        <v>1</v>
      </c>
      <c r="DO26" s="354">
        <v>1</v>
      </c>
      <c r="DP26" s="354">
        <v>1</v>
      </c>
      <c r="DQ26" s="354">
        <v>1</v>
      </c>
      <c r="DR26" s="354">
        <v>1</v>
      </c>
      <c r="DS26" s="354">
        <v>1</v>
      </c>
      <c r="DT26" s="354">
        <v>1</v>
      </c>
      <c r="EC26" s="354">
        <v>1</v>
      </c>
      <c r="ED26" s="354">
        <v>1</v>
      </c>
      <c r="EE26" s="354">
        <v>1</v>
      </c>
      <c r="EF26" s="355">
        <v>1</v>
      </c>
      <c r="EG26" s="357">
        <v>1</v>
      </c>
      <c r="EH26" s="354">
        <v>1</v>
      </c>
      <c r="EI26" s="354">
        <v>1</v>
      </c>
      <c r="EJ26" s="354">
        <v>1</v>
      </c>
      <c r="EK26" s="354">
        <v>1</v>
      </c>
      <c r="EL26" s="354">
        <v>1</v>
      </c>
      <c r="EM26" s="354">
        <v>1</v>
      </c>
      <c r="EN26" s="354">
        <v>1</v>
      </c>
      <c r="EO26" s="354">
        <v>1</v>
      </c>
      <c r="EP26" s="355">
        <v>1</v>
      </c>
      <c r="EQ26" s="358">
        <v>1</v>
      </c>
      <c r="ER26" s="354">
        <v>1</v>
      </c>
      <c r="ES26" s="354">
        <v>1</v>
      </c>
      <c r="ET26" s="354">
        <v>1</v>
      </c>
      <c r="EU26" s="354">
        <v>1</v>
      </c>
      <c r="EV26" s="354">
        <v>1</v>
      </c>
      <c r="EW26" s="354">
        <v>1</v>
      </c>
      <c r="EX26" s="355">
        <v>1</v>
      </c>
      <c r="EY26" s="357">
        <v>1</v>
      </c>
      <c r="EZ26" s="354">
        <v>1</v>
      </c>
      <c r="FA26" s="354">
        <v>1</v>
      </c>
      <c r="FB26" s="354">
        <v>1</v>
      </c>
      <c r="FC26" s="354">
        <v>1</v>
      </c>
      <c r="FD26" s="354">
        <v>1</v>
      </c>
      <c r="FE26" s="354">
        <v>1</v>
      </c>
      <c r="FF26" s="354">
        <v>1</v>
      </c>
      <c r="FG26" s="354">
        <v>1</v>
      </c>
      <c r="FH26" s="354">
        <v>1</v>
      </c>
      <c r="FI26" s="354">
        <v>1</v>
      </c>
      <c r="FJ26" s="354">
        <v>1</v>
      </c>
      <c r="FK26" s="354">
        <v>1</v>
      </c>
      <c r="FL26" s="354">
        <v>1</v>
      </c>
      <c r="FM26" s="354">
        <v>1</v>
      </c>
      <c r="FN26" s="354">
        <v>1</v>
      </c>
      <c r="FO26" s="354">
        <v>1</v>
      </c>
      <c r="FP26" s="354">
        <v>1</v>
      </c>
      <c r="FQ26" s="355">
        <v>1</v>
      </c>
      <c r="FR26" s="357">
        <v>1</v>
      </c>
      <c r="FS26" s="354">
        <v>1</v>
      </c>
      <c r="FT26" s="354">
        <v>1</v>
      </c>
      <c r="FU26" s="354">
        <v>1</v>
      </c>
      <c r="FV26" s="354">
        <v>1</v>
      </c>
      <c r="FW26" s="355">
        <v>1</v>
      </c>
      <c r="FX26" s="358">
        <v>1</v>
      </c>
      <c r="GJ26" s="361">
        <v>1</v>
      </c>
      <c r="GK26" s="361">
        <v>1</v>
      </c>
      <c r="GL26" s="361">
        <v>1</v>
      </c>
      <c r="GM26" s="361">
        <v>1</v>
      </c>
      <c r="GN26" s="365"/>
      <c r="GO26" s="361">
        <v>1</v>
      </c>
      <c r="GP26" s="361">
        <v>1</v>
      </c>
      <c r="GQ26" s="361">
        <v>1</v>
      </c>
      <c r="GR26" s="361">
        <v>1</v>
      </c>
      <c r="GS26" s="361">
        <v>1</v>
      </c>
      <c r="GT26" s="361">
        <v>1</v>
      </c>
      <c r="GU26" s="361">
        <v>1</v>
      </c>
      <c r="GV26" s="361">
        <v>1</v>
      </c>
      <c r="GW26" s="361">
        <v>1</v>
      </c>
      <c r="GX26" s="361">
        <v>1</v>
      </c>
      <c r="GY26" s="365"/>
      <c r="GZ26" s="361">
        <v>1</v>
      </c>
      <c r="HA26" s="361">
        <v>1</v>
      </c>
      <c r="HB26" s="361">
        <v>1</v>
      </c>
      <c r="HC26" s="361">
        <v>1</v>
      </c>
      <c r="HD26" s="361">
        <v>1</v>
      </c>
      <c r="HE26" s="361">
        <v>1</v>
      </c>
      <c r="HF26" s="361">
        <v>1</v>
      </c>
      <c r="HG26" s="361">
        <v>1</v>
      </c>
      <c r="HH26" s="365"/>
      <c r="HI26" s="361">
        <v>1</v>
      </c>
      <c r="HJ26" s="361">
        <v>1</v>
      </c>
      <c r="HK26" s="361">
        <v>1</v>
      </c>
      <c r="HL26" s="361">
        <v>1</v>
      </c>
      <c r="HM26" s="361">
        <v>1</v>
      </c>
      <c r="HN26" s="361">
        <v>1</v>
      </c>
      <c r="HO26" s="361">
        <v>1</v>
      </c>
      <c r="HP26" s="361">
        <v>1</v>
      </c>
      <c r="HQ26" s="361">
        <v>1</v>
      </c>
      <c r="HR26" s="361">
        <v>1</v>
      </c>
      <c r="HS26" s="361">
        <v>1</v>
      </c>
      <c r="HT26" s="361">
        <v>1</v>
      </c>
      <c r="HU26" s="361">
        <v>1</v>
      </c>
      <c r="HV26" s="361">
        <v>1</v>
      </c>
      <c r="HW26" s="361">
        <v>1</v>
      </c>
      <c r="HX26" s="361">
        <v>1</v>
      </c>
      <c r="HY26" s="361">
        <v>1</v>
      </c>
      <c r="HZ26" s="361">
        <v>1</v>
      </c>
      <c r="IA26" s="361">
        <v>1</v>
      </c>
      <c r="IB26" s="365"/>
      <c r="IC26" s="363">
        <v>1</v>
      </c>
      <c r="ID26" s="363">
        <v>1</v>
      </c>
      <c r="IE26" s="363">
        <v>1</v>
      </c>
      <c r="IF26" s="363">
        <v>1</v>
      </c>
      <c r="IG26" s="363">
        <v>1</v>
      </c>
      <c r="IH26" s="363">
        <v>1</v>
      </c>
      <c r="II26" s="366"/>
      <c r="IJ26" s="361">
        <v>1</v>
      </c>
    </row>
    <row r="27" spans="19:244" ht="7.5" customHeight="1">
      <c r="S27" s="354">
        <v>1</v>
      </c>
      <c r="T27" s="354">
        <v>1</v>
      </c>
      <c r="U27" s="354">
        <v>1</v>
      </c>
      <c r="V27" s="354">
        <v>1</v>
      </c>
      <c r="W27" s="354">
        <v>1</v>
      </c>
      <c r="X27" s="354">
        <v>1</v>
      </c>
      <c r="Y27" s="354">
        <v>1</v>
      </c>
      <c r="Z27" s="354">
        <v>1</v>
      </c>
      <c r="AA27" s="354">
        <v>1</v>
      </c>
      <c r="AB27" s="354">
        <v>1</v>
      </c>
      <c r="AC27" s="354">
        <v>1</v>
      </c>
      <c r="AD27" s="354">
        <v>1</v>
      </c>
      <c r="AE27" s="354">
        <v>1</v>
      </c>
      <c r="AF27" s="354">
        <v>1</v>
      </c>
      <c r="AG27" s="354">
        <v>1</v>
      </c>
      <c r="AH27" s="354">
        <v>1</v>
      </c>
      <c r="AI27" s="354">
        <v>1</v>
      </c>
      <c r="AJ27" s="354">
        <v>1</v>
      </c>
      <c r="AK27" s="354">
        <v>1</v>
      </c>
      <c r="AL27" s="354">
        <v>1</v>
      </c>
      <c r="AM27" s="354">
        <v>1</v>
      </c>
      <c r="AN27" s="354">
        <v>1</v>
      </c>
      <c r="AO27" s="354">
        <v>1</v>
      </c>
      <c r="AP27" s="354">
        <v>1</v>
      </c>
      <c r="AQ27" s="354">
        <v>1</v>
      </c>
      <c r="AR27" s="354">
        <v>1</v>
      </c>
      <c r="AS27" s="354">
        <v>1</v>
      </c>
      <c r="AT27" s="354">
        <v>1</v>
      </c>
      <c r="AU27" s="354">
        <v>1</v>
      </c>
      <c r="AV27" s="354">
        <v>1</v>
      </c>
      <c r="AW27" s="354">
        <v>1</v>
      </c>
      <c r="AX27" s="354">
        <v>1</v>
      </c>
      <c r="AY27" s="354">
        <v>1</v>
      </c>
      <c r="AZ27" s="354">
        <v>1</v>
      </c>
      <c r="BA27" s="354">
        <v>1</v>
      </c>
      <c r="BB27" s="354">
        <v>1</v>
      </c>
      <c r="BC27" s="354">
        <v>1</v>
      </c>
      <c r="BD27" s="354">
        <v>1</v>
      </c>
      <c r="BE27" s="354">
        <v>1</v>
      </c>
      <c r="BF27" s="354">
        <v>1</v>
      </c>
      <c r="BG27" s="354">
        <v>1</v>
      </c>
      <c r="BH27" s="354">
        <v>1</v>
      </c>
      <c r="BI27" s="354">
        <v>1</v>
      </c>
      <c r="BJ27" s="354">
        <v>1</v>
      </c>
      <c r="BK27" s="354">
        <v>1</v>
      </c>
      <c r="BL27" s="354">
        <v>1</v>
      </c>
      <c r="BM27" s="354">
        <v>1</v>
      </c>
      <c r="BV27" s="354">
        <v>1</v>
      </c>
      <c r="BW27" s="354">
        <v>1</v>
      </c>
      <c r="BX27" s="354">
        <v>1</v>
      </c>
      <c r="BY27" s="354">
        <v>1</v>
      </c>
      <c r="BZ27" s="354">
        <v>1</v>
      </c>
      <c r="CA27" s="354">
        <v>1</v>
      </c>
      <c r="CB27" s="354">
        <v>1</v>
      </c>
      <c r="CC27" s="354">
        <v>1</v>
      </c>
      <c r="CD27" s="354">
        <v>1</v>
      </c>
      <c r="CE27" s="355">
        <v>1</v>
      </c>
      <c r="CF27" s="356"/>
      <c r="CG27" s="357">
        <v>1</v>
      </c>
      <c r="CH27" s="354">
        <v>1</v>
      </c>
      <c r="CI27" s="354">
        <v>1</v>
      </c>
      <c r="CJ27" s="355">
        <v>1</v>
      </c>
      <c r="CK27" s="356"/>
      <c r="CL27" s="357">
        <v>1</v>
      </c>
      <c r="CM27" s="354">
        <v>1</v>
      </c>
      <c r="CN27" s="355">
        <v>1</v>
      </c>
      <c r="CO27" s="356"/>
      <c r="CP27" s="357">
        <v>1</v>
      </c>
      <c r="CQ27" s="354">
        <v>1</v>
      </c>
      <c r="CR27" s="355">
        <v>1</v>
      </c>
      <c r="CS27" s="356"/>
      <c r="CT27" s="358">
        <v>1</v>
      </c>
      <c r="CU27" s="354">
        <v>1</v>
      </c>
      <c r="CV27" s="354">
        <v>1</v>
      </c>
      <c r="CW27" s="354">
        <v>1</v>
      </c>
      <c r="CX27" s="354">
        <v>1</v>
      </c>
      <c r="CY27" s="354">
        <v>1</v>
      </c>
      <c r="CZ27" s="354">
        <v>1</v>
      </c>
      <c r="DA27" s="354">
        <v>1</v>
      </c>
      <c r="DB27" s="354">
        <v>1</v>
      </c>
      <c r="DC27" s="354">
        <v>1</v>
      </c>
      <c r="DD27" s="354">
        <v>1</v>
      </c>
      <c r="DE27" s="354">
        <v>1</v>
      </c>
      <c r="DF27" s="354">
        <v>1</v>
      </c>
      <c r="DG27" s="354">
        <v>1</v>
      </c>
      <c r="DH27" s="354">
        <v>1</v>
      </c>
      <c r="DI27" s="354">
        <v>1</v>
      </c>
      <c r="DJ27" s="354">
        <v>1</v>
      </c>
      <c r="DK27" s="354">
        <v>1</v>
      </c>
      <c r="DL27" s="354">
        <v>1</v>
      </c>
      <c r="DM27" s="354">
        <v>1</v>
      </c>
      <c r="DN27" s="354">
        <v>1</v>
      </c>
      <c r="DO27" s="354">
        <v>1</v>
      </c>
      <c r="DP27" s="354">
        <v>1</v>
      </c>
      <c r="DQ27" s="354">
        <v>1</v>
      </c>
      <c r="DR27" s="354">
        <v>1</v>
      </c>
      <c r="DS27" s="354">
        <v>1</v>
      </c>
      <c r="DT27" s="354">
        <v>1</v>
      </c>
      <c r="EC27" s="354">
        <v>1</v>
      </c>
      <c r="ED27" s="354">
        <v>1</v>
      </c>
      <c r="EE27" s="354">
        <v>1</v>
      </c>
      <c r="EF27" s="355">
        <v>1</v>
      </c>
      <c r="EG27" s="357">
        <v>1</v>
      </c>
      <c r="EH27" s="354">
        <v>1</v>
      </c>
      <c r="EI27" s="354">
        <v>1</v>
      </c>
      <c r="EJ27" s="354">
        <v>1</v>
      </c>
      <c r="EK27" s="354">
        <v>1</v>
      </c>
      <c r="EL27" s="354">
        <v>1</v>
      </c>
      <c r="EM27" s="354">
        <v>1</v>
      </c>
      <c r="EN27" s="354">
        <v>1</v>
      </c>
      <c r="EO27" s="354">
        <v>1</v>
      </c>
      <c r="EP27" s="355">
        <v>1</v>
      </c>
      <c r="EQ27" s="358">
        <v>1</v>
      </c>
      <c r="ER27" s="354">
        <v>1</v>
      </c>
      <c r="ES27" s="354">
        <v>1</v>
      </c>
      <c r="ET27" s="354">
        <v>1</v>
      </c>
      <c r="EU27" s="354">
        <v>1</v>
      </c>
      <c r="EV27" s="354">
        <v>1</v>
      </c>
      <c r="EW27" s="354">
        <v>1</v>
      </c>
      <c r="EX27" s="355">
        <v>1</v>
      </c>
      <c r="EY27" s="357">
        <v>1</v>
      </c>
      <c r="EZ27" s="354">
        <v>1</v>
      </c>
      <c r="FA27" s="354">
        <v>1</v>
      </c>
      <c r="FB27" s="354">
        <v>1</v>
      </c>
      <c r="FC27" s="354">
        <v>1</v>
      </c>
      <c r="FD27" s="354">
        <v>1</v>
      </c>
      <c r="FE27" s="354">
        <v>1</v>
      </c>
      <c r="FF27" s="354">
        <v>1</v>
      </c>
      <c r="FG27" s="354">
        <v>1</v>
      </c>
      <c r="FH27" s="354">
        <v>1</v>
      </c>
      <c r="FI27" s="354">
        <v>1</v>
      </c>
      <c r="FJ27" s="354">
        <v>1</v>
      </c>
      <c r="FK27" s="354">
        <v>1</v>
      </c>
      <c r="FL27" s="354">
        <v>1</v>
      </c>
      <c r="FM27" s="354">
        <v>1</v>
      </c>
      <c r="FN27" s="354">
        <v>1</v>
      </c>
      <c r="FO27" s="354">
        <v>1</v>
      </c>
      <c r="FP27" s="354">
        <v>1</v>
      </c>
      <c r="FQ27" s="355">
        <v>1</v>
      </c>
      <c r="FR27" s="357">
        <v>1</v>
      </c>
      <c r="FS27" s="354">
        <v>1</v>
      </c>
      <c r="FT27" s="354">
        <v>1</v>
      </c>
      <c r="FU27" s="354">
        <v>1</v>
      </c>
      <c r="FV27" s="354">
        <v>1</v>
      </c>
      <c r="FW27" s="355">
        <v>1</v>
      </c>
      <c r="FX27" s="358">
        <v>1</v>
      </c>
      <c r="GA27" s="367"/>
      <c r="GJ27" s="361">
        <v>1</v>
      </c>
      <c r="GK27" s="361">
        <v>1</v>
      </c>
      <c r="GL27" s="361">
        <v>1</v>
      </c>
      <c r="GM27" s="361">
        <v>1</v>
      </c>
      <c r="GN27" s="365"/>
      <c r="GO27" s="361">
        <v>1</v>
      </c>
      <c r="GP27" s="361">
        <v>1</v>
      </c>
      <c r="GQ27" s="361">
        <v>1</v>
      </c>
      <c r="GR27" s="361">
        <v>1</v>
      </c>
      <c r="GS27" s="361">
        <v>1</v>
      </c>
      <c r="GT27" s="361">
        <v>1</v>
      </c>
      <c r="GU27" s="361">
        <v>1</v>
      </c>
      <c r="GV27" s="361">
        <v>1</v>
      </c>
      <c r="GW27" s="361">
        <v>1</v>
      </c>
      <c r="GX27" s="361">
        <v>1</v>
      </c>
      <c r="GY27" s="365"/>
      <c r="GZ27" s="361">
        <v>1</v>
      </c>
      <c r="HA27" s="361">
        <v>1</v>
      </c>
      <c r="HB27" s="361">
        <v>1</v>
      </c>
      <c r="HC27" s="361">
        <v>1</v>
      </c>
      <c r="HD27" s="361">
        <v>1</v>
      </c>
      <c r="HE27" s="361">
        <v>1</v>
      </c>
      <c r="HF27" s="361">
        <v>1</v>
      </c>
      <c r="HG27" s="361">
        <v>1</v>
      </c>
      <c r="HH27" s="365"/>
      <c r="HI27" s="361">
        <v>1</v>
      </c>
      <c r="HJ27" s="361">
        <v>1</v>
      </c>
      <c r="HK27" s="361">
        <v>1</v>
      </c>
      <c r="HL27" s="361">
        <v>1</v>
      </c>
      <c r="HM27" s="361">
        <v>1</v>
      </c>
      <c r="HN27" s="361">
        <v>1</v>
      </c>
      <c r="HO27" s="361">
        <v>1</v>
      </c>
      <c r="HP27" s="361">
        <v>1</v>
      </c>
      <c r="HQ27" s="361">
        <v>1</v>
      </c>
      <c r="HR27" s="361">
        <v>1</v>
      </c>
      <c r="HS27" s="361">
        <v>1</v>
      </c>
      <c r="HT27" s="361">
        <v>1</v>
      </c>
      <c r="HU27" s="361">
        <v>1</v>
      </c>
      <c r="HV27" s="361">
        <v>1</v>
      </c>
      <c r="HW27" s="361">
        <v>1</v>
      </c>
      <c r="HX27" s="361">
        <v>1</v>
      </c>
      <c r="HY27" s="361">
        <v>1</v>
      </c>
      <c r="HZ27" s="361">
        <v>1</v>
      </c>
      <c r="IA27" s="361">
        <v>1</v>
      </c>
      <c r="IB27" s="365"/>
      <c r="IC27" s="363">
        <v>1</v>
      </c>
      <c r="ID27" s="363">
        <v>1</v>
      </c>
      <c r="IE27" s="363">
        <v>1</v>
      </c>
      <c r="IF27" s="363">
        <v>1</v>
      </c>
      <c r="IG27" s="363">
        <v>1</v>
      </c>
      <c r="IH27" s="363">
        <v>1</v>
      </c>
      <c r="II27" s="366"/>
      <c r="IJ27" s="361">
        <v>1</v>
      </c>
    </row>
    <row r="28" spans="19:244" ht="7.5" customHeight="1">
      <c r="S28" s="354">
        <v>1</v>
      </c>
      <c r="T28" s="354">
        <v>1</v>
      </c>
      <c r="U28" s="354">
        <v>1</v>
      </c>
      <c r="V28" s="354">
        <v>1</v>
      </c>
      <c r="W28" s="354">
        <v>1</v>
      </c>
      <c r="X28" s="354">
        <v>1</v>
      </c>
      <c r="Y28" s="354">
        <v>1</v>
      </c>
      <c r="Z28" s="354">
        <v>1</v>
      </c>
      <c r="AA28" s="354">
        <v>1</v>
      </c>
      <c r="AB28" s="354">
        <v>1</v>
      </c>
      <c r="AC28" s="354">
        <v>1</v>
      </c>
      <c r="AD28" s="354">
        <v>1</v>
      </c>
      <c r="AE28" s="354">
        <v>1</v>
      </c>
      <c r="AF28" s="354">
        <v>1</v>
      </c>
      <c r="AG28" s="354">
        <v>1</v>
      </c>
      <c r="AH28" s="354">
        <v>1</v>
      </c>
      <c r="AI28" s="354">
        <v>1</v>
      </c>
      <c r="AJ28" s="354">
        <v>1</v>
      </c>
      <c r="AK28" s="354">
        <v>1</v>
      </c>
      <c r="AL28" s="354">
        <v>1</v>
      </c>
      <c r="AM28" s="354">
        <v>1</v>
      </c>
      <c r="AN28" s="354">
        <v>1</v>
      </c>
      <c r="AO28" s="354">
        <v>1</v>
      </c>
      <c r="AP28" s="354">
        <v>1</v>
      </c>
      <c r="AQ28" s="354">
        <v>1</v>
      </c>
      <c r="AR28" s="354">
        <v>1</v>
      </c>
      <c r="AS28" s="354">
        <v>1</v>
      </c>
      <c r="AT28" s="354">
        <v>1</v>
      </c>
      <c r="AU28" s="354">
        <v>1</v>
      </c>
      <c r="AV28" s="354">
        <v>1</v>
      </c>
      <c r="AW28" s="354">
        <v>1</v>
      </c>
      <c r="AX28" s="354">
        <v>1</v>
      </c>
      <c r="AY28" s="354">
        <v>1</v>
      </c>
      <c r="AZ28" s="354">
        <v>1</v>
      </c>
      <c r="BA28" s="354">
        <v>1</v>
      </c>
      <c r="BB28" s="354">
        <v>1</v>
      </c>
      <c r="BC28" s="354">
        <v>1</v>
      </c>
      <c r="BD28" s="354">
        <v>1</v>
      </c>
      <c r="BE28" s="354">
        <v>1</v>
      </c>
      <c r="BF28" s="354">
        <v>1</v>
      </c>
      <c r="BG28" s="354">
        <v>1</v>
      </c>
      <c r="BH28" s="354">
        <v>1</v>
      </c>
      <c r="BI28" s="354">
        <v>1</v>
      </c>
      <c r="BJ28" s="354">
        <v>1</v>
      </c>
      <c r="BK28" s="354">
        <v>1</v>
      </c>
      <c r="BL28" s="354">
        <v>1</v>
      </c>
      <c r="BM28" s="354">
        <v>1</v>
      </c>
      <c r="BV28" s="354">
        <v>1</v>
      </c>
      <c r="BW28" s="354">
        <v>1</v>
      </c>
      <c r="BX28" s="354">
        <v>1</v>
      </c>
      <c r="BY28" s="354">
        <v>1</v>
      </c>
      <c r="BZ28" s="354">
        <v>1</v>
      </c>
      <c r="CA28" s="354">
        <v>1</v>
      </c>
      <c r="CB28" s="354">
        <v>1</v>
      </c>
      <c r="CC28" s="354">
        <v>1</v>
      </c>
      <c r="CD28" s="354">
        <v>1</v>
      </c>
      <c r="CE28" s="355">
        <v>1</v>
      </c>
      <c r="CF28" s="356"/>
      <c r="CG28" s="357">
        <v>1</v>
      </c>
      <c r="CH28" s="354">
        <v>1</v>
      </c>
      <c r="CI28" s="354">
        <v>1</v>
      </c>
      <c r="CJ28" s="355">
        <v>1</v>
      </c>
      <c r="CK28" s="356"/>
      <c r="CL28" s="357">
        <v>1</v>
      </c>
      <c r="CM28" s="354">
        <v>1</v>
      </c>
      <c r="CN28" s="355">
        <v>1</v>
      </c>
      <c r="CO28" s="356"/>
      <c r="CP28" s="357">
        <v>1</v>
      </c>
      <c r="CQ28" s="354">
        <v>1</v>
      </c>
      <c r="CR28" s="355">
        <v>1</v>
      </c>
      <c r="CS28" s="356"/>
      <c r="CT28" s="358">
        <v>1</v>
      </c>
      <c r="CU28" s="354">
        <v>1</v>
      </c>
      <c r="CV28" s="354">
        <v>1</v>
      </c>
      <c r="CW28" s="354">
        <v>1</v>
      </c>
      <c r="CX28" s="354">
        <v>1</v>
      </c>
      <c r="CY28" s="354">
        <v>1</v>
      </c>
      <c r="CZ28" s="354">
        <v>1</v>
      </c>
      <c r="DA28" s="354">
        <v>1</v>
      </c>
      <c r="DB28" s="354">
        <v>1</v>
      </c>
      <c r="DC28" s="354">
        <v>1</v>
      </c>
      <c r="DD28" s="354">
        <v>1</v>
      </c>
      <c r="DE28" s="354">
        <v>1</v>
      </c>
      <c r="DF28" s="354">
        <v>1</v>
      </c>
      <c r="DG28" s="354">
        <v>1</v>
      </c>
      <c r="DH28" s="354">
        <v>1</v>
      </c>
      <c r="DI28" s="354">
        <v>1</v>
      </c>
      <c r="DJ28" s="354">
        <v>1</v>
      </c>
      <c r="DK28" s="354">
        <v>1</v>
      </c>
      <c r="DL28" s="354">
        <v>1</v>
      </c>
      <c r="DM28" s="354">
        <v>1</v>
      </c>
      <c r="DN28" s="354">
        <v>1</v>
      </c>
      <c r="DO28" s="354">
        <v>1</v>
      </c>
      <c r="DP28" s="354">
        <v>1</v>
      </c>
      <c r="DQ28" s="354">
        <v>1</v>
      </c>
      <c r="DR28" s="354">
        <v>1</v>
      </c>
      <c r="DS28" s="354">
        <v>1</v>
      </c>
      <c r="DT28" s="354">
        <v>1</v>
      </c>
      <c r="EC28" s="354">
        <v>1</v>
      </c>
      <c r="ED28" s="354">
        <v>1</v>
      </c>
      <c r="EE28" s="354">
        <v>1</v>
      </c>
      <c r="EF28" s="355">
        <v>1</v>
      </c>
      <c r="EG28" s="357">
        <v>1</v>
      </c>
      <c r="EH28" s="354">
        <v>1</v>
      </c>
      <c r="EI28" s="354">
        <v>1</v>
      </c>
      <c r="EJ28" s="354">
        <v>1</v>
      </c>
      <c r="EK28" s="354">
        <v>1</v>
      </c>
      <c r="EL28" s="354">
        <v>1</v>
      </c>
      <c r="EM28" s="354">
        <v>1</v>
      </c>
      <c r="EN28" s="354">
        <v>1</v>
      </c>
      <c r="EO28" s="354">
        <v>1</v>
      </c>
      <c r="EP28" s="355">
        <v>1</v>
      </c>
      <c r="EQ28" s="358">
        <v>1</v>
      </c>
      <c r="ER28" s="354">
        <v>1</v>
      </c>
      <c r="ES28" s="354">
        <v>1</v>
      </c>
      <c r="ET28" s="354">
        <v>1</v>
      </c>
      <c r="EU28" s="354">
        <v>1</v>
      </c>
      <c r="EV28" s="354">
        <v>1</v>
      </c>
      <c r="EW28" s="354">
        <v>1</v>
      </c>
      <c r="EX28" s="355">
        <v>1</v>
      </c>
      <c r="EY28" s="357">
        <v>1</v>
      </c>
      <c r="EZ28" s="354">
        <v>1</v>
      </c>
      <c r="FA28" s="354">
        <v>1</v>
      </c>
      <c r="FB28" s="354">
        <v>1</v>
      </c>
      <c r="FC28" s="354">
        <v>1</v>
      </c>
      <c r="FD28" s="354">
        <v>1</v>
      </c>
      <c r="FE28" s="354">
        <v>1</v>
      </c>
      <c r="FF28" s="354">
        <v>1</v>
      </c>
      <c r="FG28" s="354">
        <v>1</v>
      </c>
      <c r="FH28" s="354">
        <v>1</v>
      </c>
      <c r="FI28" s="354">
        <v>1</v>
      </c>
      <c r="FJ28" s="354">
        <v>1</v>
      </c>
      <c r="FK28" s="354">
        <v>1</v>
      </c>
      <c r="FL28" s="354">
        <v>1</v>
      </c>
      <c r="FM28" s="354">
        <v>1</v>
      </c>
      <c r="FN28" s="354">
        <v>1</v>
      </c>
      <c r="FO28" s="354">
        <v>1</v>
      </c>
      <c r="FP28" s="354">
        <v>1</v>
      </c>
      <c r="FQ28" s="355">
        <v>1</v>
      </c>
      <c r="FR28" s="357">
        <v>1</v>
      </c>
      <c r="FS28" s="354">
        <v>1</v>
      </c>
      <c r="FT28" s="354">
        <v>1</v>
      </c>
      <c r="FU28" s="354">
        <v>1</v>
      </c>
      <c r="FV28" s="354">
        <v>1</v>
      </c>
      <c r="FW28" s="355">
        <v>1</v>
      </c>
      <c r="FX28" s="358">
        <v>1</v>
      </c>
      <c r="GA28" s="367"/>
      <c r="GJ28" s="361">
        <v>1</v>
      </c>
      <c r="GK28" s="361">
        <v>1</v>
      </c>
      <c r="GL28" s="361">
        <v>1</v>
      </c>
      <c r="GM28" s="361">
        <v>1</v>
      </c>
      <c r="GN28" s="365"/>
      <c r="GO28" s="361">
        <v>1</v>
      </c>
      <c r="GP28" s="361">
        <v>1</v>
      </c>
      <c r="GQ28" s="361">
        <v>1</v>
      </c>
      <c r="GR28" s="361">
        <v>1</v>
      </c>
      <c r="GS28" s="361">
        <v>1</v>
      </c>
      <c r="GT28" s="361">
        <v>1</v>
      </c>
      <c r="GU28" s="361">
        <v>1</v>
      </c>
      <c r="GV28" s="361">
        <v>1</v>
      </c>
      <c r="GW28" s="361">
        <v>1</v>
      </c>
      <c r="GX28" s="361">
        <v>1</v>
      </c>
      <c r="GY28" s="365"/>
      <c r="GZ28" s="361">
        <v>1</v>
      </c>
      <c r="HA28" s="361">
        <v>1</v>
      </c>
      <c r="HB28" s="361">
        <v>1</v>
      </c>
      <c r="HC28" s="361">
        <v>1</v>
      </c>
      <c r="HD28" s="361">
        <v>1</v>
      </c>
      <c r="HE28" s="361">
        <v>1</v>
      </c>
      <c r="HF28" s="361">
        <v>1</v>
      </c>
      <c r="HG28" s="361">
        <v>1</v>
      </c>
      <c r="HH28" s="365"/>
      <c r="HI28" s="361">
        <v>1</v>
      </c>
      <c r="HJ28" s="361">
        <v>1</v>
      </c>
      <c r="HK28" s="361">
        <v>1</v>
      </c>
      <c r="HL28" s="361">
        <v>1</v>
      </c>
      <c r="HM28" s="361">
        <v>1</v>
      </c>
      <c r="HN28" s="361">
        <v>1</v>
      </c>
      <c r="HO28" s="361">
        <v>1</v>
      </c>
      <c r="HP28" s="361">
        <v>1</v>
      </c>
      <c r="HQ28" s="361">
        <v>1</v>
      </c>
      <c r="HR28" s="361">
        <v>1</v>
      </c>
      <c r="HS28" s="361">
        <v>1</v>
      </c>
      <c r="HT28" s="361">
        <v>1</v>
      </c>
      <c r="HU28" s="361">
        <v>1</v>
      </c>
      <c r="HV28" s="361">
        <v>1</v>
      </c>
      <c r="HW28" s="361">
        <v>1</v>
      </c>
      <c r="HX28" s="361">
        <v>1</v>
      </c>
      <c r="HY28" s="361">
        <v>1</v>
      </c>
      <c r="HZ28" s="361">
        <v>1</v>
      </c>
      <c r="IA28" s="361">
        <v>1</v>
      </c>
      <c r="IB28" s="365"/>
      <c r="IC28" s="363">
        <v>1</v>
      </c>
      <c r="ID28" s="363">
        <v>1</v>
      </c>
      <c r="IE28" s="363">
        <v>1</v>
      </c>
      <c r="IF28" s="363">
        <v>1</v>
      </c>
      <c r="IG28" s="363">
        <v>1</v>
      </c>
      <c r="IH28" s="363">
        <v>1</v>
      </c>
      <c r="II28" s="366"/>
      <c r="IJ28" s="361">
        <v>1</v>
      </c>
    </row>
    <row r="29" spans="19:244" ht="7.5" customHeight="1">
      <c r="S29" s="354">
        <v>1</v>
      </c>
      <c r="T29" s="354">
        <v>1</v>
      </c>
      <c r="U29" s="354">
        <v>1</v>
      </c>
      <c r="V29" s="354">
        <v>1</v>
      </c>
      <c r="W29" s="354">
        <v>1</v>
      </c>
      <c r="X29" s="354">
        <v>1</v>
      </c>
      <c r="Y29" s="354">
        <v>1</v>
      </c>
      <c r="Z29" s="354">
        <v>1</v>
      </c>
      <c r="AA29" s="354">
        <v>1</v>
      </c>
      <c r="AB29" s="354">
        <v>1</v>
      </c>
      <c r="AC29" s="354">
        <v>1</v>
      </c>
      <c r="AD29" s="354">
        <v>1</v>
      </c>
      <c r="AE29" s="354">
        <v>1</v>
      </c>
      <c r="AF29" s="354">
        <v>1</v>
      </c>
      <c r="AG29" s="354">
        <v>1</v>
      </c>
      <c r="AH29" s="354">
        <v>1</v>
      </c>
      <c r="AI29" s="354">
        <v>1</v>
      </c>
      <c r="AJ29" s="354">
        <v>1</v>
      </c>
      <c r="AK29" s="354">
        <v>1</v>
      </c>
      <c r="AL29" s="354">
        <v>1</v>
      </c>
      <c r="AM29" s="354">
        <v>1</v>
      </c>
      <c r="AN29" s="354">
        <v>1</v>
      </c>
      <c r="AO29" s="354">
        <v>1</v>
      </c>
      <c r="AP29" s="354">
        <v>1</v>
      </c>
      <c r="AQ29" s="354">
        <v>1</v>
      </c>
      <c r="AR29" s="354">
        <v>1</v>
      </c>
      <c r="AS29" s="354">
        <v>1</v>
      </c>
      <c r="AT29" s="354">
        <v>1</v>
      </c>
      <c r="AU29" s="354">
        <v>1</v>
      </c>
      <c r="AV29" s="354">
        <v>1</v>
      </c>
      <c r="AW29" s="354">
        <v>1</v>
      </c>
      <c r="AX29" s="354">
        <v>1</v>
      </c>
      <c r="AY29" s="354">
        <v>1</v>
      </c>
      <c r="AZ29" s="354">
        <v>1</v>
      </c>
      <c r="BA29" s="354">
        <v>1</v>
      </c>
      <c r="BB29" s="354">
        <v>1</v>
      </c>
      <c r="BC29" s="354">
        <v>1</v>
      </c>
      <c r="BD29" s="354">
        <v>1</v>
      </c>
      <c r="BE29" s="354">
        <v>1</v>
      </c>
      <c r="BF29" s="354">
        <v>1</v>
      </c>
      <c r="BG29" s="354">
        <v>1</v>
      </c>
      <c r="BH29" s="354">
        <v>1</v>
      </c>
      <c r="BI29" s="354">
        <v>1</v>
      </c>
      <c r="BJ29" s="354">
        <v>1</v>
      </c>
      <c r="BK29" s="354">
        <v>1</v>
      </c>
      <c r="BL29" s="354">
        <v>1</v>
      </c>
      <c r="BM29" s="354">
        <v>1</v>
      </c>
      <c r="BV29" s="354">
        <v>1</v>
      </c>
      <c r="BW29" s="354">
        <v>1</v>
      </c>
      <c r="BX29" s="354">
        <v>1</v>
      </c>
      <c r="BY29" s="354">
        <v>1</v>
      </c>
      <c r="BZ29" s="354">
        <v>1</v>
      </c>
      <c r="CA29" s="354">
        <v>1</v>
      </c>
      <c r="CB29" s="354">
        <v>1</v>
      </c>
      <c r="CC29" s="354">
        <v>1</v>
      </c>
      <c r="CD29" s="354">
        <v>1</v>
      </c>
      <c r="CE29" s="355">
        <v>1</v>
      </c>
      <c r="CF29" s="356"/>
      <c r="CG29" s="357">
        <v>1</v>
      </c>
      <c r="CH29" s="354">
        <v>1</v>
      </c>
      <c r="CI29" s="354">
        <v>1</v>
      </c>
      <c r="CJ29" s="355">
        <v>1</v>
      </c>
      <c r="CK29" s="356"/>
      <c r="CL29" s="357">
        <v>1</v>
      </c>
      <c r="CM29" s="354">
        <v>1</v>
      </c>
      <c r="CN29" s="355">
        <v>1</v>
      </c>
      <c r="CO29" s="356"/>
      <c r="CP29" s="357">
        <v>1</v>
      </c>
      <c r="CQ29" s="354">
        <v>1</v>
      </c>
      <c r="CR29" s="355">
        <v>1</v>
      </c>
      <c r="CS29" s="356"/>
      <c r="CT29" s="358">
        <v>1</v>
      </c>
      <c r="CU29" s="354">
        <v>1</v>
      </c>
      <c r="CV29" s="354">
        <v>1</v>
      </c>
      <c r="CW29" s="354">
        <v>1</v>
      </c>
      <c r="CX29" s="354">
        <v>1</v>
      </c>
      <c r="CY29" s="354">
        <v>1</v>
      </c>
      <c r="CZ29" s="354">
        <v>1</v>
      </c>
      <c r="DA29" s="354">
        <v>1</v>
      </c>
      <c r="DB29" s="354">
        <v>1</v>
      </c>
      <c r="DC29" s="354">
        <v>1</v>
      </c>
      <c r="DD29" s="354">
        <v>1</v>
      </c>
      <c r="DE29" s="354">
        <v>1</v>
      </c>
      <c r="DF29" s="354">
        <v>1</v>
      </c>
      <c r="DG29" s="354">
        <v>1</v>
      </c>
      <c r="DH29" s="354">
        <v>1</v>
      </c>
      <c r="DI29" s="354">
        <v>1</v>
      </c>
      <c r="DJ29" s="354">
        <v>1</v>
      </c>
      <c r="DK29" s="354">
        <v>1</v>
      </c>
      <c r="DL29" s="354">
        <v>1</v>
      </c>
      <c r="DM29" s="354">
        <v>1</v>
      </c>
      <c r="DN29" s="354">
        <v>1</v>
      </c>
      <c r="DO29" s="354">
        <v>1</v>
      </c>
      <c r="DP29" s="354">
        <v>1</v>
      </c>
      <c r="DQ29" s="354">
        <v>1</v>
      </c>
      <c r="DR29" s="354">
        <v>1</v>
      </c>
      <c r="DS29" s="354">
        <v>1</v>
      </c>
      <c r="DT29" s="354">
        <v>1</v>
      </c>
      <c r="EC29" s="354">
        <v>1</v>
      </c>
      <c r="ED29" s="354">
        <v>1</v>
      </c>
      <c r="EE29" s="354">
        <v>1</v>
      </c>
      <c r="EF29" s="355">
        <v>1</v>
      </c>
      <c r="EG29" s="357">
        <v>1</v>
      </c>
      <c r="EH29" s="354">
        <v>1</v>
      </c>
      <c r="EI29" s="354">
        <v>1</v>
      </c>
      <c r="EJ29" s="354">
        <v>1</v>
      </c>
      <c r="EK29" s="354">
        <v>1</v>
      </c>
      <c r="EL29" s="354">
        <v>1</v>
      </c>
      <c r="EM29" s="354">
        <v>1</v>
      </c>
      <c r="EN29" s="354">
        <v>1</v>
      </c>
      <c r="EO29" s="354">
        <v>1</v>
      </c>
      <c r="EP29" s="355">
        <v>1</v>
      </c>
      <c r="EQ29" s="358">
        <v>1</v>
      </c>
      <c r="ER29" s="354">
        <v>1</v>
      </c>
      <c r="ES29" s="354">
        <v>1</v>
      </c>
      <c r="ET29" s="354">
        <v>1</v>
      </c>
      <c r="EU29" s="354">
        <v>1</v>
      </c>
      <c r="EV29" s="354">
        <v>1</v>
      </c>
      <c r="EW29" s="354">
        <v>1</v>
      </c>
      <c r="EX29" s="355">
        <v>1</v>
      </c>
      <c r="EY29" s="357">
        <v>1</v>
      </c>
      <c r="EZ29" s="354">
        <v>1</v>
      </c>
      <c r="FA29" s="354">
        <v>1</v>
      </c>
      <c r="FB29" s="354">
        <v>1</v>
      </c>
      <c r="FC29" s="354">
        <v>1</v>
      </c>
      <c r="FD29" s="354">
        <v>1</v>
      </c>
      <c r="FE29" s="354">
        <v>1</v>
      </c>
      <c r="FF29" s="354">
        <v>1</v>
      </c>
      <c r="FG29" s="354">
        <v>1</v>
      </c>
      <c r="FH29" s="354">
        <v>1</v>
      </c>
      <c r="FI29" s="354">
        <v>1</v>
      </c>
      <c r="FJ29" s="354">
        <v>1</v>
      </c>
      <c r="FK29" s="354">
        <v>1</v>
      </c>
      <c r="FL29" s="354">
        <v>1</v>
      </c>
      <c r="FM29" s="354">
        <v>1</v>
      </c>
      <c r="FN29" s="354">
        <v>1</v>
      </c>
      <c r="FO29" s="354">
        <v>1</v>
      </c>
      <c r="FP29" s="354">
        <v>1</v>
      </c>
      <c r="FQ29" s="355">
        <v>1</v>
      </c>
      <c r="FR29" s="357">
        <v>1</v>
      </c>
      <c r="FS29" s="354">
        <v>1</v>
      </c>
      <c r="FT29" s="354">
        <v>1</v>
      </c>
      <c r="FU29" s="354">
        <v>1</v>
      </c>
      <c r="FV29" s="354">
        <v>1</v>
      </c>
      <c r="FW29" s="355">
        <v>1</v>
      </c>
      <c r="FX29" s="358">
        <v>1</v>
      </c>
      <c r="GA29" s="367"/>
      <c r="GJ29" s="361">
        <v>1</v>
      </c>
      <c r="GK29" s="361">
        <v>1</v>
      </c>
      <c r="GL29" s="361">
        <v>1</v>
      </c>
      <c r="GM29" s="361">
        <v>1</v>
      </c>
      <c r="GN29" s="365"/>
      <c r="GO29" s="361">
        <v>1</v>
      </c>
      <c r="GP29" s="361">
        <v>1</v>
      </c>
      <c r="GQ29" s="361">
        <v>1</v>
      </c>
      <c r="GR29" s="361">
        <v>1</v>
      </c>
      <c r="GS29" s="361">
        <v>1</v>
      </c>
      <c r="GT29" s="361">
        <v>1</v>
      </c>
      <c r="GU29" s="361">
        <v>1</v>
      </c>
      <c r="GV29" s="361">
        <v>1</v>
      </c>
      <c r="GW29" s="361">
        <v>1</v>
      </c>
      <c r="GX29" s="361">
        <v>1</v>
      </c>
      <c r="GY29" s="365"/>
      <c r="GZ29" s="361">
        <v>1</v>
      </c>
      <c r="HA29" s="361">
        <v>1</v>
      </c>
      <c r="HB29" s="361">
        <v>1</v>
      </c>
      <c r="HC29" s="361">
        <v>1</v>
      </c>
      <c r="HD29" s="361">
        <v>1</v>
      </c>
      <c r="HE29" s="361">
        <v>1</v>
      </c>
      <c r="HF29" s="361">
        <v>1</v>
      </c>
      <c r="HG29" s="361">
        <v>1</v>
      </c>
      <c r="HH29" s="365"/>
      <c r="HI29" s="361">
        <v>1</v>
      </c>
      <c r="HJ29" s="361">
        <v>1</v>
      </c>
      <c r="HK29" s="361">
        <v>1</v>
      </c>
      <c r="HL29" s="361">
        <v>1</v>
      </c>
      <c r="HM29" s="361">
        <v>1</v>
      </c>
      <c r="HN29" s="361">
        <v>1</v>
      </c>
      <c r="HO29" s="361">
        <v>1</v>
      </c>
      <c r="HP29" s="361">
        <v>1</v>
      </c>
      <c r="HQ29" s="361">
        <v>1</v>
      </c>
      <c r="HR29" s="361">
        <v>1</v>
      </c>
      <c r="HS29" s="361">
        <v>1</v>
      </c>
      <c r="HT29" s="361">
        <v>1</v>
      </c>
      <c r="HU29" s="361">
        <v>1</v>
      </c>
      <c r="HV29" s="361">
        <v>1</v>
      </c>
      <c r="HW29" s="361">
        <v>1</v>
      </c>
      <c r="HX29" s="361">
        <v>1</v>
      </c>
      <c r="HY29" s="361">
        <v>1</v>
      </c>
      <c r="HZ29" s="361">
        <v>1</v>
      </c>
      <c r="IA29" s="361">
        <v>1</v>
      </c>
      <c r="IB29" s="365"/>
      <c r="IC29" s="363">
        <v>1</v>
      </c>
      <c r="ID29" s="363">
        <v>1</v>
      </c>
      <c r="IE29" s="363">
        <v>1</v>
      </c>
      <c r="IF29" s="363">
        <v>1</v>
      </c>
      <c r="IG29" s="363">
        <v>1</v>
      </c>
      <c r="IH29" s="363">
        <v>1</v>
      </c>
      <c r="II29" s="366"/>
      <c r="IJ29" s="361">
        <v>1</v>
      </c>
    </row>
    <row r="30" spans="19:244" ht="7.5" customHeight="1">
      <c r="S30" s="354">
        <v>1</v>
      </c>
      <c r="T30" s="354">
        <v>1</v>
      </c>
      <c r="U30" s="354">
        <v>1</v>
      </c>
      <c r="V30" s="354">
        <v>1</v>
      </c>
      <c r="W30" s="354">
        <v>1</v>
      </c>
      <c r="X30" s="354">
        <v>1</v>
      </c>
      <c r="Y30" s="354">
        <v>1</v>
      </c>
      <c r="Z30" s="354">
        <v>1</v>
      </c>
      <c r="AA30" s="354">
        <v>1</v>
      </c>
      <c r="AB30" s="354">
        <v>1</v>
      </c>
      <c r="AC30" s="354">
        <v>1</v>
      </c>
      <c r="AD30" s="354">
        <v>1</v>
      </c>
      <c r="AE30" s="354">
        <v>1</v>
      </c>
      <c r="AF30" s="354">
        <v>1</v>
      </c>
      <c r="AG30" s="354">
        <v>1</v>
      </c>
      <c r="AH30" s="354">
        <v>1</v>
      </c>
      <c r="AI30" s="354">
        <v>1</v>
      </c>
      <c r="AJ30" s="354">
        <v>1</v>
      </c>
      <c r="AK30" s="354">
        <v>1</v>
      </c>
      <c r="AL30" s="354">
        <v>1</v>
      </c>
      <c r="AM30" s="354">
        <v>1</v>
      </c>
      <c r="AN30" s="354">
        <v>1</v>
      </c>
      <c r="AO30" s="354">
        <v>1</v>
      </c>
      <c r="AP30" s="354">
        <v>1</v>
      </c>
      <c r="AQ30" s="354">
        <v>1</v>
      </c>
      <c r="AR30" s="354">
        <v>1</v>
      </c>
      <c r="AS30" s="354">
        <v>1</v>
      </c>
      <c r="AT30" s="354">
        <v>1</v>
      </c>
      <c r="AU30" s="354">
        <v>1</v>
      </c>
      <c r="AV30" s="354">
        <v>1</v>
      </c>
      <c r="AW30" s="354">
        <v>1</v>
      </c>
      <c r="AX30" s="354">
        <v>1</v>
      </c>
      <c r="AY30" s="354">
        <v>1</v>
      </c>
      <c r="AZ30" s="354">
        <v>1</v>
      </c>
      <c r="BA30" s="354">
        <v>1</v>
      </c>
      <c r="BB30" s="354">
        <v>1</v>
      </c>
      <c r="BC30" s="354">
        <v>1</v>
      </c>
      <c r="BD30" s="354">
        <v>1</v>
      </c>
      <c r="BE30" s="354">
        <v>1</v>
      </c>
      <c r="BF30" s="354">
        <v>1</v>
      </c>
      <c r="BG30" s="354">
        <v>1</v>
      </c>
      <c r="BH30" s="354">
        <v>1</v>
      </c>
      <c r="BI30" s="354">
        <v>1</v>
      </c>
      <c r="BJ30" s="354">
        <v>1</v>
      </c>
      <c r="BK30" s="354">
        <v>1</v>
      </c>
      <c r="BL30" s="354">
        <v>1</v>
      </c>
      <c r="BM30" s="354">
        <v>1</v>
      </c>
      <c r="BV30" s="354">
        <v>1</v>
      </c>
      <c r="BW30" s="354">
        <v>1</v>
      </c>
      <c r="BX30" s="354">
        <v>1</v>
      </c>
      <c r="BY30" s="354">
        <v>1</v>
      </c>
      <c r="BZ30" s="354">
        <v>1</v>
      </c>
      <c r="CA30" s="354">
        <v>1</v>
      </c>
      <c r="CB30" s="354">
        <v>1</v>
      </c>
      <c r="CC30" s="354">
        <v>1</v>
      </c>
      <c r="CD30" s="354">
        <v>1</v>
      </c>
      <c r="CE30" s="355">
        <v>1</v>
      </c>
      <c r="CF30" s="356"/>
      <c r="CG30" s="357">
        <v>1</v>
      </c>
      <c r="CH30" s="354">
        <v>1</v>
      </c>
      <c r="CI30" s="354">
        <v>1</v>
      </c>
      <c r="CJ30" s="355">
        <v>1</v>
      </c>
      <c r="CK30" s="356"/>
      <c r="CL30" s="357">
        <v>1</v>
      </c>
      <c r="CM30" s="354">
        <v>1</v>
      </c>
      <c r="CN30" s="355">
        <v>1</v>
      </c>
      <c r="CO30" s="356"/>
      <c r="CP30" s="357">
        <v>1</v>
      </c>
      <c r="CQ30" s="354">
        <v>1</v>
      </c>
      <c r="CR30" s="355">
        <v>1</v>
      </c>
      <c r="CS30" s="356"/>
      <c r="CT30" s="358">
        <v>1</v>
      </c>
      <c r="CU30" s="354">
        <v>1</v>
      </c>
      <c r="CV30" s="354">
        <v>1</v>
      </c>
      <c r="CW30" s="354">
        <v>1</v>
      </c>
      <c r="CX30" s="354">
        <v>1</v>
      </c>
      <c r="CY30" s="354">
        <v>1</v>
      </c>
      <c r="CZ30" s="354">
        <v>1</v>
      </c>
      <c r="DA30" s="354">
        <v>1</v>
      </c>
      <c r="DB30" s="354">
        <v>1</v>
      </c>
      <c r="DC30" s="354">
        <v>1</v>
      </c>
      <c r="DD30" s="354">
        <v>1</v>
      </c>
      <c r="DE30" s="354">
        <v>1</v>
      </c>
      <c r="DF30" s="354">
        <v>1</v>
      </c>
      <c r="DG30" s="354">
        <v>1</v>
      </c>
      <c r="DH30" s="354">
        <v>1</v>
      </c>
      <c r="DI30" s="354">
        <v>1</v>
      </c>
      <c r="DJ30" s="354">
        <v>1</v>
      </c>
      <c r="DK30" s="354">
        <v>1</v>
      </c>
      <c r="DL30" s="354">
        <v>1</v>
      </c>
      <c r="DM30" s="354">
        <v>1</v>
      </c>
      <c r="DN30" s="354">
        <v>1</v>
      </c>
      <c r="DO30" s="354">
        <v>1</v>
      </c>
      <c r="DP30" s="354">
        <v>1</v>
      </c>
      <c r="DQ30" s="354">
        <v>1</v>
      </c>
      <c r="DR30" s="354">
        <v>1</v>
      </c>
      <c r="DS30" s="354">
        <v>1</v>
      </c>
      <c r="DT30" s="354">
        <v>1</v>
      </c>
      <c r="EC30" s="354">
        <v>1</v>
      </c>
      <c r="ED30" s="354">
        <v>1</v>
      </c>
      <c r="EE30" s="354">
        <v>1</v>
      </c>
      <c r="EF30" s="355">
        <v>1</v>
      </c>
      <c r="EG30" s="357">
        <v>1</v>
      </c>
      <c r="EH30" s="354">
        <v>1</v>
      </c>
      <c r="EI30" s="354">
        <v>1</v>
      </c>
      <c r="EJ30" s="354">
        <v>1</v>
      </c>
      <c r="EK30" s="354">
        <v>1</v>
      </c>
      <c r="EL30" s="354">
        <v>1</v>
      </c>
      <c r="EM30" s="354">
        <v>1</v>
      </c>
      <c r="EN30" s="354">
        <v>1</v>
      </c>
      <c r="EO30" s="354">
        <v>1</v>
      </c>
      <c r="EP30" s="355">
        <v>1</v>
      </c>
      <c r="EQ30" s="358">
        <v>1</v>
      </c>
      <c r="ER30" s="354">
        <v>1</v>
      </c>
      <c r="ES30" s="354">
        <v>1</v>
      </c>
      <c r="ET30" s="354">
        <v>1</v>
      </c>
      <c r="EU30" s="354">
        <v>1</v>
      </c>
      <c r="EV30" s="354">
        <v>1</v>
      </c>
      <c r="EW30" s="354">
        <v>1</v>
      </c>
      <c r="EX30" s="355">
        <v>1</v>
      </c>
      <c r="EY30" s="357">
        <v>1</v>
      </c>
      <c r="EZ30" s="354">
        <v>1</v>
      </c>
      <c r="FA30" s="354">
        <v>1</v>
      </c>
      <c r="FB30" s="354">
        <v>1</v>
      </c>
      <c r="FC30" s="354">
        <v>1</v>
      </c>
      <c r="FD30" s="354">
        <v>1</v>
      </c>
      <c r="FE30" s="354">
        <v>1</v>
      </c>
      <c r="FF30" s="354">
        <v>1</v>
      </c>
      <c r="FG30" s="354">
        <v>1</v>
      </c>
      <c r="FH30" s="354">
        <v>1</v>
      </c>
      <c r="FI30" s="354">
        <v>1</v>
      </c>
      <c r="FJ30" s="354">
        <v>1</v>
      </c>
      <c r="FK30" s="354">
        <v>1</v>
      </c>
      <c r="FL30" s="354">
        <v>1</v>
      </c>
      <c r="FM30" s="354">
        <v>1</v>
      </c>
      <c r="FN30" s="354">
        <v>1</v>
      </c>
      <c r="FO30" s="354">
        <v>1</v>
      </c>
      <c r="FP30" s="354">
        <v>1</v>
      </c>
      <c r="FQ30" s="355">
        <v>1</v>
      </c>
      <c r="FR30" s="357">
        <v>1</v>
      </c>
      <c r="FS30" s="354">
        <v>1</v>
      </c>
      <c r="FT30" s="354">
        <v>1</v>
      </c>
      <c r="FU30" s="354">
        <v>1</v>
      </c>
      <c r="FV30" s="354">
        <v>1</v>
      </c>
      <c r="FW30" s="355">
        <v>1</v>
      </c>
      <c r="FX30" s="358">
        <v>1</v>
      </c>
      <c r="GA30" s="367"/>
      <c r="GJ30" s="361">
        <v>1</v>
      </c>
      <c r="GK30" s="361">
        <v>1</v>
      </c>
      <c r="GL30" s="361">
        <v>1</v>
      </c>
      <c r="GM30" s="361">
        <v>1</v>
      </c>
      <c r="GN30" s="365"/>
      <c r="GO30" s="361">
        <v>1</v>
      </c>
      <c r="GP30" s="361">
        <v>1</v>
      </c>
      <c r="GQ30" s="361">
        <v>1</v>
      </c>
      <c r="GR30" s="361">
        <v>1</v>
      </c>
      <c r="GS30" s="361">
        <v>1</v>
      </c>
      <c r="GT30" s="361">
        <v>1</v>
      </c>
      <c r="GU30" s="361">
        <v>1</v>
      </c>
      <c r="GV30" s="361">
        <v>1</v>
      </c>
      <c r="GW30" s="361">
        <v>1</v>
      </c>
      <c r="GX30" s="361">
        <v>1</v>
      </c>
      <c r="GY30" s="365"/>
      <c r="GZ30" s="361">
        <v>1</v>
      </c>
      <c r="HA30" s="361">
        <v>1</v>
      </c>
      <c r="HB30" s="361">
        <v>1</v>
      </c>
      <c r="HC30" s="361">
        <v>1</v>
      </c>
      <c r="HD30" s="361">
        <v>1</v>
      </c>
      <c r="HE30" s="361">
        <v>1</v>
      </c>
      <c r="HF30" s="361">
        <v>1</v>
      </c>
      <c r="HG30" s="361">
        <v>1</v>
      </c>
      <c r="HH30" s="365"/>
      <c r="HI30" s="361">
        <v>1</v>
      </c>
      <c r="HJ30" s="361">
        <v>1</v>
      </c>
      <c r="HK30" s="361">
        <v>1</v>
      </c>
      <c r="HL30" s="361">
        <v>1</v>
      </c>
      <c r="HM30" s="361">
        <v>1</v>
      </c>
      <c r="HN30" s="361">
        <v>1</v>
      </c>
      <c r="HO30" s="361">
        <v>1</v>
      </c>
      <c r="HP30" s="361">
        <v>1</v>
      </c>
      <c r="HQ30" s="361">
        <v>1</v>
      </c>
      <c r="HR30" s="361">
        <v>1</v>
      </c>
      <c r="HS30" s="361">
        <v>1</v>
      </c>
      <c r="HT30" s="361">
        <v>1</v>
      </c>
      <c r="HU30" s="361">
        <v>1</v>
      </c>
      <c r="HV30" s="361">
        <v>1</v>
      </c>
      <c r="HW30" s="361">
        <v>1</v>
      </c>
      <c r="HX30" s="361">
        <v>1</v>
      </c>
      <c r="HY30" s="361">
        <v>1</v>
      </c>
      <c r="HZ30" s="361">
        <v>1</v>
      </c>
      <c r="IA30" s="361">
        <v>1</v>
      </c>
      <c r="IB30" s="365"/>
      <c r="IC30" s="363">
        <v>1</v>
      </c>
      <c r="ID30" s="363">
        <v>1</v>
      </c>
      <c r="IE30" s="363">
        <v>1</v>
      </c>
      <c r="IF30" s="363">
        <v>1</v>
      </c>
      <c r="IG30" s="363">
        <v>1</v>
      </c>
      <c r="IH30" s="363">
        <v>1</v>
      </c>
      <c r="II30" s="366"/>
      <c r="IJ30" s="361">
        <v>1</v>
      </c>
    </row>
    <row r="31" spans="19:244" ht="7.5" customHeight="1">
      <c r="S31" s="354">
        <v>1</v>
      </c>
      <c r="T31" s="354">
        <v>1</v>
      </c>
      <c r="U31" s="354">
        <v>1</v>
      </c>
      <c r="V31" s="354">
        <v>1</v>
      </c>
      <c r="W31" s="354">
        <v>1</v>
      </c>
      <c r="X31" s="354">
        <v>1</v>
      </c>
      <c r="Y31" s="354">
        <v>1</v>
      </c>
      <c r="Z31" s="354">
        <v>1</v>
      </c>
      <c r="AA31" s="354">
        <v>1</v>
      </c>
      <c r="AB31" s="354">
        <v>1</v>
      </c>
      <c r="AC31" s="354">
        <v>1</v>
      </c>
      <c r="AD31" s="354">
        <v>1</v>
      </c>
      <c r="AE31" s="354">
        <v>1</v>
      </c>
      <c r="AF31" s="354">
        <v>1</v>
      </c>
      <c r="AG31" s="354">
        <v>1</v>
      </c>
      <c r="AH31" s="354">
        <v>1</v>
      </c>
      <c r="AI31" s="354">
        <v>1</v>
      </c>
      <c r="AJ31" s="354">
        <v>1</v>
      </c>
      <c r="AK31" s="354">
        <v>1</v>
      </c>
      <c r="AL31" s="354">
        <v>1</v>
      </c>
      <c r="AM31" s="354">
        <v>1</v>
      </c>
      <c r="AN31" s="354">
        <v>1</v>
      </c>
      <c r="AO31" s="354">
        <v>1</v>
      </c>
      <c r="AP31" s="354">
        <v>1</v>
      </c>
      <c r="AQ31" s="354">
        <v>1</v>
      </c>
      <c r="AR31" s="354">
        <v>1</v>
      </c>
      <c r="AS31" s="354">
        <v>1</v>
      </c>
      <c r="AT31" s="354">
        <v>1</v>
      </c>
      <c r="AU31" s="354">
        <v>1</v>
      </c>
      <c r="AV31" s="354">
        <v>1</v>
      </c>
      <c r="AW31" s="354">
        <v>1</v>
      </c>
      <c r="AX31" s="354">
        <v>1</v>
      </c>
      <c r="AY31" s="354">
        <v>1</v>
      </c>
      <c r="AZ31" s="354">
        <v>1</v>
      </c>
      <c r="BA31" s="354">
        <v>1</v>
      </c>
      <c r="BB31" s="354">
        <v>1</v>
      </c>
      <c r="BC31" s="354">
        <v>1</v>
      </c>
      <c r="BD31" s="354">
        <v>1</v>
      </c>
      <c r="BE31" s="354">
        <v>1</v>
      </c>
      <c r="BF31" s="354">
        <v>1</v>
      </c>
      <c r="BG31" s="354">
        <v>1</v>
      </c>
      <c r="BH31" s="354">
        <v>1</v>
      </c>
      <c r="BI31" s="354">
        <v>1</v>
      </c>
      <c r="BJ31" s="354">
        <v>1</v>
      </c>
      <c r="BK31" s="354">
        <v>1</v>
      </c>
      <c r="BL31" s="354">
        <v>1</v>
      </c>
      <c r="BM31" s="354">
        <v>1</v>
      </c>
      <c r="BV31" s="354">
        <v>1</v>
      </c>
      <c r="BW31" s="354">
        <v>1</v>
      </c>
      <c r="BX31" s="354">
        <v>1</v>
      </c>
      <c r="BY31" s="354">
        <v>1</v>
      </c>
      <c r="BZ31" s="354">
        <v>1</v>
      </c>
      <c r="CA31" s="354">
        <v>1</v>
      </c>
      <c r="CB31" s="354">
        <v>1</v>
      </c>
      <c r="CC31" s="354">
        <v>1</v>
      </c>
      <c r="CD31" s="354">
        <v>1</v>
      </c>
      <c r="CE31" s="355">
        <v>1</v>
      </c>
      <c r="CF31" s="356"/>
      <c r="CG31" s="357">
        <v>1</v>
      </c>
      <c r="CH31" s="354">
        <v>1</v>
      </c>
      <c r="CI31" s="354">
        <v>1</v>
      </c>
      <c r="CJ31" s="355">
        <v>1</v>
      </c>
      <c r="CK31" s="356"/>
      <c r="CL31" s="357">
        <v>1</v>
      </c>
      <c r="CM31" s="354">
        <v>1</v>
      </c>
      <c r="CN31" s="355">
        <v>1</v>
      </c>
      <c r="CO31" s="356"/>
      <c r="CP31" s="357">
        <v>1</v>
      </c>
      <c r="CQ31" s="354">
        <v>1</v>
      </c>
      <c r="CR31" s="355">
        <v>1</v>
      </c>
      <c r="CS31" s="356"/>
      <c r="CT31" s="358">
        <v>1</v>
      </c>
      <c r="CU31" s="354">
        <v>1</v>
      </c>
      <c r="CV31" s="354">
        <v>1</v>
      </c>
      <c r="CW31" s="354">
        <v>1</v>
      </c>
      <c r="CX31" s="354">
        <v>1</v>
      </c>
      <c r="CY31" s="354">
        <v>1</v>
      </c>
      <c r="CZ31" s="354">
        <v>1</v>
      </c>
      <c r="DA31" s="354">
        <v>1</v>
      </c>
      <c r="DB31" s="354">
        <v>1</v>
      </c>
      <c r="DC31" s="354">
        <v>1</v>
      </c>
      <c r="DD31" s="354">
        <v>1</v>
      </c>
      <c r="DE31" s="354">
        <v>1</v>
      </c>
      <c r="DF31" s="354">
        <v>1</v>
      </c>
      <c r="DG31" s="354">
        <v>1</v>
      </c>
      <c r="DH31" s="354">
        <v>1</v>
      </c>
      <c r="DI31" s="354">
        <v>1</v>
      </c>
      <c r="DJ31" s="354">
        <v>1</v>
      </c>
      <c r="DK31" s="354">
        <v>1</v>
      </c>
      <c r="DL31" s="354">
        <v>1</v>
      </c>
      <c r="DM31" s="354">
        <v>1</v>
      </c>
      <c r="DN31" s="354">
        <v>1</v>
      </c>
      <c r="DO31" s="354">
        <v>1</v>
      </c>
      <c r="DP31" s="354">
        <v>1</v>
      </c>
      <c r="DQ31" s="354">
        <v>1</v>
      </c>
      <c r="DR31" s="354">
        <v>1</v>
      </c>
      <c r="DS31" s="354">
        <v>1</v>
      </c>
      <c r="DT31" s="354">
        <v>1</v>
      </c>
      <c r="EC31" s="354">
        <v>1</v>
      </c>
      <c r="ED31" s="354">
        <v>1</v>
      </c>
      <c r="EE31" s="354">
        <v>1</v>
      </c>
      <c r="EF31" s="355">
        <v>1</v>
      </c>
      <c r="EG31" s="357">
        <v>1</v>
      </c>
      <c r="EH31" s="354">
        <v>1</v>
      </c>
      <c r="EI31" s="354">
        <v>1</v>
      </c>
      <c r="EJ31" s="354">
        <v>1</v>
      </c>
      <c r="EK31" s="354">
        <v>1</v>
      </c>
      <c r="EL31" s="354">
        <v>1</v>
      </c>
      <c r="EM31" s="354">
        <v>1</v>
      </c>
      <c r="EN31" s="354">
        <v>1</v>
      </c>
      <c r="EO31" s="354">
        <v>1</v>
      </c>
      <c r="EP31" s="355">
        <v>1</v>
      </c>
      <c r="EQ31" s="358">
        <v>1</v>
      </c>
      <c r="ER31" s="354">
        <v>1</v>
      </c>
      <c r="ES31" s="354">
        <v>1</v>
      </c>
      <c r="ET31" s="354">
        <v>1</v>
      </c>
      <c r="EU31" s="354">
        <v>1</v>
      </c>
      <c r="EV31" s="354">
        <v>1</v>
      </c>
      <c r="EW31" s="354">
        <v>1</v>
      </c>
      <c r="EX31" s="355">
        <v>1</v>
      </c>
      <c r="EY31" s="357">
        <v>1</v>
      </c>
      <c r="EZ31" s="354">
        <v>1</v>
      </c>
      <c r="FA31" s="354">
        <v>1</v>
      </c>
      <c r="FB31" s="354">
        <v>1</v>
      </c>
      <c r="FC31" s="354">
        <v>1</v>
      </c>
      <c r="FD31" s="354">
        <v>1</v>
      </c>
      <c r="FE31" s="354">
        <v>1</v>
      </c>
      <c r="FF31" s="354">
        <v>1</v>
      </c>
      <c r="FG31" s="354">
        <v>1</v>
      </c>
      <c r="FH31" s="354">
        <v>1</v>
      </c>
      <c r="FI31" s="354">
        <v>1</v>
      </c>
      <c r="FJ31" s="354">
        <v>1</v>
      </c>
      <c r="FK31" s="354">
        <v>1</v>
      </c>
      <c r="FL31" s="354">
        <v>1</v>
      </c>
      <c r="FM31" s="354">
        <v>1</v>
      </c>
      <c r="FN31" s="354">
        <v>1</v>
      </c>
      <c r="FO31" s="354">
        <v>1</v>
      </c>
      <c r="FP31" s="354">
        <v>1</v>
      </c>
      <c r="FQ31" s="355">
        <v>1</v>
      </c>
      <c r="FR31" s="357">
        <v>1</v>
      </c>
      <c r="FS31" s="354">
        <v>1</v>
      </c>
      <c r="FT31" s="354">
        <v>1</v>
      </c>
      <c r="FU31" s="354">
        <v>1</v>
      </c>
      <c r="FV31" s="354">
        <v>1</v>
      </c>
      <c r="FW31" s="355">
        <v>1</v>
      </c>
      <c r="FX31" s="358">
        <v>1</v>
      </c>
      <c r="GA31" s="367"/>
      <c r="GJ31" s="361">
        <v>1</v>
      </c>
      <c r="GK31" s="361">
        <v>1</v>
      </c>
      <c r="GL31" s="361">
        <v>1</v>
      </c>
      <c r="GM31" s="361">
        <v>1</v>
      </c>
      <c r="GN31" s="365"/>
      <c r="GO31" s="361">
        <v>1</v>
      </c>
      <c r="GP31" s="361">
        <v>1</v>
      </c>
      <c r="GQ31" s="361">
        <v>1</v>
      </c>
      <c r="GR31" s="361">
        <v>1</v>
      </c>
      <c r="GS31" s="361">
        <v>1</v>
      </c>
      <c r="GT31" s="361">
        <v>1</v>
      </c>
      <c r="GU31" s="361">
        <v>1</v>
      </c>
      <c r="GV31" s="361">
        <v>1</v>
      </c>
      <c r="GW31" s="361">
        <v>1</v>
      </c>
      <c r="GX31" s="361">
        <v>1</v>
      </c>
      <c r="GY31" s="365"/>
      <c r="GZ31" s="361">
        <v>1</v>
      </c>
      <c r="HA31" s="361">
        <v>1</v>
      </c>
      <c r="HB31" s="361">
        <v>1</v>
      </c>
      <c r="HC31" s="361">
        <v>1</v>
      </c>
      <c r="HD31" s="361">
        <v>1</v>
      </c>
      <c r="HE31" s="361">
        <v>1</v>
      </c>
      <c r="HF31" s="361">
        <v>1</v>
      </c>
      <c r="HG31" s="361">
        <v>1</v>
      </c>
      <c r="HH31" s="365"/>
      <c r="HI31" s="361">
        <v>1</v>
      </c>
      <c r="HJ31" s="361">
        <v>1</v>
      </c>
      <c r="HK31" s="361">
        <v>1</v>
      </c>
      <c r="HL31" s="361">
        <v>1</v>
      </c>
      <c r="HM31" s="361">
        <v>1</v>
      </c>
      <c r="HN31" s="361">
        <v>1</v>
      </c>
      <c r="HO31" s="361">
        <v>1</v>
      </c>
      <c r="HP31" s="361">
        <v>1</v>
      </c>
      <c r="HQ31" s="361">
        <v>1</v>
      </c>
      <c r="HR31" s="361">
        <v>1</v>
      </c>
      <c r="HS31" s="361">
        <v>1</v>
      </c>
      <c r="HT31" s="361">
        <v>1</v>
      </c>
      <c r="HU31" s="361">
        <v>1</v>
      </c>
      <c r="HV31" s="361">
        <v>1</v>
      </c>
      <c r="HW31" s="361">
        <v>1</v>
      </c>
      <c r="HX31" s="361">
        <v>1</v>
      </c>
      <c r="HY31" s="361">
        <v>1</v>
      </c>
      <c r="HZ31" s="361">
        <v>1</v>
      </c>
      <c r="IA31" s="361">
        <v>1</v>
      </c>
      <c r="IB31" s="365"/>
      <c r="IC31" s="363">
        <v>1</v>
      </c>
      <c r="ID31" s="363">
        <v>1</v>
      </c>
      <c r="IE31" s="363">
        <v>1</v>
      </c>
      <c r="IF31" s="363">
        <v>1</v>
      </c>
      <c r="IG31" s="363">
        <v>1</v>
      </c>
      <c r="IH31" s="363">
        <v>1</v>
      </c>
      <c r="II31" s="366"/>
      <c r="IJ31" s="361">
        <v>1</v>
      </c>
    </row>
    <row r="32" spans="19:244" ht="7.5" customHeight="1">
      <c r="S32" s="354">
        <v>1</v>
      </c>
      <c r="T32" s="354">
        <v>1</v>
      </c>
      <c r="U32" s="354">
        <v>1</v>
      </c>
      <c r="V32" s="354">
        <v>1</v>
      </c>
      <c r="W32" s="354">
        <v>1</v>
      </c>
      <c r="X32" s="354">
        <v>1</v>
      </c>
      <c r="Y32" s="354">
        <v>1</v>
      </c>
      <c r="Z32" s="354">
        <v>1</v>
      </c>
      <c r="AA32" s="354">
        <v>1</v>
      </c>
      <c r="AB32" s="354">
        <v>1</v>
      </c>
      <c r="AC32" s="354">
        <v>1</v>
      </c>
      <c r="AD32" s="354">
        <v>1</v>
      </c>
      <c r="AE32" s="354">
        <v>1</v>
      </c>
      <c r="AF32" s="354">
        <v>1</v>
      </c>
      <c r="AG32" s="354">
        <v>1</v>
      </c>
      <c r="AH32" s="354">
        <v>1</v>
      </c>
      <c r="AI32" s="354">
        <v>1</v>
      </c>
      <c r="AJ32" s="354">
        <v>1</v>
      </c>
      <c r="AK32" s="354">
        <v>1</v>
      </c>
      <c r="AL32" s="354">
        <v>1</v>
      </c>
      <c r="AM32" s="354">
        <v>1</v>
      </c>
      <c r="AN32" s="354">
        <v>1</v>
      </c>
      <c r="AO32" s="354">
        <v>1</v>
      </c>
      <c r="AP32" s="354">
        <v>1</v>
      </c>
      <c r="AQ32" s="354">
        <v>1</v>
      </c>
      <c r="AR32" s="354">
        <v>1</v>
      </c>
      <c r="AS32" s="354">
        <v>1</v>
      </c>
      <c r="AT32" s="354">
        <v>1</v>
      </c>
      <c r="AU32" s="354">
        <v>1</v>
      </c>
      <c r="AV32" s="354">
        <v>1</v>
      </c>
      <c r="AW32" s="354">
        <v>1</v>
      </c>
      <c r="AX32" s="354">
        <v>1</v>
      </c>
      <c r="AY32" s="354">
        <v>1</v>
      </c>
      <c r="AZ32" s="354">
        <v>1</v>
      </c>
      <c r="BA32" s="354">
        <v>1</v>
      </c>
      <c r="BB32" s="354">
        <v>1</v>
      </c>
      <c r="BC32" s="354">
        <v>1</v>
      </c>
      <c r="BD32" s="354">
        <v>1</v>
      </c>
      <c r="BE32" s="354">
        <v>1</v>
      </c>
      <c r="BF32" s="354">
        <v>1</v>
      </c>
      <c r="BG32" s="354">
        <v>1</v>
      </c>
      <c r="BH32" s="354">
        <v>1</v>
      </c>
      <c r="BI32" s="354">
        <v>1</v>
      </c>
      <c r="BJ32" s="354">
        <v>1</v>
      </c>
      <c r="BK32" s="354">
        <v>1</v>
      </c>
      <c r="BL32" s="354">
        <v>1</v>
      </c>
      <c r="BM32" s="354">
        <v>1</v>
      </c>
      <c r="BV32" s="354">
        <v>1</v>
      </c>
      <c r="BW32" s="354">
        <v>1</v>
      </c>
      <c r="BX32" s="354">
        <v>1</v>
      </c>
      <c r="BY32" s="354">
        <v>1</v>
      </c>
      <c r="BZ32" s="354">
        <v>1</v>
      </c>
      <c r="CA32" s="354">
        <v>1</v>
      </c>
      <c r="CB32" s="354">
        <v>1</v>
      </c>
      <c r="CC32" s="354">
        <v>1</v>
      </c>
      <c r="CD32" s="354">
        <v>1</v>
      </c>
      <c r="CE32" s="355">
        <v>1</v>
      </c>
      <c r="CF32" s="356"/>
      <c r="CG32" s="357">
        <v>1</v>
      </c>
      <c r="CH32" s="354">
        <v>1</v>
      </c>
      <c r="CI32" s="354">
        <v>1</v>
      </c>
      <c r="CJ32" s="355">
        <v>1</v>
      </c>
      <c r="CK32" s="356"/>
      <c r="CL32" s="357">
        <v>1</v>
      </c>
      <c r="CM32" s="354">
        <v>1</v>
      </c>
      <c r="CN32" s="355">
        <v>1</v>
      </c>
      <c r="CO32" s="356"/>
      <c r="CP32" s="357">
        <v>1</v>
      </c>
      <c r="CQ32" s="354">
        <v>1</v>
      </c>
      <c r="CR32" s="355">
        <v>1</v>
      </c>
      <c r="CS32" s="356"/>
      <c r="CT32" s="358">
        <v>1</v>
      </c>
      <c r="CU32" s="354">
        <v>1</v>
      </c>
      <c r="CV32" s="354">
        <v>1</v>
      </c>
      <c r="CW32" s="354">
        <v>1</v>
      </c>
      <c r="CX32" s="354">
        <v>1</v>
      </c>
      <c r="CY32" s="354">
        <v>1</v>
      </c>
      <c r="CZ32" s="354">
        <v>1</v>
      </c>
      <c r="DA32" s="354">
        <v>1</v>
      </c>
      <c r="DB32" s="354">
        <v>1</v>
      </c>
      <c r="DC32" s="354">
        <v>1</v>
      </c>
      <c r="DD32" s="354">
        <v>1</v>
      </c>
      <c r="DE32" s="354">
        <v>1</v>
      </c>
      <c r="DF32" s="354">
        <v>1</v>
      </c>
      <c r="DG32" s="354">
        <v>1</v>
      </c>
      <c r="DH32" s="354">
        <v>1</v>
      </c>
      <c r="DI32" s="354">
        <v>1</v>
      </c>
      <c r="DJ32" s="354">
        <v>1</v>
      </c>
      <c r="DK32" s="354">
        <v>1</v>
      </c>
      <c r="DL32" s="354">
        <v>1</v>
      </c>
      <c r="DM32" s="354">
        <v>1</v>
      </c>
      <c r="DN32" s="354">
        <v>1</v>
      </c>
      <c r="DO32" s="354">
        <v>1</v>
      </c>
      <c r="DP32" s="354">
        <v>1</v>
      </c>
      <c r="DQ32" s="354">
        <v>1</v>
      </c>
      <c r="DR32" s="354">
        <v>1</v>
      </c>
      <c r="DS32" s="354">
        <v>1</v>
      </c>
      <c r="DT32" s="354">
        <v>1</v>
      </c>
      <c r="EC32" s="354">
        <v>1</v>
      </c>
      <c r="ED32" s="354">
        <v>1</v>
      </c>
      <c r="EE32" s="354">
        <v>1</v>
      </c>
      <c r="EF32" s="355">
        <v>1</v>
      </c>
      <c r="EG32" s="357">
        <v>1</v>
      </c>
      <c r="EH32" s="354">
        <v>1</v>
      </c>
      <c r="EI32" s="354">
        <v>1</v>
      </c>
      <c r="EJ32" s="354">
        <v>1</v>
      </c>
      <c r="EK32" s="354">
        <v>1</v>
      </c>
      <c r="EL32" s="354">
        <v>1</v>
      </c>
      <c r="EM32" s="354">
        <v>1</v>
      </c>
      <c r="EN32" s="354">
        <v>1</v>
      </c>
      <c r="EO32" s="354">
        <v>1</v>
      </c>
      <c r="EP32" s="355">
        <v>1</v>
      </c>
      <c r="EQ32" s="358">
        <v>1</v>
      </c>
      <c r="ER32" s="354">
        <v>1</v>
      </c>
      <c r="ES32" s="354">
        <v>1</v>
      </c>
      <c r="ET32" s="354">
        <v>1</v>
      </c>
      <c r="EU32" s="354">
        <v>1</v>
      </c>
      <c r="EV32" s="354">
        <v>1</v>
      </c>
      <c r="EW32" s="354">
        <v>1</v>
      </c>
      <c r="EX32" s="355">
        <v>1</v>
      </c>
      <c r="EY32" s="357">
        <v>1</v>
      </c>
      <c r="EZ32" s="354">
        <v>1</v>
      </c>
      <c r="FA32" s="354">
        <v>1</v>
      </c>
      <c r="FB32" s="354">
        <v>1</v>
      </c>
      <c r="FC32" s="354">
        <v>1</v>
      </c>
      <c r="FD32" s="354">
        <v>1</v>
      </c>
      <c r="FE32" s="354">
        <v>1</v>
      </c>
      <c r="FF32" s="354">
        <v>1</v>
      </c>
      <c r="FG32" s="354">
        <v>1</v>
      </c>
      <c r="FH32" s="354">
        <v>1</v>
      </c>
      <c r="FI32" s="354">
        <v>1</v>
      </c>
      <c r="FJ32" s="354">
        <v>1</v>
      </c>
      <c r="FK32" s="354">
        <v>1</v>
      </c>
      <c r="FL32" s="354">
        <v>1</v>
      </c>
      <c r="FM32" s="354">
        <v>1</v>
      </c>
      <c r="FN32" s="354">
        <v>1</v>
      </c>
      <c r="FO32" s="354">
        <v>1</v>
      </c>
      <c r="FP32" s="354">
        <v>1</v>
      </c>
      <c r="FQ32" s="355">
        <v>1</v>
      </c>
      <c r="FR32" s="357">
        <v>1</v>
      </c>
      <c r="FS32" s="354">
        <v>1</v>
      </c>
      <c r="FT32" s="354">
        <v>1</v>
      </c>
      <c r="FU32" s="354">
        <v>1</v>
      </c>
      <c r="FV32" s="354">
        <v>1</v>
      </c>
      <c r="FW32" s="355">
        <v>1</v>
      </c>
      <c r="FX32" s="358">
        <v>1</v>
      </c>
      <c r="GA32" s="367"/>
      <c r="GJ32" s="361">
        <v>1</v>
      </c>
      <c r="GK32" s="361">
        <v>1</v>
      </c>
      <c r="GL32" s="361">
        <v>1</v>
      </c>
      <c r="GM32" s="361">
        <v>1</v>
      </c>
      <c r="GN32" s="365"/>
      <c r="GO32" s="361">
        <v>1</v>
      </c>
      <c r="GP32" s="361">
        <v>1</v>
      </c>
      <c r="GQ32" s="361">
        <v>1</v>
      </c>
      <c r="GR32" s="361">
        <v>1</v>
      </c>
      <c r="GS32" s="361">
        <v>1</v>
      </c>
      <c r="GT32" s="361">
        <v>1</v>
      </c>
      <c r="GU32" s="361">
        <v>1</v>
      </c>
      <c r="GV32" s="361">
        <v>1</v>
      </c>
      <c r="GW32" s="361">
        <v>1</v>
      </c>
      <c r="GX32" s="361">
        <v>1</v>
      </c>
      <c r="GY32" s="365"/>
      <c r="GZ32" s="361">
        <v>1</v>
      </c>
      <c r="HA32" s="361">
        <v>1</v>
      </c>
      <c r="HB32" s="361">
        <v>1</v>
      </c>
      <c r="HC32" s="361">
        <v>1</v>
      </c>
      <c r="HD32" s="361">
        <v>1</v>
      </c>
      <c r="HE32" s="361">
        <v>1</v>
      </c>
      <c r="HF32" s="361">
        <v>1</v>
      </c>
      <c r="HG32" s="361">
        <v>1</v>
      </c>
      <c r="HH32" s="365"/>
      <c r="HI32" s="361">
        <v>1</v>
      </c>
      <c r="HJ32" s="361">
        <v>1</v>
      </c>
      <c r="HK32" s="361">
        <v>1</v>
      </c>
      <c r="HL32" s="361">
        <v>1</v>
      </c>
      <c r="HM32" s="361">
        <v>1</v>
      </c>
      <c r="HN32" s="361">
        <v>1</v>
      </c>
      <c r="HO32" s="361">
        <v>1</v>
      </c>
      <c r="HP32" s="361">
        <v>1</v>
      </c>
      <c r="HQ32" s="361">
        <v>1</v>
      </c>
      <c r="HR32" s="361">
        <v>1</v>
      </c>
      <c r="HS32" s="361">
        <v>1</v>
      </c>
      <c r="HT32" s="361">
        <v>1</v>
      </c>
      <c r="HU32" s="361">
        <v>1</v>
      </c>
      <c r="HV32" s="361">
        <v>1</v>
      </c>
      <c r="HW32" s="361">
        <v>1</v>
      </c>
      <c r="HX32" s="361">
        <v>1</v>
      </c>
      <c r="HY32" s="361">
        <v>1</v>
      </c>
      <c r="HZ32" s="361">
        <v>1</v>
      </c>
      <c r="IA32" s="361">
        <v>1</v>
      </c>
      <c r="IB32" s="365"/>
      <c r="IC32" s="363">
        <v>1</v>
      </c>
      <c r="ID32" s="363">
        <v>1</v>
      </c>
      <c r="IE32" s="363">
        <v>1</v>
      </c>
      <c r="IF32" s="363">
        <v>1</v>
      </c>
      <c r="IG32" s="363">
        <v>1</v>
      </c>
      <c r="IH32" s="363">
        <v>1</v>
      </c>
      <c r="II32" s="366"/>
      <c r="IJ32" s="361">
        <v>1</v>
      </c>
    </row>
    <row r="33" spans="19:244" ht="7.5" customHeight="1">
      <c r="S33" s="354">
        <v>1</v>
      </c>
      <c r="T33" s="354">
        <v>1</v>
      </c>
      <c r="U33" s="354">
        <v>1</v>
      </c>
      <c r="V33" s="354">
        <v>1</v>
      </c>
      <c r="W33" s="354">
        <v>1</v>
      </c>
      <c r="X33" s="354">
        <v>1</v>
      </c>
      <c r="Y33" s="354">
        <v>1</v>
      </c>
      <c r="Z33" s="354">
        <v>1</v>
      </c>
      <c r="AA33" s="354">
        <v>1</v>
      </c>
      <c r="AB33" s="354">
        <v>1</v>
      </c>
      <c r="AC33" s="354">
        <v>1</v>
      </c>
      <c r="AD33" s="354">
        <v>1</v>
      </c>
      <c r="AE33" s="354">
        <v>1</v>
      </c>
      <c r="AF33" s="354">
        <v>1</v>
      </c>
      <c r="AG33" s="354">
        <v>1</v>
      </c>
      <c r="AH33" s="354">
        <v>1</v>
      </c>
      <c r="AI33" s="354">
        <v>1</v>
      </c>
      <c r="AJ33" s="354">
        <v>1</v>
      </c>
      <c r="AK33" s="354">
        <v>1</v>
      </c>
      <c r="AL33" s="354">
        <v>1</v>
      </c>
      <c r="AM33" s="354">
        <v>1</v>
      </c>
      <c r="AN33" s="354">
        <v>1</v>
      </c>
      <c r="AO33" s="354">
        <v>1</v>
      </c>
      <c r="AP33" s="354">
        <v>1</v>
      </c>
      <c r="AQ33" s="354">
        <v>1</v>
      </c>
      <c r="AR33" s="354">
        <v>1</v>
      </c>
      <c r="AS33" s="354">
        <v>1</v>
      </c>
      <c r="AT33" s="354">
        <v>1</v>
      </c>
      <c r="AU33" s="354">
        <v>1</v>
      </c>
      <c r="AV33" s="354">
        <v>1</v>
      </c>
      <c r="AW33" s="354">
        <v>1</v>
      </c>
      <c r="AX33" s="354">
        <v>1</v>
      </c>
      <c r="AY33" s="354">
        <v>1</v>
      </c>
      <c r="AZ33" s="354">
        <v>1</v>
      </c>
      <c r="BA33" s="354">
        <v>1</v>
      </c>
      <c r="BB33" s="354">
        <v>1</v>
      </c>
      <c r="BC33" s="354">
        <v>1</v>
      </c>
      <c r="BD33" s="354">
        <v>1</v>
      </c>
      <c r="BE33" s="354">
        <v>1</v>
      </c>
      <c r="BF33" s="354">
        <v>1</v>
      </c>
      <c r="BG33" s="354">
        <v>1</v>
      </c>
      <c r="BH33" s="354">
        <v>1</v>
      </c>
      <c r="BI33" s="354">
        <v>1</v>
      </c>
      <c r="BJ33" s="354">
        <v>1</v>
      </c>
      <c r="BK33" s="354">
        <v>1</v>
      </c>
      <c r="BL33" s="354">
        <v>1</v>
      </c>
      <c r="BM33" s="354">
        <v>1</v>
      </c>
      <c r="BV33" s="354">
        <v>1</v>
      </c>
      <c r="BW33" s="354">
        <v>1</v>
      </c>
      <c r="BX33" s="354">
        <v>1</v>
      </c>
      <c r="BY33" s="354">
        <v>1</v>
      </c>
      <c r="BZ33" s="354">
        <v>1</v>
      </c>
      <c r="CA33" s="354">
        <v>1</v>
      </c>
      <c r="CB33" s="354">
        <v>1</v>
      </c>
      <c r="CC33" s="354">
        <v>1</v>
      </c>
      <c r="CD33" s="354">
        <v>1</v>
      </c>
      <c r="CE33" s="355">
        <v>1</v>
      </c>
      <c r="CF33" s="356"/>
      <c r="CG33" s="357">
        <v>1</v>
      </c>
      <c r="CH33" s="354">
        <v>1</v>
      </c>
      <c r="CI33" s="354">
        <v>1</v>
      </c>
      <c r="CJ33" s="355">
        <v>1</v>
      </c>
      <c r="CK33" s="356"/>
      <c r="CL33" s="357">
        <v>1</v>
      </c>
      <c r="CM33" s="354">
        <v>1</v>
      </c>
      <c r="CN33" s="355">
        <v>1</v>
      </c>
      <c r="CO33" s="356"/>
      <c r="CP33" s="357">
        <v>1</v>
      </c>
      <c r="CQ33" s="354">
        <v>1</v>
      </c>
      <c r="CR33" s="355">
        <v>1</v>
      </c>
      <c r="CS33" s="356"/>
      <c r="CT33" s="358">
        <v>1</v>
      </c>
      <c r="CU33" s="354">
        <v>1</v>
      </c>
      <c r="CV33" s="354">
        <v>1</v>
      </c>
      <c r="CW33" s="354">
        <v>1</v>
      </c>
      <c r="CX33" s="354">
        <v>1</v>
      </c>
      <c r="CY33" s="354">
        <v>1</v>
      </c>
      <c r="CZ33" s="354">
        <v>1</v>
      </c>
      <c r="DA33" s="354">
        <v>1</v>
      </c>
      <c r="DB33" s="354">
        <v>1</v>
      </c>
      <c r="DC33" s="354">
        <v>1</v>
      </c>
      <c r="DD33" s="354">
        <v>1</v>
      </c>
      <c r="DE33" s="354">
        <v>1</v>
      </c>
      <c r="DF33" s="354">
        <v>1</v>
      </c>
      <c r="DG33" s="354">
        <v>1</v>
      </c>
      <c r="DH33" s="354">
        <v>1</v>
      </c>
      <c r="DI33" s="354">
        <v>1</v>
      </c>
      <c r="DJ33" s="354">
        <v>1</v>
      </c>
      <c r="DK33" s="354">
        <v>1</v>
      </c>
      <c r="DL33" s="354">
        <v>1</v>
      </c>
      <c r="DM33" s="354">
        <v>1</v>
      </c>
      <c r="DN33" s="354">
        <v>1</v>
      </c>
      <c r="DO33" s="354">
        <v>1</v>
      </c>
      <c r="DP33" s="354">
        <v>1</v>
      </c>
      <c r="DQ33" s="354">
        <v>1</v>
      </c>
      <c r="DR33" s="354">
        <v>1</v>
      </c>
      <c r="DS33" s="354">
        <v>1</v>
      </c>
      <c r="DT33" s="354">
        <v>1</v>
      </c>
      <c r="EC33" s="354">
        <v>1</v>
      </c>
      <c r="ED33" s="354">
        <v>1</v>
      </c>
      <c r="EE33" s="354">
        <v>1</v>
      </c>
      <c r="EF33" s="355">
        <v>1</v>
      </c>
      <c r="EG33" s="357">
        <v>1</v>
      </c>
      <c r="EH33" s="354">
        <v>1</v>
      </c>
      <c r="EI33" s="354">
        <v>1</v>
      </c>
      <c r="EJ33" s="354">
        <v>1</v>
      </c>
      <c r="EK33" s="354">
        <v>1</v>
      </c>
      <c r="EL33" s="354">
        <v>1</v>
      </c>
      <c r="EM33" s="354">
        <v>1</v>
      </c>
      <c r="EN33" s="354">
        <v>1</v>
      </c>
      <c r="EO33" s="354">
        <v>1</v>
      </c>
      <c r="EP33" s="355">
        <v>1</v>
      </c>
      <c r="EQ33" s="358">
        <v>1</v>
      </c>
      <c r="ER33" s="354">
        <v>1</v>
      </c>
      <c r="ES33" s="354">
        <v>1</v>
      </c>
      <c r="ET33" s="354">
        <v>1</v>
      </c>
      <c r="EU33" s="354">
        <v>1</v>
      </c>
      <c r="EV33" s="354">
        <v>1</v>
      </c>
      <c r="EW33" s="354">
        <v>1</v>
      </c>
      <c r="EX33" s="355">
        <v>1</v>
      </c>
      <c r="EY33" s="357">
        <v>1</v>
      </c>
      <c r="EZ33" s="354">
        <v>1</v>
      </c>
      <c r="FA33" s="354">
        <v>1</v>
      </c>
      <c r="FB33" s="354">
        <v>1</v>
      </c>
      <c r="FC33" s="354">
        <v>1</v>
      </c>
      <c r="FD33" s="354">
        <v>1</v>
      </c>
      <c r="FE33" s="354">
        <v>1</v>
      </c>
      <c r="FF33" s="354">
        <v>1</v>
      </c>
      <c r="FG33" s="354">
        <v>1</v>
      </c>
      <c r="FH33" s="354">
        <v>1</v>
      </c>
      <c r="FI33" s="354">
        <v>1</v>
      </c>
      <c r="FJ33" s="354">
        <v>1</v>
      </c>
      <c r="FK33" s="354">
        <v>1</v>
      </c>
      <c r="FL33" s="354">
        <v>1</v>
      </c>
      <c r="FM33" s="354">
        <v>1</v>
      </c>
      <c r="FN33" s="354">
        <v>1</v>
      </c>
      <c r="FO33" s="354">
        <v>1</v>
      </c>
      <c r="FP33" s="354">
        <v>1</v>
      </c>
      <c r="FQ33" s="355">
        <v>1</v>
      </c>
      <c r="FR33" s="357">
        <v>1</v>
      </c>
      <c r="FS33" s="354">
        <v>1</v>
      </c>
      <c r="FT33" s="354">
        <v>1</v>
      </c>
      <c r="FU33" s="354">
        <v>1</v>
      </c>
      <c r="FV33" s="354">
        <v>1</v>
      </c>
      <c r="FW33" s="355">
        <v>1</v>
      </c>
      <c r="FX33" s="358">
        <v>1</v>
      </c>
      <c r="GA33" s="367"/>
      <c r="GJ33" s="361">
        <v>1</v>
      </c>
      <c r="GK33" s="361">
        <v>1</v>
      </c>
      <c r="GL33" s="361">
        <v>1</v>
      </c>
      <c r="GM33" s="361">
        <v>1</v>
      </c>
      <c r="GN33" s="365"/>
      <c r="GO33" s="361">
        <v>1</v>
      </c>
      <c r="GP33" s="361">
        <v>1</v>
      </c>
      <c r="GQ33" s="361">
        <v>1</v>
      </c>
      <c r="GR33" s="361">
        <v>1</v>
      </c>
      <c r="GS33" s="361">
        <v>1</v>
      </c>
      <c r="GT33" s="361">
        <v>1</v>
      </c>
      <c r="GU33" s="361">
        <v>1</v>
      </c>
      <c r="GV33" s="361">
        <v>1</v>
      </c>
      <c r="GW33" s="361">
        <v>1</v>
      </c>
      <c r="GX33" s="361">
        <v>1</v>
      </c>
      <c r="GY33" s="365"/>
      <c r="GZ33" s="361">
        <v>1</v>
      </c>
      <c r="HA33" s="361">
        <v>1</v>
      </c>
      <c r="HB33" s="361">
        <v>1</v>
      </c>
      <c r="HC33" s="361">
        <v>1</v>
      </c>
      <c r="HD33" s="361">
        <v>1</v>
      </c>
      <c r="HE33" s="361">
        <v>1</v>
      </c>
      <c r="HF33" s="361">
        <v>1</v>
      </c>
      <c r="HG33" s="361">
        <v>1</v>
      </c>
      <c r="HH33" s="365"/>
      <c r="HI33" s="361">
        <v>1</v>
      </c>
      <c r="HJ33" s="361">
        <v>1</v>
      </c>
      <c r="HK33" s="361">
        <v>1</v>
      </c>
      <c r="HL33" s="361">
        <v>1</v>
      </c>
      <c r="HM33" s="361">
        <v>1</v>
      </c>
      <c r="HN33" s="361">
        <v>1</v>
      </c>
      <c r="HO33" s="361">
        <v>1</v>
      </c>
      <c r="HP33" s="361">
        <v>1</v>
      </c>
      <c r="HQ33" s="361">
        <v>1</v>
      </c>
      <c r="HR33" s="361">
        <v>1</v>
      </c>
      <c r="HS33" s="361">
        <v>1</v>
      </c>
      <c r="HT33" s="361">
        <v>1</v>
      </c>
      <c r="HU33" s="361">
        <v>1</v>
      </c>
      <c r="HV33" s="361">
        <v>1</v>
      </c>
      <c r="HW33" s="361">
        <v>1</v>
      </c>
      <c r="HX33" s="361">
        <v>1</v>
      </c>
      <c r="HY33" s="361">
        <v>1</v>
      </c>
      <c r="HZ33" s="361">
        <v>1</v>
      </c>
      <c r="IA33" s="361">
        <v>1</v>
      </c>
      <c r="IB33" s="365"/>
      <c r="IC33" s="363">
        <v>1</v>
      </c>
      <c r="ID33" s="363">
        <v>1</v>
      </c>
      <c r="IE33" s="363">
        <v>1</v>
      </c>
      <c r="IF33" s="363">
        <v>1</v>
      </c>
      <c r="IG33" s="363">
        <v>1</v>
      </c>
      <c r="IH33" s="363">
        <v>1</v>
      </c>
      <c r="II33" s="366"/>
      <c r="IJ33" s="361">
        <v>1</v>
      </c>
    </row>
    <row r="34" spans="19:244" ht="7.5" customHeight="1">
      <c r="S34" s="354">
        <v>1</v>
      </c>
      <c r="T34" s="354">
        <v>1</v>
      </c>
      <c r="U34" s="354">
        <v>1</v>
      </c>
      <c r="V34" s="354">
        <v>1</v>
      </c>
      <c r="W34" s="354">
        <v>1</v>
      </c>
      <c r="X34" s="354">
        <v>1</v>
      </c>
      <c r="Y34" s="354">
        <v>1</v>
      </c>
      <c r="Z34" s="354">
        <v>1</v>
      </c>
      <c r="AA34" s="354">
        <v>1</v>
      </c>
      <c r="AB34" s="354">
        <v>1</v>
      </c>
      <c r="AC34" s="354">
        <v>1</v>
      </c>
      <c r="AD34" s="354">
        <v>1</v>
      </c>
      <c r="AE34" s="354">
        <v>1</v>
      </c>
      <c r="AF34" s="354">
        <v>1</v>
      </c>
      <c r="AG34" s="354">
        <v>1</v>
      </c>
      <c r="AH34" s="354">
        <v>1</v>
      </c>
      <c r="AI34" s="354">
        <v>1</v>
      </c>
      <c r="AJ34" s="354">
        <v>1</v>
      </c>
      <c r="AK34" s="354">
        <v>1</v>
      </c>
      <c r="AL34" s="354">
        <v>1</v>
      </c>
      <c r="AM34" s="354">
        <v>1</v>
      </c>
      <c r="AN34" s="354">
        <v>1</v>
      </c>
      <c r="AO34" s="354">
        <v>1</v>
      </c>
      <c r="AP34" s="354">
        <v>1</v>
      </c>
      <c r="AQ34" s="354">
        <v>1</v>
      </c>
      <c r="AR34" s="354">
        <v>1</v>
      </c>
      <c r="AS34" s="354">
        <v>1</v>
      </c>
      <c r="AT34" s="354">
        <v>1</v>
      </c>
      <c r="AU34" s="354">
        <v>1</v>
      </c>
      <c r="AV34" s="354">
        <v>1</v>
      </c>
      <c r="AW34" s="354">
        <v>1</v>
      </c>
      <c r="AX34" s="354">
        <v>1</v>
      </c>
      <c r="AY34" s="354">
        <v>1</v>
      </c>
      <c r="AZ34" s="354">
        <v>1</v>
      </c>
      <c r="BA34" s="354">
        <v>1</v>
      </c>
      <c r="BB34" s="354">
        <v>1</v>
      </c>
      <c r="BC34" s="354">
        <v>1</v>
      </c>
      <c r="BD34" s="354">
        <v>1</v>
      </c>
      <c r="BE34" s="354">
        <v>1</v>
      </c>
      <c r="BF34" s="354">
        <v>1</v>
      </c>
      <c r="BG34" s="354">
        <v>1</v>
      </c>
      <c r="BH34" s="354">
        <v>1</v>
      </c>
      <c r="BI34" s="354">
        <v>1</v>
      </c>
      <c r="BJ34" s="354">
        <v>1</v>
      </c>
      <c r="BK34" s="354">
        <v>1</v>
      </c>
      <c r="BL34" s="354">
        <v>1</v>
      </c>
      <c r="BM34" s="354">
        <v>1</v>
      </c>
      <c r="BV34" s="354">
        <v>1</v>
      </c>
      <c r="BW34" s="354">
        <v>1</v>
      </c>
      <c r="BX34" s="354">
        <v>1</v>
      </c>
      <c r="BY34" s="354">
        <v>1</v>
      </c>
      <c r="BZ34" s="354">
        <v>1</v>
      </c>
      <c r="CA34" s="354">
        <v>1</v>
      </c>
      <c r="CB34" s="354">
        <v>1</v>
      </c>
      <c r="CC34" s="354">
        <v>1</v>
      </c>
      <c r="CD34" s="354">
        <v>1</v>
      </c>
      <c r="CE34" s="355">
        <v>1</v>
      </c>
      <c r="CF34" s="356"/>
      <c r="CG34" s="357">
        <v>1</v>
      </c>
      <c r="CH34" s="354">
        <v>1</v>
      </c>
      <c r="CI34" s="354">
        <v>1</v>
      </c>
      <c r="CJ34" s="355">
        <v>1</v>
      </c>
      <c r="CK34" s="356"/>
      <c r="CL34" s="357">
        <v>1</v>
      </c>
      <c r="CM34" s="354">
        <v>1</v>
      </c>
      <c r="CN34" s="355">
        <v>1</v>
      </c>
      <c r="CO34" s="356"/>
      <c r="CP34" s="357">
        <v>1</v>
      </c>
      <c r="CQ34" s="354">
        <v>1</v>
      </c>
      <c r="CR34" s="355">
        <v>1</v>
      </c>
      <c r="CS34" s="356"/>
      <c r="CT34" s="358">
        <v>1</v>
      </c>
      <c r="CU34" s="354">
        <v>1</v>
      </c>
      <c r="CV34" s="354">
        <v>1</v>
      </c>
      <c r="CW34" s="354">
        <v>1</v>
      </c>
      <c r="CX34" s="354">
        <v>1</v>
      </c>
      <c r="CY34" s="354">
        <v>1</v>
      </c>
      <c r="CZ34" s="354">
        <v>1</v>
      </c>
      <c r="DA34" s="354">
        <v>1</v>
      </c>
      <c r="DB34" s="354">
        <v>1</v>
      </c>
      <c r="DC34" s="354">
        <v>1</v>
      </c>
      <c r="DD34" s="354">
        <v>1</v>
      </c>
      <c r="DE34" s="354">
        <v>1</v>
      </c>
      <c r="DF34" s="354">
        <v>1</v>
      </c>
      <c r="DG34" s="354">
        <v>1</v>
      </c>
      <c r="DH34" s="354">
        <v>1</v>
      </c>
      <c r="DI34" s="354">
        <v>1</v>
      </c>
      <c r="DJ34" s="354">
        <v>1</v>
      </c>
      <c r="DK34" s="354">
        <v>1</v>
      </c>
      <c r="DL34" s="354">
        <v>1</v>
      </c>
      <c r="DM34" s="354">
        <v>1</v>
      </c>
      <c r="DN34" s="354">
        <v>1</v>
      </c>
      <c r="DO34" s="354">
        <v>1</v>
      </c>
      <c r="DP34" s="354">
        <v>1</v>
      </c>
      <c r="DQ34" s="354">
        <v>1</v>
      </c>
      <c r="DR34" s="354">
        <v>1</v>
      </c>
      <c r="DS34" s="354">
        <v>1</v>
      </c>
      <c r="DT34" s="354">
        <v>1</v>
      </c>
      <c r="EC34" s="354">
        <v>1</v>
      </c>
      <c r="ED34" s="354">
        <v>1</v>
      </c>
      <c r="EE34" s="354">
        <v>1</v>
      </c>
      <c r="EF34" s="355">
        <v>1</v>
      </c>
      <c r="EG34" s="357">
        <v>1</v>
      </c>
      <c r="EH34" s="354">
        <v>1</v>
      </c>
      <c r="EI34" s="354">
        <v>1</v>
      </c>
      <c r="EJ34" s="354">
        <v>1</v>
      </c>
      <c r="EK34" s="354">
        <v>1</v>
      </c>
      <c r="EL34" s="354">
        <v>1</v>
      </c>
      <c r="EM34" s="354">
        <v>1</v>
      </c>
      <c r="EN34" s="354">
        <v>1</v>
      </c>
      <c r="EO34" s="354">
        <v>1</v>
      </c>
      <c r="EP34" s="355">
        <v>1</v>
      </c>
      <c r="EQ34" s="358">
        <v>1</v>
      </c>
      <c r="ER34" s="354">
        <v>1</v>
      </c>
      <c r="ES34" s="354">
        <v>1</v>
      </c>
      <c r="ET34" s="354">
        <v>1</v>
      </c>
      <c r="EU34" s="354">
        <v>1</v>
      </c>
      <c r="EV34" s="354">
        <v>1</v>
      </c>
      <c r="EW34" s="354">
        <v>1</v>
      </c>
      <c r="EX34" s="355">
        <v>1</v>
      </c>
      <c r="EY34" s="357">
        <v>1</v>
      </c>
      <c r="EZ34" s="354">
        <v>1</v>
      </c>
      <c r="FA34" s="354">
        <v>1</v>
      </c>
      <c r="FB34" s="354">
        <v>1</v>
      </c>
      <c r="FC34" s="354">
        <v>1</v>
      </c>
      <c r="FD34" s="354">
        <v>1</v>
      </c>
      <c r="FE34" s="354">
        <v>1</v>
      </c>
      <c r="FF34" s="354">
        <v>1</v>
      </c>
      <c r="FG34" s="354">
        <v>1</v>
      </c>
      <c r="FH34" s="354">
        <v>1</v>
      </c>
      <c r="FI34" s="354">
        <v>1</v>
      </c>
      <c r="FJ34" s="354">
        <v>1</v>
      </c>
      <c r="FK34" s="354">
        <v>1</v>
      </c>
      <c r="FL34" s="354">
        <v>1</v>
      </c>
      <c r="FM34" s="354">
        <v>1</v>
      </c>
      <c r="FN34" s="354">
        <v>1</v>
      </c>
      <c r="FO34" s="354">
        <v>1</v>
      </c>
      <c r="FP34" s="354">
        <v>1</v>
      </c>
      <c r="FQ34" s="355">
        <v>1</v>
      </c>
      <c r="FR34" s="357">
        <v>1</v>
      </c>
      <c r="FS34" s="354">
        <v>1</v>
      </c>
      <c r="FT34" s="354">
        <v>1</v>
      </c>
      <c r="FU34" s="354">
        <v>1</v>
      </c>
      <c r="FV34" s="354">
        <v>1</v>
      </c>
      <c r="FW34" s="355">
        <v>1</v>
      </c>
      <c r="FX34" s="358">
        <v>1</v>
      </c>
      <c r="GA34" s="367"/>
      <c r="GJ34" s="361">
        <v>1</v>
      </c>
      <c r="GK34" s="361">
        <v>1</v>
      </c>
      <c r="GL34" s="361">
        <v>1</v>
      </c>
      <c r="GM34" s="361">
        <v>1</v>
      </c>
      <c r="GN34" s="365"/>
      <c r="GO34" s="361">
        <v>1</v>
      </c>
      <c r="GP34" s="361">
        <v>1</v>
      </c>
      <c r="GQ34" s="361">
        <v>1</v>
      </c>
      <c r="GR34" s="361">
        <v>1</v>
      </c>
      <c r="GS34" s="361">
        <v>1</v>
      </c>
      <c r="GT34" s="361">
        <v>1</v>
      </c>
      <c r="GU34" s="361">
        <v>1</v>
      </c>
      <c r="GV34" s="361">
        <v>1</v>
      </c>
      <c r="GW34" s="361">
        <v>1</v>
      </c>
      <c r="GX34" s="361">
        <v>1</v>
      </c>
      <c r="GY34" s="365"/>
      <c r="GZ34" s="361">
        <v>1</v>
      </c>
      <c r="HA34" s="361">
        <v>1</v>
      </c>
      <c r="HB34" s="361">
        <v>1</v>
      </c>
      <c r="HC34" s="361">
        <v>1</v>
      </c>
      <c r="HD34" s="361">
        <v>1</v>
      </c>
      <c r="HE34" s="361">
        <v>1</v>
      </c>
      <c r="HF34" s="361">
        <v>1</v>
      </c>
      <c r="HG34" s="361">
        <v>1</v>
      </c>
      <c r="HH34" s="365"/>
      <c r="HI34" s="361">
        <v>1</v>
      </c>
      <c r="HJ34" s="361">
        <v>1</v>
      </c>
      <c r="HK34" s="361">
        <v>1</v>
      </c>
      <c r="HL34" s="361">
        <v>1</v>
      </c>
      <c r="HM34" s="361">
        <v>1</v>
      </c>
      <c r="HN34" s="361">
        <v>1</v>
      </c>
      <c r="HO34" s="361">
        <v>1</v>
      </c>
      <c r="HP34" s="361">
        <v>1</v>
      </c>
      <c r="HQ34" s="361">
        <v>1</v>
      </c>
      <c r="HR34" s="361">
        <v>1</v>
      </c>
      <c r="HS34" s="361">
        <v>1</v>
      </c>
      <c r="HT34" s="361">
        <v>1</v>
      </c>
      <c r="HU34" s="361">
        <v>1</v>
      </c>
      <c r="HV34" s="361">
        <v>1</v>
      </c>
      <c r="HW34" s="361">
        <v>1</v>
      </c>
      <c r="HX34" s="361">
        <v>1</v>
      </c>
      <c r="HY34" s="361">
        <v>1</v>
      </c>
      <c r="HZ34" s="361">
        <v>1</v>
      </c>
      <c r="IA34" s="361">
        <v>1</v>
      </c>
      <c r="IB34" s="365"/>
      <c r="IC34" s="363">
        <v>1</v>
      </c>
      <c r="ID34" s="363">
        <v>1</v>
      </c>
      <c r="IE34" s="363">
        <v>1</v>
      </c>
      <c r="IF34" s="363">
        <v>1</v>
      </c>
      <c r="IG34" s="363">
        <v>1</v>
      </c>
      <c r="IH34" s="363">
        <v>1</v>
      </c>
      <c r="II34" s="366"/>
      <c r="IJ34" s="361">
        <v>1</v>
      </c>
    </row>
    <row r="35" spans="19:244" ht="7.5" customHeight="1">
      <c r="S35" s="354">
        <v>1</v>
      </c>
      <c r="T35" s="354">
        <v>1</v>
      </c>
      <c r="U35" s="354">
        <v>1</v>
      </c>
      <c r="V35" s="354">
        <v>1</v>
      </c>
      <c r="W35" s="354">
        <v>1</v>
      </c>
      <c r="X35" s="354">
        <v>1</v>
      </c>
      <c r="Y35" s="354">
        <v>1</v>
      </c>
      <c r="Z35" s="354">
        <v>1</v>
      </c>
      <c r="AA35" s="354">
        <v>1</v>
      </c>
      <c r="AB35" s="354">
        <v>1</v>
      </c>
      <c r="AC35" s="354">
        <v>1</v>
      </c>
      <c r="AD35" s="354">
        <v>1</v>
      </c>
      <c r="AE35" s="354">
        <v>1</v>
      </c>
      <c r="AF35" s="354">
        <v>1</v>
      </c>
      <c r="AG35" s="354">
        <v>1</v>
      </c>
      <c r="AH35" s="354">
        <v>1</v>
      </c>
      <c r="AI35" s="354">
        <v>1</v>
      </c>
      <c r="AJ35" s="354">
        <v>1</v>
      </c>
      <c r="AK35" s="354">
        <v>1</v>
      </c>
      <c r="AL35" s="354">
        <v>1</v>
      </c>
      <c r="AM35" s="354">
        <v>1</v>
      </c>
      <c r="AN35" s="354">
        <v>1</v>
      </c>
      <c r="AO35" s="354">
        <v>1</v>
      </c>
      <c r="AP35" s="354">
        <v>1</v>
      </c>
      <c r="AQ35" s="354">
        <v>1</v>
      </c>
      <c r="AR35" s="354">
        <v>1</v>
      </c>
      <c r="AS35" s="354">
        <v>1</v>
      </c>
      <c r="AT35" s="354">
        <v>1</v>
      </c>
      <c r="AU35" s="354">
        <v>1</v>
      </c>
      <c r="AV35" s="354">
        <v>1</v>
      </c>
      <c r="AW35" s="354">
        <v>1</v>
      </c>
      <c r="AX35" s="354">
        <v>1</v>
      </c>
      <c r="AY35" s="354">
        <v>1</v>
      </c>
      <c r="AZ35" s="354">
        <v>1</v>
      </c>
      <c r="BA35" s="354">
        <v>1</v>
      </c>
      <c r="BB35" s="354">
        <v>1</v>
      </c>
      <c r="BC35" s="354">
        <v>1</v>
      </c>
      <c r="BD35" s="354">
        <v>1</v>
      </c>
      <c r="BE35" s="354">
        <v>1</v>
      </c>
      <c r="BF35" s="354">
        <v>1</v>
      </c>
      <c r="BG35" s="354">
        <v>1</v>
      </c>
      <c r="BH35" s="354">
        <v>1</v>
      </c>
      <c r="BI35" s="354">
        <v>1</v>
      </c>
      <c r="BJ35" s="354">
        <v>1</v>
      </c>
      <c r="BK35" s="354">
        <v>1</v>
      </c>
      <c r="BL35" s="354">
        <v>1</v>
      </c>
      <c r="BM35" s="354">
        <v>1</v>
      </c>
      <c r="BV35" s="354">
        <v>1</v>
      </c>
      <c r="BW35" s="354">
        <v>1</v>
      </c>
      <c r="BX35" s="354">
        <v>1</v>
      </c>
      <c r="BY35" s="354">
        <v>1</v>
      </c>
      <c r="BZ35" s="354">
        <v>1</v>
      </c>
      <c r="CA35" s="354">
        <v>1</v>
      </c>
      <c r="CB35" s="354">
        <v>1</v>
      </c>
      <c r="CC35" s="354">
        <v>1</v>
      </c>
      <c r="CD35" s="354">
        <v>1</v>
      </c>
      <c r="CE35" s="355">
        <v>1</v>
      </c>
      <c r="CF35" s="356"/>
      <c r="CG35" s="357">
        <v>1</v>
      </c>
      <c r="CH35" s="354">
        <v>1</v>
      </c>
      <c r="CI35" s="354">
        <v>1</v>
      </c>
      <c r="CJ35" s="355">
        <v>1</v>
      </c>
      <c r="CK35" s="356"/>
      <c r="CL35" s="357">
        <v>1</v>
      </c>
      <c r="CM35" s="354">
        <v>1</v>
      </c>
      <c r="CN35" s="355">
        <v>1</v>
      </c>
      <c r="CO35" s="356"/>
      <c r="CP35" s="357">
        <v>1</v>
      </c>
      <c r="CQ35" s="354">
        <v>1</v>
      </c>
      <c r="CR35" s="355">
        <v>1</v>
      </c>
      <c r="CS35" s="356"/>
      <c r="CT35" s="358">
        <v>1</v>
      </c>
      <c r="CU35" s="354">
        <v>1</v>
      </c>
      <c r="CV35" s="354">
        <v>1</v>
      </c>
      <c r="CW35" s="354">
        <v>1</v>
      </c>
      <c r="CX35" s="354">
        <v>1</v>
      </c>
      <c r="CY35" s="354">
        <v>1</v>
      </c>
      <c r="CZ35" s="354">
        <v>1</v>
      </c>
      <c r="DA35" s="354">
        <v>1</v>
      </c>
      <c r="DB35" s="354">
        <v>1</v>
      </c>
      <c r="DC35" s="354">
        <v>1</v>
      </c>
      <c r="DD35" s="354">
        <v>1</v>
      </c>
      <c r="DE35" s="354">
        <v>1</v>
      </c>
      <c r="DF35" s="354">
        <v>1</v>
      </c>
      <c r="DG35" s="354">
        <v>1</v>
      </c>
      <c r="DH35" s="354">
        <v>1</v>
      </c>
      <c r="DI35" s="354">
        <v>1</v>
      </c>
      <c r="DJ35" s="354">
        <v>1</v>
      </c>
      <c r="DK35" s="354">
        <v>1</v>
      </c>
      <c r="DL35" s="354">
        <v>1</v>
      </c>
      <c r="DM35" s="354">
        <v>1</v>
      </c>
      <c r="DN35" s="354">
        <v>1</v>
      </c>
      <c r="DO35" s="354">
        <v>1</v>
      </c>
      <c r="DP35" s="354">
        <v>1</v>
      </c>
      <c r="DQ35" s="354">
        <v>1</v>
      </c>
      <c r="DR35" s="354">
        <v>1</v>
      </c>
      <c r="DS35" s="354">
        <v>1</v>
      </c>
      <c r="DT35" s="354">
        <v>1</v>
      </c>
      <c r="EC35" s="354">
        <v>1</v>
      </c>
      <c r="ED35" s="354">
        <v>1</v>
      </c>
      <c r="EE35" s="354">
        <v>1</v>
      </c>
      <c r="EF35" s="355">
        <v>1</v>
      </c>
      <c r="EG35" s="357">
        <v>1</v>
      </c>
      <c r="EH35" s="354">
        <v>1</v>
      </c>
      <c r="EI35" s="354">
        <v>1</v>
      </c>
      <c r="EJ35" s="354">
        <v>1</v>
      </c>
      <c r="EK35" s="354">
        <v>1</v>
      </c>
      <c r="EL35" s="354">
        <v>1</v>
      </c>
      <c r="EM35" s="354">
        <v>1</v>
      </c>
      <c r="EN35" s="354">
        <v>1</v>
      </c>
      <c r="EO35" s="354">
        <v>1</v>
      </c>
      <c r="EP35" s="355">
        <v>1</v>
      </c>
      <c r="EQ35" s="358">
        <v>1</v>
      </c>
      <c r="ER35" s="354">
        <v>1</v>
      </c>
      <c r="ES35" s="354">
        <v>1</v>
      </c>
      <c r="ET35" s="354">
        <v>1</v>
      </c>
      <c r="EU35" s="354">
        <v>1</v>
      </c>
      <c r="EV35" s="354">
        <v>1</v>
      </c>
      <c r="EW35" s="354">
        <v>1</v>
      </c>
      <c r="EX35" s="355">
        <v>1</v>
      </c>
      <c r="EY35" s="357">
        <v>1</v>
      </c>
      <c r="EZ35" s="354">
        <v>1</v>
      </c>
      <c r="FA35" s="354">
        <v>1</v>
      </c>
      <c r="FB35" s="354">
        <v>1</v>
      </c>
      <c r="FC35" s="354">
        <v>1</v>
      </c>
      <c r="FD35" s="354">
        <v>1</v>
      </c>
      <c r="FE35" s="354">
        <v>1</v>
      </c>
      <c r="FF35" s="354">
        <v>1</v>
      </c>
      <c r="FG35" s="354">
        <v>1</v>
      </c>
      <c r="FH35" s="354">
        <v>1</v>
      </c>
      <c r="FI35" s="354">
        <v>1</v>
      </c>
      <c r="FJ35" s="354">
        <v>1</v>
      </c>
      <c r="FK35" s="354">
        <v>1</v>
      </c>
      <c r="FL35" s="354">
        <v>1</v>
      </c>
      <c r="FM35" s="354">
        <v>1</v>
      </c>
      <c r="FN35" s="354">
        <v>1</v>
      </c>
      <c r="FO35" s="354">
        <v>1</v>
      </c>
      <c r="FP35" s="354">
        <v>1</v>
      </c>
      <c r="FQ35" s="355">
        <v>1</v>
      </c>
      <c r="FR35" s="357">
        <v>1</v>
      </c>
      <c r="FS35" s="354">
        <v>1</v>
      </c>
      <c r="FT35" s="354">
        <v>1</v>
      </c>
      <c r="FU35" s="354">
        <v>1</v>
      </c>
      <c r="FV35" s="354">
        <v>1</v>
      </c>
      <c r="FW35" s="355">
        <v>1</v>
      </c>
      <c r="FX35" s="358">
        <v>1</v>
      </c>
      <c r="GA35" s="367"/>
      <c r="GJ35" s="361">
        <v>1</v>
      </c>
      <c r="GK35" s="361">
        <v>1</v>
      </c>
      <c r="GL35" s="361">
        <v>1</v>
      </c>
      <c r="GM35" s="361">
        <v>1</v>
      </c>
      <c r="GN35" s="365"/>
      <c r="GO35" s="361">
        <v>1</v>
      </c>
      <c r="GP35" s="361">
        <v>1</v>
      </c>
      <c r="GQ35" s="361">
        <v>1</v>
      </c>
      <c r="GR35" s="361">
        <v>1</v>
      </c>
      <c r="GS35" s="361">
        <v>1</v>
      </c>
      <c r="GT35" s="361">
        <v>1</v>
      </c>
      <c r="GU35" s="361">
        <v>1</v>
      </c>
      <c r="GV35" s="361">
        <v>1</v>
      </c>
      <c r="GW35" s="361">
        <v>1</v>
      </c>
      <c r="GX35" s="361">
        <v>1</v>
      </c>
      <c r="GY35" s="365"/>
      <c r="GZ35" s="361">
        <v>1</v>
      </c>
      <c r="HA35" s="361">
        <v>1</v>
      </c>
      <c r="HB35" s="361">
        <v>1</v>
      </c>
      <c r="HC35" s="361">
        <v>1</v>
      </c>
      <c r="HD35" s="361">
        <v>1</v>
      </c>
      <c r="HE35" s="361">
        <v>1</v>
      </c>
      <c r="HF35" s="361">
        <v>1</v>
      </c>
      <c r="HG35" s="361">
        <v>1</v>
      </c>
      <c r="HH35" s="365"/>
      <c r="HI35" s="361">
        <v>1</v>
      </c>
      <c r="HJ35" s="361">
        <v>1</v>
      </c>
      <c r="HK35" s="361">
        <v>1</v>
      </c>
      <c r="HL35" s="361">
        <v>1</v>
      </c>
      <c r="HM35" s="361">
        <v>1</v>
      </c>
      <c r="HN35" s="361">
        <v>1</v>
      </c>
      <c r="HO35" s="361">
        <v>1</v>
      </c>
      <c r="HP35" s="361">
        <v>1</v>
      </c>
      <c r="HQ35" s="361">
        <v>1</v>
      </c>
      <c r="HR35" s="361">
        <v>1</v>
      </c>
      <c r="HS35" s="361">
        <v>1</v>
      </c>
      <c r="HT35" s="361">
        <v>1</v>
      </c>
      <c r="HU35" s="361">
        <v>1</v>
      </c>
      <c r="HV35" s="361">
        <v>1</v>
      </c>
      <c r="HW35" s="361">
        <v>1</v>
      </c>
      <c r="HX35" s="361">
        <v>1</v>
      </c>
      <c r="HY35" s="361">
        <v>1</v>
      </c>
      <c r="HZ35" s="361">
        <v>1</v>
      </c>
      <c r="IA35" s="361">
        <v>1</v>
      </c>
      <c r="IB35" s="365"/>
      <c r="IC35" s="363">
        <v>1</v>
      </c>
      <c r="ID35" s="363">
        <v>1</v>
      </c>
      <c r="IE35" s="363">
        <v>1</v>
      </c>
      <c r="IF35" s="363">
        <v>1</v>
      </c>
      <c r="IG35" s="363">
        <v>1</v>
      </c>
      <c r="IH35" s="363">
        <v>1</v>
      </c>
      <c r="II35" s="366"/>
      <c r="IJ35" s="361">
        <v>1</v>
      </c>
    </row>
    <row r="36" spans="19:244" ht="7.5" customHeight="1">
      <c r="S36" s="354">
        <v>1</v>
      </c>
      <c r="T36" s="354">
        <v>1</v>
      </c>
      <c r="U36" s="354">
        <v>1</v>
      </c>
      <c r="V36" s="354">
        <v>1</v>
      </c>
      <c r="W36" s="354">
        <v>1</v>
      </c>
      <c r="X36" s="354">
        <v>1</v>
      </c>
      <c r="Y36" s="354">
        <v>1</v>
      </c>
      <c r="Z36" s="354">
        <v>1</v>
      </c>
      <c r="AA36" s="354">
        <v>1</v>
      </c>
      <c r="AB36" s="354">
        <v>1</v>
      </c>
      <c r="AC36" s="354">
        <v>1</v>
      </c>
      <c r="AD36" s="354">
        <v>1</v>
      </c>
      <c r="AE36" s="354">
        <v>1</v>
      </c>
      <c r="AF36" s="354">
        <v>1</v>
      </c>
      <c r="AG36" s="354">
        <v>1</v>
      </c>
      <c r="AH36" s="354">
        <v>1</v>
      </c>
      <c r="AI36" s="354">
        <v>1</v>
      </c>
      <c r="AJ36" s="354">
        <v>1</v>
      </c>
      <c r="AK36" s="354">
        <v>1</v>
      </c>
      <c r="AL36" s="354">
        <v>1</v>
      </c>
      <c r="AM36" s="354">
        <v>1</v>
      </c>
      <c r="AN36" s="354">
        <v>1</v>
      </c>
      <c r="AO36" s="354">
        <v>1</v>
      </c>
      <c r="AP36" s="354">
        <v>1</v>
      </c>
      <c r="AQ36" s="354">
        <v>1</v>
      </c>
      <c r="AR36" s="354">
        <v>1</v>
      </c>
      <c r="AS36" s="354">
        <v>1</v>
      </c>
      <c r="AT36" s="354">
        <v>1</v>
      </c>
      <c r="AU36" s="354">
        <v>1</v>
      </c>
      <c r="AV36" s="354">
        <v>1</v>
      </c>
      <c r="AW36" s="354">
        <v>1</v>
      </c>
      <c r="AX36" s="354">
        <v>1</v>
      </c>
      <c r="AY36" s="354">
        <v>1</v>
      </c>
      <c r="AZ36" s="354">
        <v>1</v>
      </c>
      <c r="BA36" s="354">
        <v>1</v>
      </c>
      <c r="BB36" s="354">
        <v>1</v>
      </c>
      <c r="BC36" s="354">
        <v>1</v>
      </c>
      <c r="BD36" s="354">
        <v>1</v>
      </c>
      <c r="BE36" s="354">
        <v>1</v>
      </c>
      <c r="BF36" s="354">
        <v>1</v>
      </c>
      <c r="BG36" s="354">
        <v>1</v>
      </c>
      <c r="BH36" s="354">
        <v>1</v>
      </c>
      <c r="BI36" s="354">
        <v>1</v>
      </c>
      <c r="BJ36" s="354">
        <v>1</v>
      </c>
      <c r="BK36" s="354">
        <v>1</v>
      </c>
      <c r="BL36" s="354">
        <v>1</v>
      </c>
      <c r="BM36" s="354">
        <v>1</v>
      </c>
      <c r="BV36" s="354">
        <v>1</v>
      </c>
      <c r="BW36" s="354">
        <v>1</v>
      </c>
      <c r="BX36" s="354">
        <v>1</v>
      </c>
      <c r="BY36" s="354">
        <v>1</v>
      </c>
      <c r="BZ36" s="354">
        <v>1</v>
      </c>
      <c r="CA36" s="354">
        <v>1</v>
      </c>
      <c r="CB36" s="354">
        <v>1</v>
      </c>
      <c r="CC36" s="354">
        <v>1</v>
      </c>
      <c r="CD36" s="354">
        <v>1</v>
      </c>
      <c r="CE36" s="355">
        <v>1</v>
      </c>
      <c r="CF36" s="356"/>
      <c r="CG36" s="357">
        <v>1</v>
      </c>
      <c r="CH36" s="354">
        <v>1</v>
      </c>
      <c r="CI36" s="354">
        <v>1</v>
      </c>
      <c r="CJ36" s="355">
        <v>1</v>
      </c>
      <c r="CK36" s="356"/>
      <c r="CL36" s="357">
        <v>1</v>
      </c>
      <c r="CM36" s="354">
        <v>1</v>
      </c>
      <c r="CN36" s="355">
        <v>1</v>
      </c>
      <c r="CO36" s="356"/>
      <c r="CP36" s="357">
        <v>1</v>
      </c>
      <c r="CQ36" s="354">
        <v>1</v>
      </c>
      <c r="CR36" s="355">
        <v>1</v>
      </c>
      <c r="CS36" s="356"/>
      <c r="CT36" s="358">
        <v>1</v>
      </c>
      <c r="CU36" s="354">
        <v>1</v>
      </c>
      <c r="CV36" s="354">
        <v>1</v>
      </c>
      <c r="CW36" s="354">
        <v>1</v>
      </c>
      <c r="CX36" s="354">
        <v>1</v>
      </c>
      <c r="CY36" s="354">
        <v>1</v>
      </c>
      <c r="CZ36" s="354">
        <v>1</v>
      </c>
      <c r="DA36" s="354">
        <v>1</v>
      </c>
      <c r="DB36" s="354">
        <v>1</v>
      </c>
      <c r="DC36" s="354">
        <v>1</v>
      </c>
      <c r="DD36" s="354">
        <v>1</v>
      </c>
      <c r="DE36" s="354">
        <v>1</v>
      </c>
      <c r="DF36" s="354">
        <v>1</v>
      </c>
      <c r="DG36" s="354">
        <v>1</v>
      </c>
      <c r="DH36" s="354">
        <v>1</v>
      </c>
      <c r="DI36" s="354">
        <v>1</v>
      </c>
      <c r="DJ36" s="354">
        <v>1</v>
      </c>
      <c r="DK36" s="354">
        <v>1</v>
      </c>
      <c r="DL36" s="354">
        <v>1</v>
      </c>
      <c r="DM36" s="354">
        <v>1</v>
      </c>
      <c r="DN36" s="354">
        <v>1</v>
      </c>
      <c r="DO36" s="354">
        <v>1</v>
      </c>
      <c r="DP36" s="354">
        <v>1</v>
      </c>
      <c r="DQ36" s="354">
        <v>1</v>
      </c>
      <c r="DR36" s="354">
        <v>1</v>
      </c>
      <c r="DS36" s="354">
        <v>1</v>
      </c>
      <c r="DT36" s="354">
        <v>1</v>
      </c>
      <c r="EC36" s="354">
        <v>1</v>
      </c>
      <c r="ED36" s="354">
        <v>1</v>
      </c>
      <c r="EE36" s="354">
        <v>1</v>
      </c>
      <c r="EF36" s="355">
        <v>1</v>
      </c>
      <c r="EG36" s="357">
        <v>1</v>
      </c>
      <c r="EH36" s="354">
        <v>1</v>
      </c>
      <c r="EI36" s="354">
        <v>1</v>
      </c>
      <c r="EJ36" s="354">
        <v>1</v>
      </c>
      <c r="EK36" s="354">
        <v>1</v>
      </c>
      <c r="EL36" s="354">
        <v>1</v>
      </c>
      <c r="EM36" s="354">
        <v>1</v>
      </c>
      <c r="EN36" s="354">
        <v>1</v>
      </c>
      <c r="EO36" s="354">
        <v>1</v>
      </c>
      <c r="EP36" s="355">
        <v>1</v>
      </c>
      <c r="EQ36" s="358">
        <v>1</v>
      </c>
      <c r="ER36" s="354">
        <v>1</v>
      </c>
      <c r="ES36" s="354">
        <v>1</v>
      </c>
      <c r="ET36" s="354">
        <v>1</v>
      </c>
      <c r="EU36" s="354">
        <v>1</v>
      </c>
      <c r="EV36" s="354">
        <v>1</v>
      </c>
      <c r="EW36" s="354">
        <v>1</v>
      </c>
      <c r="EX36" s="355">
        <v>1</v>
      </c>
      <c r="EY36" s="357">
        <v>1</v>
      </c>
      <c r="EZ36" s="354">
        <v>1</v>
      </c>
      <c r="FA36" s="354">
        <v>1</v>
      </c>
      <c r="FB36" s="354">
        <v>1</v>
      </c>
      <c r="FC36" s="354">
        <v>1</v>
      </c>
      <c r="FD36" s="354">
        <v>1</v>
      </c>
      <c r="FE36" s="354">
        <v>1</v>
      </c>
      <c r="FF36" s="354">
        <v>1</v>
      </c>
      <c r="FG36" s="354">
        <v>1</v>
      </c>
      <c r="FH36" s="354">
        <v>1</v>
      </c>
      <c r="FI36" s="354">
        <v>1</v>
      </c>
      <c r="FJ36" s="354">
        <v>1</v>
      </c>
      <c r="FK36" s="354">
        <v>1</v>
      </c>
      <c r="FL36" s="354">
        <v>1</v>
      </c>
      <c r="FM36" s="354">
        <v>1</v>
      </c>
      <c r="FN36" s="354">
        <v>1</v>
      </c>
      <c r="FO36" s="354">
        <v>1</v>
      </c>
      <c r="FP36" s="354">
        <v>1</v>
      </c>
      <c r="FQ36" s="355">
        <v>1</v>
      </c>
      <c r="FR36" s="357">
        <v>1</v>
      </c>
      <c r="FS36" s="354">
        <v>1</v>
      </c>
      <c r="FT36" s="354">
        <v>1</v>
      </c>
      <c r="FU36" s="354">
        <v>1</v>
      </c>
      <c r="FV36" s="354">
        <v>1</v>
      </c>
      <c r="FW36" s="355">
        <v>1</v>
      </c>
      <c r="FX36" s="358">
        <v>1</v>
      </c>
      <c r="GA36" s="367"/>
      <c r="GJ36" s="361">
        <v>1</v>
      </c>
      <c r="GK36" s="361">
        <v>1</v>
      </c>
      <c r="GL36" s="361">
        <v>1</v>
      </c>
      <c r="GM36" s="361">
        <v>1</v>
      </c>
      <c r="GN36" s="365"/>
      <c r="GO36" s="361">
        <v>1</v>
      </c>
      <c r="GP36" s="361">
        <v>1</v>
      </c>
      <c r="GQ36" s="361">
        <v>1</v>
      </c>
      <c r="GR36" s="361">
        <v>1</v>
      </c>
      <c r="GS36" s="361">
        <v>1</v>
      </c>
      <c r="GT36" s="361">
        <v>1</v>
      </c>
      <c r="GU36" s="361">
        <v>1</v>
      </c>
      <c r="GV36" s="361">
        <v>1</v>
      </c>
      <c r="GW36" s="361">
        <v>1</v>
      </c>
      <c r="GX36" s="361">
        <v>1</v>
      </c>
      <c r="GY36" s="365"/>
      <c r="GZ36" s="361">
        <v>1</v>
      </c>
      <c r="HA36" s="361">
        <v>1</v>
      </c>
      <c r="HB36" s="361">
        <v>1</v>
      </c>
      <c r="HC36" s="361">
        <v>1</v>
      </c>
      <c r="HD36" s="361">
        <v>1</v>
      </c>
      <c r="HE36" s="361">
        <v>1</v>
      </c>
      <c r="HF36" s="361">
        <v>1</v>
      </c>
      <c r="HG36" s="361">
        <v>1</v>
      </c>
      <c r="HH36" s="365"/>
      <c r="HI36" s="361">
        <v>1</v>
      </c>
      <c r="HJ36" s="361">
        <v>1</v>
      </c>
      <c r="HK36" s="361">
        <v>1</v>
      </c>
      <c r="HL36" s="361">
        <v>1</v>
      </c>
      <c r="HM36" s="361">
        <v>1</v>
      </c>
      <c r="HN36" s="361">
        <v>1</v>
      </c>
      <c r="HO36" s="361">
        <v>1</v>
      </c>
      <c r="HP36" s="361">
        <v>1</v>
      </c>
      <c r="HQ36" s="361">
        <v>1</v>
      </c>
      <c r="HR36" s="361">
        <v>1</v>
      </c>
      <c r="HS36" s="361">
        <v>1</v>
      </c>
      <c r="HT36" s="361">
        <v>1</v>
      </c>
      <c r="HU36" s="361">
        <v>1</v>
      </c>
      <c r="HV36" s="361">
        <v>1</v>
      </c>
      <c r="HW36" s="361">
        <v>1</v>
      </c>
      <c r="HX36" s="361">
        <v>1</v>
      </c>
      <c r="HY36" s="361">
        <v>1</v>
      </c>
      <c r="HZ36" s="361">
        <v>1</v>
      </c>
      <c r="IA36" s="361">
        <v>1</v>
      </c>
      <c r="IB36" s="365"/>
      <c r="IC36" s="363">
        <v>1</v>
      </c>
      <c r="ID36" s="363">
        <v>1</v>
      </c>
      <c r="IE36" s="363">
        <v>1</v>
      </c>
      <c r="IF36" s="363">
        <v>1</v>
      </c>
      <c r="IG36" s="363">
        <v>1</v>
      </c>
      <c r="IH36" s="363">
        <v>1</v>
      </c>
      <c r="II36" s="366"/>
      <c r="IJ36" s="361">
        <v>1</v>
      </c>
    </row>
    <row r="37" spans="19:244" ht="7.5" customHeight="1">
      <c r="S37" s="354">
        <v>1</v>
      </c>
      <c r="T37" s="354">
        <v>1</v>
      </c>
      <c r="U37" s="354">
        <v>1</v>
      </c>
      <c r="V37" s="354">
        <v>1</v>
      </c>
      <c r="W37" s="354">
        <v>1</v>
      </c>
      <c r="X37" s="354">
        <v>1</v>
      </c>
      <c r="Y37" s="354">
        <v>1</v>
      </c>
      <c r="Z37" s="354">
        <v>1</v>
      </c>
      <c r="AA37" s="354">
        <v>1</v>
      </c>
      <c r="AB37" s="354">
        <v>1</v>
      </c>
      <c r="AC37" s="354">
        <v>1</v>
      </c>
      <c r="AD37" s="354">
        <v>1</v>
      </c>
      <c r="AE37" s="354">
        <v>1</v>
      </c>
      <c r="AF37" s="354">
        <v>1</v>
      </c>
      <c r="AG37" s="354">
        <v>1</v>
      </c>
      <c r="AH37" s="354">
        <v>1</v>
      </c>
      <c r="AI37" s="354">
        <v>1</v>
      </c>
      <c r="AJ37" s="354">
        <v>1</v>
      </c>
      <c r="AK37" s="354">
        <v>1</v>
      </c>
      <c r="AL37" s="354">
        <v>1</v>
      </c>
      <c r="AM37" s="354">
        <v>1</v>
      </c>
      <c r="AN37" s="354">
        <v>1</v>
      </c>
      <c r="AO37" s="354">
        <v>1</v>
      </c>
      <c r="AP37" s="354">
        <v>1</v>
      </c>
      <c r="AQ37" s="354">
        <v>1</v>
      </c>
      <c r="AR37" s="354">
        <v>1</v>
      </c>
      <c r="AS37" s="354">
        <v>1</v>
      </c>
      <c r="AT37" s="354">
        <v>1</v>
      </c>
      <c r="AU37" s="354">
        <v>1</v>
      </c>
      <c r="AV37" s="354">
        <v>1</v>
      </c>
      <c r="AW37" s="354">
        <v>1</v>
      </c>
      <c r="AX37" s="354">
        <v>1</v>
      </c>
      <c r="AY37" s="354">
        <v>1</v>
      </c>
      <c r="AZ37" s="354">
        <v>1</v>
      </c>
      <c r="BA37" s="354">
        <v>1</v>
      </c>
      <c r="BB37" s="354">
        <v>1</v>
      </c>
      <c r="BC37" s="354">
        <v>1</v>
      </c>
      <c r="BD37" s="354">
        <v>1</v>
      </c>
      <c r="BE37" s="354">
        <v>1</v>
      </c>
      <c r="BF37" s="354">
        <v>1</v>
      </c>
      <c r="BG37" s="354">
        <v>1</v>
      </c>
      <c r="BH37" s="354">
        <v>1</v>
      </c>
      <c r="BI37" s="354">
        <v>1</v>
      </c>
      <c r="BJ37" s="354">
        <v>1</v>
      </c>
      <c r="BK37" s="354">
        <v>1</v>
      </c>
      <c r="BL37" s="354">
        <v>1</v>
      </c>
      <c r="BM37" s="354">
        <v>1</v>
      </c>
      <c r="BV37" s="354">
        <v>1</v>
      </c>
      <c r="BW37" s="354">
        <v>1</v>
      </c>
      <c r="BX37" s="354">
        <v>1</v>
      </c>
      <c r="BY37" s="354">
        <v>1</v>
      </c>
      <c r="BZ37" s="354">
        <v>1</v>
      </c>
      <c r="CA37" s="354">
        <v>1</v>
      </c>
      <c r="CB37" s="354">
        <v>1</v>
      </c>
      <c r="CC37" s="354">
        <v>1</v>
      </c>
      <c r="CD37" s="354">
        <v>1</v>
      </c>
      <c r="CE37" s="355">
        <v>1</v>
      </c>
      <c r="CF37" s="356"/>
      <c r="CG37" s="357">
        <v>1</v>
      </c>
      <c r="CH37" s="354">
        <v>1</v>
      </c>
      <c r="CI37" s="354">
        <v>1</v>
      </c>
      <c r="CJ37" s="355">
        <v>1</v>
      </c>
      <c r="CK37" s="356"/>
      <c r="CL37" s="357">
        <v>1</v>
      </c>
      <c r="CM37" s="354">
        <v>1</v>
      </c>
      <c r="CN37" s="355">
        <v>1</v>
      </c>
      <c r="CO37" s="356"/>
      <c r="CP37" s="357">
        <v>1</v>
      </c>
      <c r="CQ37" s="354">
        <v>1</v>
      </c>
      <c r="CR37" s="355">
        <v>1</v>
      </c>
      <c r="CS37" s="356"/>
      <c r="CT37" s="358">
        <v>1</v>
      </c>
      <c r="CU37" s="354">
        <v>1</v>
      </c>
      <c r="CV37" s="354">
        <v>1</v>
      </c>
      <c r="CW37" s="354">
        <v>1</v>
      </c>
      <c r="CX37" s="354">
        <v>1</v>
      </c>
      <c r="CY37" s="354">
        <v>1</v>
      </c>
      <c r="CZ37" s="354">
        <v>1</v>
      </c>
      <c r="DA37" s="354">
        <v>1</v>
      </c>
      <c r="DB37" s="354">
        <v>1</v>
      </c>
      <c r="DC37" s="354">
        <v>1</v>
      </c>
      <c r="DD37" s="354">
        <v>1</v>
      </c>
      <c r="DE37" s="354">
        <v>1</v>
      </c>
      <c r="DF37" s="354">
        <v>1</v>
      </c>
      <c r="DG37" s="354">
        <v>1</v>
      </c>
      <c r="DH37" s="354">
        <v>1</v>
      </c>
      <c r="DI37" s="354">
        <v>1</v>
      </c>
      <c r="DJ37" s="354">
        <v>1</v>
      </c>
      <c r="DK37" s="354">
        <v>1</v>
      </c>
      <c r="DL37" s="354">
        <v>1</v>
      </c>
      <c r="DM37" s="354">
        <v>1</v>
      </c>
      <c r="DN37" s="354">
        <v>1</v>
      </c>
      <c r="DO37" s="354">
        <v>1</v>
      </c>
      <c r="DP37" s="354">
        <v>1</v>
      </c>
      <c r="DQ37" s="354">
        <v>1</v>
      </c>
      <c r="DR37" s="354">
        <v>1</v>
      </c>
      <c r="DS37" s="354">
        <v>1</v>
      </c>
      <c r="DT37" s="354">
        <v>1</v>
      </c>
      <c r="EC37" s="354">
        <v>1</v>
      </c>
      <c r="ED37" s="354">
        <v>1</v>
      </c>
      <c r="EE37" s="354">
        <v>1</v>
      </c>
      <c r="EF37" s="355">
        <v>1</v>
      </c>
      <c r="EG37" s="357">
        <v>1</v>
      </c>
      <c r="EH37" s="354">
        <v>1</v>
      </c>
      <c r="EI37" s="354">
        <v>1</v>
      </c>
      <c r="EJ37" s="354">
        <v>1</v>
      </c>
      <c r="EK37" s="354">
        <v>1</v>
      </c>
      <c r="EL37" s="354">
        <v>1</v>
      </c>
      <c r="EM37" s="354">
        <v>1</v>
      </c>
      <c r="EN37" s="354">
        <v>1</v>
      </c>
      <c r="EO37" s="354">
        <v>1</v>
      </c>
      <c r="EP37" s="355">
        <v>1</v>
      </c>
      <c r="EQ37" s="358">
        <v>1</v>
      </c>
      <c r="ER37" s="354">
        <v>1</v>
      </c>
      <c r="ES37" s="354">
        <v>1</v>
      </c>
      <c r="ET37" s="354">
        <v>1</v>
      </c>
      <c r="EU37" s="354">
        <v>1</v>
      </c>
      <c r="EV37" s="354">
        <v>1</v>
      </c>
      <c r="EW37" s="354">
        <v>1</v>
      </c>
      <c r="EX37" s="355">
        <v>1</v>
      </c>
      <c r="EY37" s="357">
        <v>1</v>
      </c>
      <c r="EZ37" s="354">
        <v>1</v>
      </c>
      <c r="FA37" s="354">
        <v>1</v>
      </c>
      <c r="FB37" s="354">
        <v>1</v>
      </c>
      <c r="FC37" s="354">
        <v>1</v>
      </c>
      <c r="FD37" s="354">
        <v>1</v>
      </c>
      <c r="FE37" s="354">
        <v>1</v>
      </c>
      <c r="FF37" s="354">
        <v>1</v>
      </c>
      <c r="FG37" s="354">
        <v>1</v>
      </c>
      <c r="FH37" s="354">
        <v>1</v>
      </c>
      <c r="FI37" s="354">
        <v>1</v>
      </c>
      <c r="FJ37" s="354">
        <v>1</v>
      </c>
      <c r="FK37" s="354">
        <v>1</v>
      </c>
      <c r="FL37" s="354">
        <v>1</v>
      </c>
      <c r="FM37" s="354">
        <v>1</v>
      </c>
      <c r="FN37" s="354">
        <v>1</v>
      </c>
      <c r="FO37" s="354">
        <v>1</v>
      </c>
      <c r="FP37" s="354">
        <v>1</v>
      </c>
      <c r="FQ37" s="355">
        <v>1</v>
      </c>
      <c r="FR37" s="357">
        <v>1</v>
      </c>
      <c r="FS37" s="354">
        <v>1</v>
      </c>
      <c r="FT37" s="354">
        <v>1</v>
      </c>
      <c r="FU37" s="354">
        <v>1</v>
      </c>
      <c r="FV37" s="354">
        <v>1</v>
      </c>
      <c r="FW37" s="355">
        <v>1</v>
      </c>
      <c r="FX37" s="358">
        <v>1</v>
      </c>
      <c r="GA37" s="367"/>
      <c r="GJ37" s="361">
        <v>1</v>
      </c>
      <c r="GK37" s="361">
        <v>1</v>
      </c>
      <c r="GL37" s="361">
        <v>1</v>
      </c>
      <c r="GM37" s="361">
        <v>1</v>
      </c>
      <c r="GN37" s="365"/>
      <c r="GO37" s="361">
        <v>1</v>
      </c>
      <c r="GP37" s="361">
        <v>1</v>
      </c>
      <c r="GQ37" s="361">
        <v>1</v>
      </c>
      <c r="GR37" s="361">
        <v>1</v>
      </c>
      <c r="GS37" s="361">
        <v>1</v>
      </c>
      <c r="GT37" s="361">
        <v>1</v>
      </c>
      <c r="GU37" s="361">
        <v>1</v>
      </c>
      <c r="GV37" s="361">
        <v>1</v>
      </c>
      <c r="GW37" s="361">
        <v>1</v>
      </c>
      <c r="GX37" s="361">
        <v>1</v>
      </c>
      <c r="GY37" s="365"/>
      <c r="GZ37" s="361">
        <v>1</v>
      </c>
      <c r="HA37" s="361">
        <v>1</v>
      </c>
      <c r="HB37" s="361">
        <v>1</v>
      </c>
      <c r="HC37" s="361">
        <v>1</v>
      </c>
      <c r="HD37" s="361">
        <v>1</v>
      </c>
      <c r="HE37" s="361">
        <v>1</v>
      </c>
      <c r="HF37" s="361">
        <v>1</v>
      </c>
      <c r="HG37" s="361">
        <v>1</v>
      </c>
      <c r="HH37" s="365"/>
      <c r="HI37" s="361">
        <v>1</v>
      </c>
      <c r="HJ37" s="361">
        <v>1</v>
      </c>
      <c r="HK37" s="361">
        <v>1</v>
      </c>
      <c r="HL37" s="361">
        <v>1</v>
      </c>
      <c r="HM37" s="361">
        <v>1</v>
      </c>
      <c r="HN37" s="361">
        <v>1</v>
      </c>
      <c r="HO37" s="361">
        <v>1</v>
      </c>
      <c r="HP37" s="361">
        <v>1</v>
      </c>
      <c r="HQ37" s="361">
        <v>1</v>
      </c>
      <c r="HR37" s="361">
        <v>1</v>
      </c>
      <c r="HS37" s="361">
        <v>1</v>
      </c>
      <c r="HT37" s="361">
        <v>1</v>
      </c>
      <c r="HU37" s="361">
        <v>1</v>
      </c>
      <c r="HV37" s="361">
        <v>1</v>
      </c>
      <c r="HW37" s="361">
        <v>1</v>
      </c>
      <c r="HX37" s="361">
        <v>1</v>
      </c>
      <c r="HY37" s="361">
        <v>1</v>
      </c>
      <c r="HZ37" s="361">
        <v>1</v>
      </c>
      <c r="IA37" s="361">
        <v>1</v>
      </c>
      <c r="IB37" s="365"/>
      <c r="IC37" s="363">
        <v>1</v>
      </c>
      <c r="ID37" s="363">
        <v>1</v>
      </c>
      <c r="IE37" s="363">
        <v>1</v>
      </c>
      <c r="IF37" s="363">
        <v>1</v>
      </c>
      <c r="IG37" s="363">
        <v>1</v>
      </c>
      <c r="IH37" s="363">
        <v>1</v>
      </c>
      <c r="II37" s="366"/>
      <c r="IJ37" s="361">
        <v>1</v>
      </c>
    </row>
    <row r="38" spans="19:244" ht="7.5" customHeight="1">
      <c r="S38" s="354">
        <v>1</v>
      </c>
      <c r="T38" s="354">
        <v>1</v>
      </c>
      <c r="U38" s="354">
        <v>1</v>
      </c>
      <c r="V38" s="354">
        <v>1</v>
      </c>
      <c r="W38" s="354">
        <v>1</v>
      </c>
      <c r="X38" s="354">
        <v>1</v>
      </c>
      <c r="Y38" s="354">
        <v>1</v>
      </c>
      <c r="Z38" s="354">
        <v>1</v>
      </c>
      <c r="AA38" s="354">
        <v>1</v>
      </c>
      <c r="AB38" s="354">
        <v>1</v>
      </c>
      <c r="AC38" s="354">
        <v>1</v>
      </c>
      <c r="AD38" s="354">
        <v>1</v>
      </c>
      <c r="AE38" s="354">
        <v>1</v>
      </c>
      <c r="AF38" s="354">
        <v>1</v>
      </c>
      <c r="AG38" s="354">
        <v>1</v>
      </c>
      <c r="AH38" s="354">
        <v>1</v>
      </c>
      <c r="AI38" s="354">
        <v>1</v>
      </c>
      <c r="AJ38" s="354">
        <v>1</v>
      </c>
      <c r="AK38" s="354">
        <v>1</v>
      </c>
      <c r="AL38" s="354">
        <v>1</v>
      </c>
      <c r="AM38" s="354">
        <v>1</v>
      </c>
      <c r="AN38" s="354">
        <v>1</v>
      </c>
      <c r="AO38" s="354">
        <v>1</v>
      </c>
      <c r="AP38" s="354">
        <v>1</v>
      </c>
      <c r="AQ38" s="354">
        <v>1</v>
      </c>
      <c r="AR38" s="354">
        <v>1</v>
      </c>
      <c r="AS38" s="354">
        <v>1</v>
      </c>
      <c r="AT38" s="354">
        <v>1</v>
      </c>
      <c r="AU38" s="354">
        <v>1</v>
      </c>
      <c r="AV38" s="354">
        <v>1</v>
      </c>
      <c r="AW38" s="354">
        <v>1</v>
      </c>
      <c r="AX38" s="354">
        <v>1</v>
      </c>
      <c r="AY38" s="354">
        <v>1</v>
      </c>
      <c r="AZ38" s="354">
        <v>1</v>
      </c>
      <c r="BA38" s="354">
        <v>1</v>
      </c>
      <c r="BB38" s="354">
        <v>1</v>
      </c>
      <c r="BC38" s="354">
        <v>1</v>
      </c>
      <c r="BD38" s="354">
        <v>1</v>
      </c>
      <c r="BE38" s="354">
        <v>1</v>
      </c>
      <c r="BF38" s="354">
        <v>1</v>
      </c>
      <c r="BG38" s="354">
        <v>1</v>
      </c>
      <c r="BH38" s="354">
        <v>1</v>
      </c>
      <c r="BI38" s="354">
        <v>1</v>
      </c>
      <c r="BJ38" s="354">
        <v>1</v>
      </c>
      <c r="BK38" s="354">
        <v>1</v>
      </c>
      <c r="BL38" s="354">
        <v>1</v>
      </c>
      <c r="BM38" s="354">
        <v>1</v>
      </c>
      <c r="BV38" s="354">
        <v>1</v>
      </c>
      <c r="BW38" s="354">
        <v>1</v>
      </c>
      <c r="BX38" s="354">
        <v>1</v>
      </c>
      <c r="BY38" s="354">
        <v>1</v>
      </c>
      <c r="BZ38" s="354">
        <v>1</v>
      </c>
      <c r="CA38" s="354">
        <v>1</v>
      </c>
      <c r="CB38" s="354">
        <v>1</v>
      </c>
      <c r="CC38" s="354">
        <v>1</v>
      </c>
      <c r="CD38" s="354">
        <v>1</v>
      </c>
      <c r="CE38" s="355">
        <v>1</v>
      </c>
      <c r="CF38" s="356"/>
      <c r="CG38" s="357">
        <v>1</v>
      </c>
      <c r="CH38" s="354">
        <v>1</v>
      </c>
      <c r="CI38" s="354">
        <v>1</v>
      </c>
      <c r="CJ38" s="355">
        <v>1</v>
      </c>
      <c r="CK38" s="356"/>
      <c r="CL38" s="357">
        <v>1</v>
      </c>
      <c r="CM38" s="354">
        <v>1</v>
      </c>
      <c r="CN38" s="355">
        <v>1</v>
      </c>
      <c r="CO38" s="356"/>
      <c r="CP38" s="357">
        <v>1</v>
      </c>
      <c r="CQ38" s="354">
        <v>1</v>
      </c>
      <c r="CR38" s="355">
        <v>1</v>
      </c>
      <c r="CS38" s="356"/>
      <c r="CT38" s="358">
        <v>1</v>
      </c>
      <c r="CU38" s="354">
        <v>1</v>
      </c>
      <c r="CV38" s="354">
        <v>1</v>
      </c>
      <c r="CW38" s="354">
        <v>1</v>
      </c>
      <c r="CX38" s="354">
        <v>1</v>
      </c>
      <c r="CY38" s="354">
        <v>1</v>
      </c>
      <c r="CZ38" s="354">
        <v>1</v>
      </c>
      <c r="DA38" s="354">
        <v>1</v>
      </c>
      <c r="DB38" s="354">
        <v>1</v>
      </c>
      <c r="DC38" s="354">
        <v>1</v>
      </c>
      <c r="DD38" s="354">
        <v>1</v>
      </c>
      <c r="DE38" s="354">
        <v>1</v>
      </c>
      <c r="DF38" s="354">
        <v>1</v>
      </c>
      <c r="DG38" s="354">
        <v>1</v>
      </c>
      <c r="DH38" s="354">
        <v>1</v>
      </c>
      <c r="DI38" s="354">
        <v>1</v>
      </c>
      <c r="DJ38" s="354">
        <v>1</v>
      </c>
      <c r="DK38" s="354">
        <v>1</v>
      </c>
      <c r="DL38" s="354">
        <v>1</v>
      </c>
      <c r="DM38" s="354">
        <v>1</v>
      </c>
      <c r="DN38" s="354">
        <v>1</v>
      </c>
      <c r="DO38" s="354">
        <v>1</v>
      </c>
      <c r="DP38" s="354">
        <v>1</v>
      </c>
      <c r="DQ38" s="354">
        <v>1</v>
      </c>
      <c r="DR38" s="354">
        <v>1</v>
      </c>
      <c r="DS38" s="354">
        <v>1</v>
      </c>
      <c r="DT38" s="354">
        <v>1</v>
      </c>
      <c r="EC38" s="354">
        <v>1</v>
      </c>
      <c r="ED38" s="354">
        <v>1</v>
      </c>
      <c r="EE38" s="354">
        <v>1</v>
      </c>
      <c r="EF38" s="355">
        <v>1</v>
      </c>
      <c r="EG38" s="357">
        <v>1</v>
      </c>
      <c r="EH38" s="354">
        <v>1</v>
      </c>
      <c r="EI38" s="354">
        <v>1</v>
      </c>
      <c r="EJ38" s="354">
        <v>1</v>
      </c>
      <c r="EK38" s="354">
        <v>1</v>
      </c>
      <c r="EL38" s="354">
        <v>1</v>
      </c>
      <c r="EM38" s="354">
        <v>1</v>
      </c>
      <c r="EN38" s="354">
        <v>1</v>
      </c>
      <c r="EO38" s="354">
        <v>1</v>
      </c>
      <c r="EP38" s="355">
        <v>1</v>
      </c>
      <c r="EQ38" s="358">
        <v>1</v>
      </c>
      <c r="ER38" s="354">
        <v>1</v>
      </c>
      <c r="ES38" s="354">
        <v>1</v>
      </c>
      <c r="ET38" s="354">
        <v>1</v>
      </c>
      <c r="EU38" s="354">
        <v>1</v>
      </c>
      <c r="EV38" s="354">
        <v>1</v>
      </c>
      <c r="EW38" s="354">
        <v>1</v>
      </c>
      <c r="EX38" s="355">
        <v>1</v>
      </c>
      <c r="EY38" s="357">
        <v>1</v>
      </c>
      <c r="EZ38" s="354">
        <v>1</v>
      </c>
      <c r="FA38" s="354">
        <v>1</v>
      </c>
      <c r="FB38" s="354">
        <v>1</v>
      </c>
      <c r="FC38" s="354">
        <v>1</v>
      </c>
      <c r="FD38" s="354">
        <v>1</v>
      </c>
      <c r="FE38" s="354">
        <v>1</v>
      </c>
      <c r="FF38" s="354">
        <v>1</v>
      </c>
      <c r="FG38" s="354">
        <v>1</v>
      </c>
      <c r="FH38" s="354">
        <v>1</v>
      </c>
      <c r="FI38" s="354">
        <v>1</v>
      </c>
      <c r="FJ38" s="354">
        <v>1</v>
      </c>
      <c r="FK38" s="354">
        <v>1</v>
      </c>
      <c r="FL38" s="354">
        <v>1</v>
      </c>
      <c r="FM38" s="354">
        <v>1</v>
      </c>
      <c r="FN38" s="354">
        <v>1</v>
      </c>
      <c r="FO38" s="354">
        <v>1</v>
      </c>
      <c r="FP38" s="354">
        <v>1</v>
      </c>
      <c r="FQ38" s="355">
        <v>1</v>
      </c>
      <c r="FR38" s="357">
        <v>1</v>
      </c>
      <c r="FS38" s="354">
        <v>1</v>
      </c>
      <c r="FT38" s="354">
        <v>1</v>
      </c>
      <c r="FU38" s="354">
        <v>1</v>
      </c>
      <c r="FV38" s="354">
        <v>1</v>
      </c>
      <c r="FW38" s="355">
        <v>1</v>
      </c>
      <c r="FX38" s="358">
        <v>1</v>
      </c>
      <c r="GA38" s="367"/>
      <c r="GJ38" s="361">
        <v>1</v>
      </c>
      <c r="GK38" s="361">
        <v>1</v>
      </c>
      <c r="GL38" s="361">
        <v>1</v>
      </c>
      <c r="GM38" s="361">
        <v>1</v>
      </c>
      <c r="GN38" s="365"/>
      <c r="GO38" s="361">
        <v>1</v>
      </c>
      <c r="GP38" s="361">
        <v>1</v>
      </c>
      <c r="GQ38" s="361">
        <v>1</v>
      </c>
      <c r="GR38" s="361">
        <v>1</v>
      </c>
      <c r="GS38" s="361">
        <v>1</v>
      </c>
      <c r="GT38" s="361">
        <v>1</v>
      </c>
      <c r="GU38" s="361">
        <v>1</v>
      </c>
      <c r="GV38" s="361">
        <v>1</v>
      </c>
      <c r="GW38" s="361">
        <v>1</v>
      </c>
      <c r="GX38" s="361">
        <v>1</v>
      </c>
      <c r="GY38" s="365"/>
      <c r="GZ38" s="361">
        <v>1</v>
      </c>
      <c r="HA38" s="361">
        <v>1</v>
      </c>
      <c r="HB38" s="361">
        <v>1</v>
      </c>
      <c r="HC38" s="361">
        <v>1</v>
      </c>
      <c r="HD38" s="361">
        <v>1</v>
      </c>
      <c r="HE38" s="361">
        <v>1</v>
      </c>
      <c r="HF38" s="361">
        <v>1</v>
      </c>
      <c r="HG38" s="361">
        <v>1</v>
      </c>
      <c r="HH38" s="365"/>
      <c r="HI38" s="361">
        <v>1</v>
      </c>
      <c r="HJ38" s="361">
        <v>1</v>
      </c>
      <c r="HK38" s="361">
        <v>1</v>
      </c>
      <c r="HL38" s="361">
        <v>1</v>
      </c>
      <c r="HM38" s="361">
        <v>1</v>
      </c>
      <c r="HN38" s="361">
        <v>1</v>
      </c>
      <c r="HO38" s="361">
        <v>1</v>
      </c>
      <c r="HP38" s="361">
        <v>1</v>
      </c>
      <c r="HQ38" s="361">
        <v>1</v>
      </c>
      <c r="HR38" s="361">
        <v>1</v>
      </c>
      <c r="HS38" s="361">
        <v>1</v>
      </c>
      <c r="HT38" s="361">
        <v>1</v>
      </c>
      <c r="HU38" s="361">
        <v>1</v>
      </c>
      <c r="HV38" s="361">
        <v>1</v>
      </c>
      <c r="HW38" s="361">
        <v>1</v>
      </c>
      <c r="HX38" s="361">
        <v>1</v>
      </c>
      <c r="HY38" s="361">
        <v>1</v>
      </c>
      <c r="HZ38" s="361">
        <v>1</v>
      </c>
      <c r="IA38" s="361">
        <v>1</v>
      </c>
      <c r="IB38" s="365"/>
      <c r="IC38" s="363">
        <v>1</v>
      </c>
      <c r="ID38" s="363">
        <v>1</v>
      </c>
      <c r="IE38" s="363">
        <v>1</v>
      </c>
      <c r="IF38" s="363">
        <v>1</v>
      </c>
      <c r="IG38" s="363">
        <v>1</v>
      </c>
      <c r="IH38" s="363">
        <v>1</v>
      </c>
      <c r="II38" s="366"/>
      <c r="IJ38" s="361">
        <v>1</v>
      </c>
    </row>
    <row r="39" spans="19:244" ht="7.5" customHeight="1">
      <c r="S39" s="354">
        <v>1</v>
      </c>
      <c r="T39" s="354">
        <v>1</v>
      </c>
      <c r="U39" s="354">
        <v>1</v>
      </c>
      <c r="V39" s="354">
        <v>1</v>
      </c>
      <c r="W39" s="354">
        <v>1</v>
      </c>
      <c r="X39" s="354">
        <v>1</v>
      </c>
      <c r="Y39" s="354">
        <v>1</v>
      </c>
      <c r="Z39" s="354">
        <v>1</v>
      </c>
      <c r="AA39" s="354">
        <v>1</v>
      </c>
      <c r="AB39" s="354">
        <v>1</v>
      </c>
      <c r="AC39" s="354">
        <v>1</v>
      </c>
      <c r="AD39" s="354">
        <v>1</v>
      </c>
      <c r="AE39" s="354">
        <v>1</v>
      </c>
      <c r="AF39" s="354">
        <v>1</v>
      </c>
      <c r="AG39" s="354">
        <v>1</v>
      </c>
      <c r="AH39" s="354">
        <v>1</v>
      </c>
      <c r="AI39" s="354">
        <v>1</v>
      </c>
      <c r="AJ39" s="354">
        <v>1</v>
      </c>
      <c r="AK39" s="354">
        <v>1</v>
      </c>
      <c r="AL39" s="354">
        <v>1</v>
      </c>
      <c r="AM39" s="354">
        <v>1</v>
      </c>
      <c r="AN39" s="354">
        <v>1</v>
      </c>
      <c r="AO39" s="354">
        <v>1</v>
      </c>
      <c r="AP39" s="354">
        <v>1</v>
      </c>
      <c r="AQ39" s="354">
        <v>1</v>
      </c>
      <c r="AR39" s="354">
        <v>1</v>
      </c>
      <c r="AS39" s="354">
        <v>1</v>
      </c>
      <c r="AT39" s="354">
        <v>1</v>
      </c>
      <c r="AU39" s="354">
        <v>1</v>
      </c>
      <c r="AV39" s="354">
        <v>1</v>
      </c>
      <c r="AW39" s="354">
        <v>1</v>
      </c>
      <c r="AX39" s="354">
        <v>1</v>
      </c>
      <c r="AY39" s="354">
        <v>1</v>
      </c>
      <c r="AZ39" s="354">
        <v>1</v>
      </c>
      <c r="BA39" s="354">
        <v>1</v>
      </c>
      <c r="BB39" s="354">
        <v>1</v>
      </c>
      <c r="BC39" s="354">
        <v>1</v>
      </c>
      <c r="BD39" s="354">
        <v>1</v>
      </c>
      <c r="BE39" s="354">
        <v>1</v>
      </c>
      <c r="BF39" s="354">
        <v>1</v>
      </c>
      <c r="BG39" s="354">
        <v>1</v>
      </c>
      <c r="BH39" s="354">
        <v>1</v>
      </c>
      <c r="BI39" s="354">
        <v>1</v>
      </c>
      <c r="BJ39" s="354">
        <v>1</v>
      </c>
      <c r="BK39" s="354">
        <v>1</v>
      </c>
      <c r="BL39" s="354">
        <v>1</v>
      </c>
      <c r="BM39" s="354">
        <v>1</v>
      </c>
      <c r="BV39" s="369">
        <v>1</v>
      </c>
      <c r="BW39" s="354">
        <v>1</v>
      </c>
      <c r="BX39" s="354">
        <v>1</v>
      </c>
      <c r="BY39" s="354">
        <v>1</v>
      </c>
      <c r="BZ39" s="354">
        <v>1</v>
      </c>
      <c r="CA39" s="354">
        <v>1</v>
      </c>
      <c r="CB39" s="354">
        <v>1</v>
      </c>
      <c r="CC39" s="354">
        <v>1</v>
      </c>
      <c r="CD39" s="354">
        <v>1</v>
      </c>
      <c r="CE39" s="355">
        <v>1</v>
      </c>
      <c r="CF39" s="356"/>
      <c r="CG39" s="357">
        <v>1</v>
      </c>
      <c r="CH39" s="354">
        <v>1</v>
      </c>
      <c r="CI39" s="354">
        <v>1</v>
      </c>
      <c r="CJ39" s="355">
        <v>1</v>
      </c>
      <c r="CK39" s="371"/>
      <c r="CL39" s="357">
        <v>1</v>
      </c>
      <c r="CM39" s="354">
        <v>1</v>
      </c>
      <c r="CN39" s="355">
        <v>1</v>
      </c>
      <c r="CO39" s="356"/>
      <c r="CP39" s="357">
        <v>1</v>
      </c>
      <c r="CQ39" s="354">
        <v>1</v>
      </c>
      <c r="CR39" s="355">
        <v>1</v>
      </c>
      <c r="CS39" s="356"/>
      <c r="CT39" s="358">
        <v>1</v>
      </c>
      <c r="CU39" s="354">
        <v>1</v>
      </c>
      <c r="CV39" s="354">
        <v>1</v>
      </c>
      <c r="CW39" s="354">
        <v>1</v>
      </c>
      <c r="CX39" s="354">
        <v>1</v>
      </c>
      <c r="CY39" s="354">
        <v>1</v>
      </c>
      <c r="CZ39" s="354">
        <v>1</v>
      </c>
      <c r="DA39" s="354">
        <v>1</v>
      </c>
      <c r="DB39" s="354">
        <v>1</v>
      </c>
      <c r="DC39" s="354">
        <v>1</v>
      </c>
      <c r="DD39" s="354">
        <v>1</v>
      </c>
      <c r="DE39" s="354">
        <v>1</v>
      </c>
      <c r="DF39" s="354">
        <v>1</v>
      </c>
      <c r="DG39" s="354">
        <v>1</v>
      </c>
      <c r="DH39" s="354">
        <v>1</v>
      </c>
      <c r="DI39" s="354">
        <v>1</v>
      </c>
      <c r="DJ39" s="354">
        <v>1</v>
      </c>
      <c r="DK39" s="354">
        <v>1</v>
      </c>
      <c r="DL39" s="354">
        <v>1</v>
      </c>
      <c r="DM39" s="354">
        <v>1</v>
      </c>
      <c r="DN39" s="354">
        <v>1</v>
      </c>
      <c r="DO39" s="354">
        <v>1</v>
      </c>
      <c r="DP39" s="354">
        <v>1</v>
      </c>
      <c r="DQ39" s="354">
        <v>1</v>
      </c>
      <c r="DR39" s="354">
        <v>1</v>
      </c>
      <c r="DS39" s="354">
        <v>1</v>
      </c>
      <c r="DT39" s="354">
        <v>1</v>
      </c>
      <c r="EC39" s="354">
        <v>1</v>
      </c>
      <c r="ED39" s="354">
        <v>1</v>
      </c>
      <c r="EE39" s="354">
        <v>1</v>
      </c>
      <c r="EF39" s="355">
        <v>1</v>
      </c>
      <c r="EG39" s="357">
        <v>1</v>
      </c>
      <c r="EH39" s="354">
        <v>1</v>
      </c>
      <c r="EI39" s="354">
        <v>1</v>
      </c>
      <c r="EJ39" s="354">
        <v>1</v>
      </c>
      <c r="EK39" s="354">
        <v>1</v>
      </c>
      <c r="EL39" s="354">
        <v>1</v>
      </c>
      <c r="EM39" s="354">
        <v>1</v>
      </c>
      <c r="EN39" s="354">
        <v>1</v>
      </c>
      <c r="EO39" s="354">
        <v>1</v>
      </c>
      <c r="EP39" s="355">
        <v>1</v>
      </c>
      <c r="EQ39" s="358">
        <v>1</v>
      </c>
      <c r="ER39" s="354">
        <v>1</v>
      </c>
      <c r="ES39" s="354">
        <v>1</v>
      </c>
      <c r="ET39" s="354">
        <v>1</v>
      </c>
      <c r="EU39" s="354">
        <v>1</v>
      </c>
      <c r="EV39" s="354">
        <v>1</v>
      </c>
      <c r="EW39" s="354">
        <v>1</v>
      </c>
      <c r="EX39" s="355">
        <v>1</v>
      </c>
      <c r="EY39" s="357">
        <v>1</v>
      </c>
      <c r="EZ39" s="354">
        <v>1</v>
      </c>
      <c r="FA39" s="354">
        <v>1</v>
      </c>
      <c r="FB39" s="354">
        <v>1</v>
      </c>
      <c r="FC39" s="354">
        <v>1</v>
      </c>
      <c r="FD39" s="354">
        <v>1</v>
      </c>
      <c r="FE39" s="354">
        <v>1</v>
      </c>
      <c r="FF39" s="354">
        <v>1</v>
      </c>
      <c r="FG39" s="354">
        <v>1</v>
      </c>
      <c r="FH39" s="354">
        <v>1</v>
      </c>
      <c r="FI39" s="354">
        <v>1</v>
      </c>
      <c r="FJ39" s="354">
        <v>1</v>
      </c>
      <c r="FK39" s="354">
        <v>1</v>
      </c>
      <c r="FL39" s="354">
        <v>1</v>
      </c>
      <c r="FM39" s="354">
        <v>1</v>
      </c>
      <c r="FN39" s="354">
        <v>1</v>
      </c>
      <c r="FO39" s="354">
        <v>1</v>
      </c>
      <c r="FP39" s="354">
        <v>1</v>
      </c>
      <c r="FQ39" s="355">
        <v>1</v>
      </c>
      <c r="FR39" s="357">
        <v>1</v>
      </c>
      <c r="FS39" s="354">
        <v>1</v>
      </c>
      <c r="FT39" s="354">
        <v>1</v>
      </c>
      <c r="FU39" s="354">
        <v>1</v>
      </c>
      <c r="FV39" s="354">
        <v>1</v>
      </c>
      <c r="FW39" s="355">
        <v>1</v>
      </c>
      <c r="FX39" s="358">
        <v>1</v>
      </c>
      <c r="GA39" s="367"/>
      <c r="GJ39" s="361">
        <v>1</v>
      </c>
      <c r="GK39" s="361">
        <v>1</v>
      </c>
      <c r="GL39" s="361">
        <v>1</v>
      </c>
      <c r="GM39" s="361">
        <v>1</v>
      </c>
      <c r="GN39" s="365"/>
      <c r="GO39" s="361">
        <v>1</v>
      </c>
      <c r="GP39" s="361">
        <v>1</v>
      </c>
      <c r="GQ39" s="361">
        <v>1</v>
      </c>
      <c r="GR39" s="361">
        <v>1</v>
      </c>
      <c r="GS39" s="361">
        <v>1</v>
      </c>
      <c r="GT39" s="361">
        <v>1</v>
      </c>
      <c r="GU39" s="361">
        <v>1</v>
      </c>
      <c r="GV39" s="361">
        <v>1</v>
      </c>
      <c r="GW39" s="361">
        <v>1</v>
      </c>
      <c r="GX39" s="361">
        <v>1</v>
      </c>
      <c r="GY39" s="365"/>
      <c r="GZ39" s="361">
        <v>1</v>
      </c>
      <c r="HA39" s="361">
        <v>1</v>
      </c>
      <c r="HB39" s="361">
        <v>1</v>
      </c>
      <c r="HC39" s="361">
        <v>1</v>
      </c>
      <c r="HD39" s="361">
        <v>1</v>
      </c>
      <c r="HE39" s="361">
        <v>1</v>
      </c>
      <c r="HF39" s="361">
        <v>1</v>
      </c>
      <c r="HG39" s="361">
        <v>1</v>
      </c>
      <c r="HH39" s="365"/>
      <c r="HI39" s="361">
        <v>1</v>
      </c>
      <c r="HJ39" s="361">
        <v>1</v>
      </c>
      <c r="HK39" s="361">
        <v>1</v>
      </c>
      <c r="HL39" s="361">
        <v>1</v>
      </c>
      <c r="HM39" s="361">
        <v>1</v>
      </c>
      <c r="HN39" s="361">
        <v>1</v>
      </c>
      <c r="HO39" s="361">
        <v>1</v>
      </c>
      <c r="HP39" s="361">
        <v>1</v>
      </c>
      <c r="HQ39" s="361">
        <v>1</v>
      </c>
      <c r="HR39" s="361">
        <v>1</v>
      </c>
      <c r="HS39" s="361">
        <v>1</v>
      </c>
      <c r="HT39" s="361">
        <v>1</v>
      </c>
      <c r="HU39" s="361">
        <v>1</v>
      </c>
      <c r="HV39" s="361">
        <v>1</v>
      </c>
      <c r="HW39" s="361">
        <v>1</v>
      </c>
      <c r="HX39" s="361">
        <v>1</v>
      </c>
      <c r="HY39" s="361">
        <v>1</v>
      </c>
      <c r="HZ39" s="361">
        <v>1</v>
      </c>
      <c r="IA39" s="361">
        <v>1</v>
      </c>
      <c r="IB39" s="365"/>
      <c r="IC39" s="363">
        <v>1</v>
      </c>
      <c r="ID39" s="363">
        <v>1</v>
      </c>
      <c r="IE39" s="363">
        <v>1</v>
      </c>
      <c r="IF39" s="363">
        <v>1</v>
      </c>
      <c r="IG39" s="363">
        <v>1</v>
      </c>
      <c r="IH39" s="363">
        <v>1</v>
      </c>
      <c r="II39" s="366"/>
      <c r="IJ39" s="361">
        <v>1</v>
      </c>
    </row>
    <row r="40" spans="19:244" ht="7.5" customHeight="1">
      <c r="S40" s="354">
        <v>1</v>
      </c>
      <c r="T40" s="354">
        <v>1</v>
      </c>
      <c r="U40" s="354">
        <v>1</v>
      </c>
      <c r="V40" s="354">
        <v>1</v>
      </c>
      <c r="W40" s="354">
        <v>1</v>
      </c>
      <c r="X40" s="354">
        <v>1</v>
      </c>
      <c r="Y40" s="354">
        <v>1</v>
      </c>
      <c r="Z40" s="354">
        <v>1</v>
      </c>
      <c r="AA40" s="354">
        <v>1</v>
      </c>
      <c r="AB40" s="354">
        <v>1</v>
      </c>
      <c r="AC40" s="354">
        <v>1</v>
      </c>
      <c r="AD40" s="354">
        <v>1</v>
      </c>
      <c r="AE40" s="354">
        <v>1</v>
      </c>
      <c r="AF40" s="354">
        <v>1</v>
      </c>
      <c r="AG40" s="354">
        <v>1</v>
      </c>
      <c r="AH40" s="354">
        <v>1</v>
      </c>
      <c r="AI40" s="354">
        <v>1</v>
      </c>
      <c r="AJ40" s="354">
        <v>1</v>
      </c>
      <c r="AK40" s="354">
        <v>1</v>
      </c>
      <c r="AL40" s="354">
        <v>1</v>
      </c>
      <c r="AM40" s="354">
        <v>1</v>
      </c>
      <c r="AN40" s="354">
        <v>1</v>
      </c>
      <c r="AO40" s="354">
        <v>1</v>
      </c>
      <c r="AP40" s="354">
        <v>1</v>
      </c>
      <c r="AQ40" s="354">
        <v>1</v>
      </c>
      <c r="AR40" s="354">
        <v>1</v>
      </c>
      <c r="AS40" s="354">
        <v>1</v>
      </c>
      <c r="AT40" s="354">
        <v>1</v>
      </c>
      <c r="AU40" s="354">
        <v>1</v>
      </c>
      <c r="AV40" s="354">
        <v>1</v>
      </c>
      <c r="AW40" s="354">
        <v>1</v>
      </c>
      <c r="AX40" s="354">
        <v>1</v>
      </c>
      <c r="AY40" s="354">
        <v>1</v>
      </c>
      <c r="AZ40" s="354">
        <v>1</v>
      </c>
      <c r="BA40" s="354">
        <v>1</v>
      </c>
      <c r="BB40" s="354">
        <v>1</v>
      </c>
      <c r="BC40" s="354">
        <v>1</v>
      </c>
      <c r="BD40" s="354">
        <v>1</v>
      </c>
      <c r="BE40" s="354">
        <v>1</v>
      </c>
      <c r="BF40" s="354">
        <v>1</v>
      </c>
      <c r="BG40" s="354">
        <v>1</v>
      </c>
      <c r="BH40" s="354">
        <v>1</v>
      </c>
      <c r="BI40" s="354">
        <v>1</v>
      </c>
      <c r="BJ40" s="354">
        <v>1</v>
      </c>
      <c r="BK40" s="354">
        <v>1</v>
      </c>
      <c r="BL40" s="354">
        <v>1</v>
      </c>
      <c r="BM40" s="354">
        <v>1</v>
      </c>
      <c r="BV40" s="369">
        <v>1</v>
      </c>
      <c r="BW40" s="369">
        <v>1</v>
      </c>
      <c r="BX40" s="369">
        <v>1</v>
      </c>
      <c r="BY40" s="369">
        <v>1</v>
      </c>
      <c r="BZ40" s="369">
        <v>1</v>
      </c>
      <c r="CA40" s="369">
        <v>1</v>
      </c>
      <c r="CB40" s="369">
        <v>1</v>
      </c>
      <c r="CC40" s="369">
        <v>1</v>
      </c>
      <c r="CD40" s="369">
        <v>1</v>
      </c>
      <c r="CE40" s="370">
        <v>1</v>
      </c>
      <c r="CF40" s="371"/>
      <c r="CG40" s="368">
        <v>1</v>
      </c>
      <c r="CH40" s="369">
        <v>1</v>
      </c>
      <c r="CI40" s="369">
        <v>1</v>
      </c>
      <c r="CJ40" s="370">
        <v>1</v>
      </c>
      <c r="CK40" s="371"/>
      <c r="CL40" s="368">
        <v>1</v>
      </c>
      <c r="CM40" s="369">
        <v>1</v>
      </c>
      <c r="CN40" s="370">
        <v>1</v>
      </c>
      <c r="CO40" s="371"/>
      <c r="CP40" s="357">
        <v>1</v>
      </c>
      <c r="CQ40" s="354">
        <v>1</v>
      </c>
      <c r="CR40" s="355">
        <v>1</v>
      </c>
      <c r="CS40" s="356"/>
      <c r="CT40" s="358">
        <v>1</v>
      </c>
      <c r="CU40" s="354">
        <v>1</v>
      </c>
      <c r="CV40" s="354">
        <v>1</v>
      </c>
      <c r="CW40" s="354">
        <v>1</v>
      </c>
      <c r="CX40" s="354">
        <v>1</v>
      </c>
      <c r="CY40" s="354">
        <v>1</v>
      </c>
      <c r="CZ40" s="354">
        <v>1</v>
      </c>
      <c r="DA40" s="354">
        <v>1</v>
      </c>
      <c r="DB40" s="354">
        <v>1</v>
      </c>
      <c r="DC40" s="354">
        <v>1</v>
      </c>
      <c r="DD40" s="354">
        <v>1</v>
      </c>
      <c r="DE40" s="354">
        <v>1</v>
      </c>
      <c r="DF40" s="354">
        <v>1</v>
      </c>
      <c r="DG40" s="354">
        <v>1</v>
      </c>
      <c r="DH40" s="354">
        <v>1</v>
      </c>
      <c r="DI40" s="354">
        <v>1</v>
      </c>
      <c r="DJ40" s="354">
        <v>1</v>
      </c>
      <c r="DK40" s="354">
        <v>1</v>
      </c>
      <c r="DL40" s="354">
        <v>1</v>
      </c>
      <c r="DM40" s="354">
        <v>1</v>
      </c>
      <c r="DN40" s="354">
        <v>1</v>
      </c>
      <c r="DO40" s="354">
        <v>1</v>
      </c>
      <c r="DP40" s="354">
        <v>1</v>
      </c>
      <c r="DQ40" s="354">
        <v>1</v>
      </c>
      <c r="DR40" s="354">
        <v>1</v>
      </c>
      <c r="DS40" s="354">
        <v>1</v>
      </c>
      <c r="DT40" s="354">
        <v>1</v>
      </c>
      <c r="EC40" s="354">
        <v>1</v>
      </c>
      <c r="ED40" s="354">
        <v>1</v>
      </c>
      <c r="EE40" s="354">
        <v>1</v>
      </c>
      <c r="EF40" s="355">
        <v>1</v>
      </c>
      <c r="EG40" s="357">
        <v>1</v>
      </c>
      <c r="EH40" s="354">
        <v>1</v>
      </c>
      <c r="EI40" s="354">
        <v>1</v>
      </c>
      <c r="EJ40" s="354">
        <v>1</v>
      </c>
      <c r="EK40" s="354">
        <v>1</v>
      </c>
      <c r="EL40" s="354">
        <v>1</v>
      </c>
      <c r="EM40" s="354">
        <v>1</v>
      </c>
      <c r="EN40" s="354">
        <v>1</v>
      </c>
      <c r="EO40" s="354">
        <v>1</v>
      </c>
      <c r="EP40" s="355">
        <v>1</v>
      </c>
      <c r="EQ40" s="358">
        <v>1</v>
      </c>
      <c r="ER40" s="354">
        <v>1</v>
      </c>
      <c r="ES40" s="354">
        <v>1</v>
      </c>
      <c r="ET40" s="354">
        <v>1</v>
      </c>
      <c r="EU40" s="354">
        <v>1</v>
      </c>
      <c r="EV40" s="354">
        <v>1</v>
      </c>
      <c r="EW40" s="354">
        <v>1</v>
      </c>
      <c r="EX40" s="355">
        <v>1</v>
      </c>
      <c r="EY40" s="357">
        <v>1</v>
      </c>
      <c r="EZ40" s="354">
        <v>1</v>
      </c>
      <c r="FA40" s="354">
        <v>1</v>
      </c>
      <c r="FB40" s="354">
        <v>1</v>
      </c>
      <c r="FC40" s="354">
        <v>1</v>
      </c>
      <c r="FD40" s="354">
        <v>1</v>
      </c>
      <c r="FE40" s="354">
        <v>1</v>
      </c>
      <c r="FF40" s="354">
        <v>1</v>
      </c>
      <c r="FG40" s="354">
        <v>1</v>
      </c>
      <c r="FH40" s="354">
        <v>1</v>
      </c>
      <c r="FI40" s="354">
        <v>1</v>
      </c>
      <c r="FJ40" s="354">
        <v>1</v>
      </c>
      <c r="FK40" s="354">
        <v>1</v>
      </c>
      <c r="FL40" s="354">
        <v>1</v>
      </c>
      <c r="FM40" s="354">
        <v>1</v>
      </c>
      <c r="FN40" s="354">
        <v>1</v>
      </c>
      <c r="FO40" s="354">
        <v>1</v>
      </c>
      <c r="FP40" s="354">
        <v>1</v>
      </c>
      <c r="FQ40" s="355">
        <v>1</v>
      </c>
      <c r="FR40" s="357">
        <v>1</v>
      </c>
      <c r="FS40" s="354">
        <v>1</v>
      </c>
      <c r="FT40" s="354">
        <v>1</v>
      </c>
      <c r="FU40" s="354">
        <v>1</v>
      </c>
      <c r="FV40" s="354">
        <v>1</v>
      </c>
      <c r="FW40" s="355">
        <v>1</v>
      </c>
      <c r="FX40" s="358">
        <v>1</v>
      </c>
      <c r="GA40" s="367"/>
      <c r="GJ40" s="361">
        <v>1</v>
      </c>
      <c r="GK40" s="361">
        <v>1</v>
      </c>
      <c r="GL40" s="361">
        <v>1</v>
      </c>
      <c r="GM40" s="361">
        <v>1</v>
      </c>
      <c r="GN40" s="365"/>
      <c r="GO40" s="361">
        <v>1</v>
      </c>
      <c r="GP40" s="361">
        <v>1</v>
      </c>
      <c r="GQ40" s="361">
        <v>1</v>
      </c>
      <c r="GR40" s="361">
        <v>1</v>
      </c>
      <c r="GS40" s="361">
        <v>1</v>
      </c>
      <c r="GT40" s="361">
        <v>1</v>
      </c>
      <c r="GU40" s="361">
        <v>1</v>
      </c>
      <c r="GV40" s="361">
        <v>1</v>
      </c>
      <c r="GW40" s="361">
        <v>1</v>
      </c>
      <c r="GX40" s="361">
        <v>1</v>
      </c>
      <c r="GY40" s="365"/>
      <c r="GZ40" s="361">
        <v>1</v>
      </c>
      <c r="HA40" s="361">
        <v>1</v>
      </c>
      <c r="HB40" s="361">
        <v>1</v>
      </c>
      <c r="HC40" s="361">
        <v>1</v>
      </c>
      <c r="HD40" s="361">
        <v>1</v>
      </c>
      <c r="HE40" s="361">
        <v>1</v>
      </c>
      <c r="HF40" s="361">
        <v>1</v>
      </c>
      <c r="HG40" s="361">
        <v>1</v>
      </c>
      <c r="HH40" s="365"/>
      <c r="HI40" s="361">
        <v>1</v>
      </c>
      <c r="HJ40" s="361">
        <v>1</v>
      </c>
      <c r="HK40" s="361">
        <v>1</v>
      </c>
      <c r="HL40" s="361">
        <v>1</v>
      </c>
      <c r="HM40" s="361">
        <v>1</v>
      </c>
      <c r="HN40" s="361">
        <v>1</v>
      </c>
      <c r="HO40" s="361">
        <v>1</v>
      </c>
      <c r="HP40" s="361">
        <v>1</v>
      </c>
      <c r="HQ40" s="361">
        <v>1</v>
      </c>
      <c r="HR40" s="361">
        <v>1</v>
      </c>
      <c r="HS40" s="361">
        <v>1</v>
      </c>
      <c r="HT40" s="361">
        <v>1</v>
      </c>
      <c r="HU40" s="361">
        <v>1</v>
      </c>
      <c r="HV40" s="361">
        <v>1</v>
      </c>
      <c r="HW40" s="361">
        <v>1</v>
      </c>
      <c r="HX40" s="361">
        <v>1</v>
      </c>
      <c r="HY40" s="361">
        <v>1</v>
      </c>
      <c r="HZ40" s="361">
        <v>1</v>
      </c>
      <c r="IA40" s="361">
        <v>1</v>
      </c>
      <c r="IB40" s="365"/>
      <c r="IC40" s="363">
        <v>1</v>
      </c>
      <c r="ID40" s="363">
        <v>1</v>
      </c>
      <c r="IE40" s="363">
        <v>1</v>
      </c>
      <c r="IF40" s="363">
        <v>1</v>
      </c>
      <c r="IG40" s="363">
        <v>1</v>
      </c>
      <c r="IH40" s="363">
        <v>1</v>
      </c>
      <c r="II40" s="366"/>
      <c r="IJ40" s="361">
        <v>1</v>
      </c>
    </row>
    <row r="41" spans="19:244" ht="7.5" customHeight="1">
      <c r="S41" s="354">
        <v>1</v>
      </c>
      <c r="T41" s="354">
        <v>1</v>
      </c>
      <c r="U41" s="354">
        <v>1</v>
      </c>
      <c r="V41" s="354">
        <v>1</v>
      </c>
      <c r="W41" s="354">
        <v>1</v>
      </c>
      <c r="X41" s="354">
        <v>1</v>
      </c>
      <c r="Y41" s="354">
        <v>1</v>
      </c>
      <c r="Z41" s="354">
        <v>1</v>
      </c>
      <c r="AA41" s="354">
        <v>1</v>
      </c>
      <c r="AB41" s="354">
        <v>1</v>
      </c>
      <c r="AC41" s="354">
        <v>1</v>
      </c>
      <c r="AD41" s="354">
        <v>1</v>
      </c>
      <c r="AE41" s="354">
        <v>1</v>
      </c>
      <c r="AF41" s="354">
        <v>1</v>
      </c>
      <c r="AG41" s="354">
        <v>1</v>
      </c>
      <c r="AH41" s="354">
        <v>1</v>
      </c>
      <c r="AI41" s="354">
        <v>1</v>
      </c>
      <c r="AJ41" s="354">
        <v>1</v>
      </c>
      <c r="AK41" s="354">
        <v>1</v>
      </c>
      <c r="AL41" s="354">
        <v>1</v>
      </c>
      <c r="AM41" s="354">
        <v>1</v>
      </c>
      <c r="AN41" s="354">
        <v>1</v>
      </c>
      <c r="AO41" s="354">
        <v>1</v>
      </c>
      <c r="AP41" s="354">
        <v>1</v>
      </c>
      <c r="AQ41" s="354">
        <v>1</v>
      </c>
      <c r="AR41" s="354">
        <v>1</v>
      </c>
      <c r="AS41" s="354">
        <v>1</v>
      </c>
      <c r="AT41" s="354">
        <v>1</v>
      </c>
      <c r="AU41" s="354">
        <v>1</v>
      </c>
      <c r="AV41" s="354">
        <v>1</v>
      </c>
      <c r="AW41" s="354">
        <v>1</v>
      </c>
      <c r="AX41" s="354">
        <v>1</v>
      </c>
      <c r="AY41" s="354">
        <v>1</v>
      </c>
      <c r="AZ41" s="354">
        <v>1</v>
      </c>
      <c r="BA41" s="354">
        <v>1</v>
      </c>
      <c r="BB41" s="354">
        <v>1</v>
      </c>
      <c r="BC41" s="354">
        <v>1</v>
      </c>
      <c r="BD41" s="354">
        <v>1</v>
      </c>
      <c r="BE41" s="354">
        <v>1</v>
      </c>
      <c r="BF41" s="354">
        <v>1</v>
      </c>
      <c r="BG41" s="354">
        <v>1</v>
      </c>
      <c r="BH41" s="354">
        <v>1</v>
      </c>
      <c r="BI41" s="354">
        <v>1</v>
      </c>
      <c r="BJ41" s="354">
        <v>1</v>
      </c>
      <c r="BK41" s="354">
        <v>1</v>
      </c>
      <c r="BL41" s="354">
        <v>1</v>
      </c>
      <c r="BM41" s="354">
        <v>1</v>
      </c>
      <c r="BV41" s="369">
        <v>1</v>
      </c>
      <c r="BW41" s="369">
        <v>1</v>
      </c>
      <c r="BX41" s="369">
        <v>1</v>
      </c>
      <c r="BY41" s="369">
        <v>1</v>
      </c>
      <c r="BZ41" s="369">
        <v>1</v>
      </c>
      <c r="CA41" s="369">
        <v>1</v>
      </c>
      <c r="CB41" s="369">
        <v>1</v>
      </c>
      <c r="CC41" s="369">
        <v>1</v>
      </c>
      <c r="CD41" s="369">
        <v>1</v>
      </c>
      <c r="CE41" s="370">
        <v>1</v>
      </c>
      <c r="CF41" s="371"/>
      <c r="CG41" s="368">
        <v>1</v>
      </c>
      <c r="CH41" s="369">
        <v>1</v>
      </c>
      <c r="CI41" s="369">
        <v>1</v>
      </c>
      <c r="CJ41" s="370">
        <v>1</v>
      </c>
      <c r="CK41" s="371"/>
      <c r="CL41" s="368">
        <v>1</v>
      </c>
      <c r="CM41" s="369">
        <v>1</v>
      </c>
      <c r="CN41" s="370">
        <v>1</v>
      </c>
      <c r="CO41" s="371"/>
      <c r="CP41" s="357">
        <v>1</v>
      </c>
      <c r="CQ41" s="354">
        <v>1</v>
      </c>
      <c r="CR41" s="355">
        <v>1</v>
      </c>
      <c r="CS41" s="356"/>
      <c r="CT41" s="358">
        <v>1</v>
      </c>
      <c r="CU41" s="354">
        <v>1</v>
      </c>
      <c r="CV41" s="354">
        <v>1</v>
      </c>
      <c r="CW41" s="354">
        <v>1</v>
      </c>
      <c r="CX41" s="354">
        <v>1</v>
      </c>
      <c r="CY41" s="354">
        <v>1</v>
      </c>
      <c r="CZ41" s="354">
        <v>1</v>
      </c>
      <c r="DA41" s="354">
        <v>1</v>
      </c>
      <c r="DB41" s="354">
        <v>1</v>
      </c>
      <c r="DC41" s="354">
        <v>1</v>
      </c>
      <c r="DD41" s="354">
        <v>1</v>
      </c>
      <c r="DE41" s="354">
        <v>1</v>
      </c>
      <c r="DF41" s="354">
        <v>1</v>
      </c>
      <c r="DG41" s="354">
        <v>1</v>
      </c>
      <c r="DH41" s="354">
        <v>1</v>
      </c>
      <c r="DI41" s="354">
        <v>1</v>
      </c>
      <c r="DJ41" s="354">
        <v>1</v>
      </c>
      <c r="DK41" s="354">
        <v>1</v>
      </c>
      <c r="DL41" s="354">
        <v>1</v>
      </c>
      <c r="DM41" s="354">
        <v>1</v>
      </c>
      <c r="DN41" s="354">
        <v>1</v>
      </c>
      <c r="DO41" s="354">
        <v>1</v>
      </c>
      <c r="DP41" s="354">
        <v>1</v>
      </c>
      <c r="DQ41" s="354">
        <v>1</v>
      </c>
      <c r="DR41" s="354">
        <v>1</v>
      </c>
      <c r="DS41" s="354">
        <v>1</v>
      </c>
      <c r="DT41" s="354">
        <v>1</v>
      </c>
      <c r="EC41" s="354">
        <v>1</v>
      </c>
      <c r="ED41" s="354">
        <v>1</v>
      </c>
      <c r="EE41" s="354">
        <v>1</v>
      </c>
      <c r="EF41" s="355">
        <v>1</v>
      </c>
      <c r="EG41" s="357">
        <v>1</v>
      </c>
      <c r="EH41" s="354">
        <v>1</v>
      </c>
      <c r="EI41" s="354">
        <v>1</v>
      </c>
      <c r="EJ41" s="354">
        <v>1</v>
      </c>
      <c r="EK41" s="354">
        <v>1</v>
      </c>
      <c r="EL41" s="354">
        <v>1</v>
      </c>
      <c r="EM41" s="354">
        <v>1</v>
      </c>
      <c r="EN41" s="354">
        <v>1</v>
      </c>
      <c r="EO41" s="354">
        <v>1</v>
      </c>
      <c r="EP41" s="355">
        <v>1</v>
      </c>
      <c r="EQ41" s="358">
        <v>1</v>
      </c>
      <c r="ER41" s="354">
        <v>1</v>
      </c>
      <c r="ES41" s="354">
        <v>1</v>
      </c>
      <c r="ET41" s="354">
        <v>1</v>
      </c>
      <c r="EU41" s="354">
        <v>1</v>
      </c>
      <c r="EV41" s="354">
        <v>1</v>
      </c>
      <c r="EW41" s="354">
        <v>1</v>
      </c>
      <c r="EX41" s="355">
        <v>1</v>
      </c>
      <c r="EY41" s="357">
        <v>1</v>
      </c>
      <c r="EZ41" s="354">
        <v>1</v>
      </c>
      <c r="FA41" s="354">
        <v>1</v>
      </c>
      <c r="FB41" s="354">
        <v>1</v>
      </c>
      <c r="FC41" s="354">
        <v>1</v>
      </c>
      <c r="FD41" s="354">
        <v>1</v>
      </c>
      <c r="FE41" s="354">
        <v>1</v>
      </c>
      <c r="FF41" s="354">
        <v>1</v>
      </c>
      <c r="FG41" s="354">
        <v>1</v>
      </c>
      <c r="FH41" s="354">
        <v>1</v>
      </c>
      <c r="FI41" s="354">
        <v>1</v>
      </c>
      <c r="FJ41" s="354">
        <v>1</v>
      </c>
      <c r="FK41" s="354">
        <v>1</v>
      </c>
      <c r="FL41" s="354">
        <v>1</v>
      </c>
      <c r="FM41" s="354">
        <v>1</v>
      </c>
      <c r="FN41" s="354">
        <v>1</v>
      </c>
      <c r="FO41" s="354">
        <v>1</v>
      </c>
      <c r="FP41" s="354">
        <v>1</v>
      </c>
      <c r="FQ41" s="355">
        <v>1</v>
      </c>
      <c r="FR41" s="357">
        <v>1</v>
      </c>
      <c r="FS41" s="354">
        <v>1</v>
      </c>
      <c r="FT41" s="354">
        <v>1</v>
      </c>
      <c r="FU41" s="354">
        <v>1</v>
      </c>
      <c r="FV41" s="354">
        <v>1</v>
      </c>
      <c r="FW41" s="355">
        <v>1</v>
      </c>
      <c r="FX41" s="358">
        <v>1</v>
      </c>
      <c r="GA41" s="367"/>
      <c r="GJ41" s="361">
        <v>1</v>
      </c>
      <c r="GK41" s="361">
        <v>1</v>
      </c>
      <c r="GL41" s="361">
        <v>1</v>
      </c>
      <c r="GM41" s="361">
        <v>1</v>
      </c>
      <c r="GN41" s="365"/>
      <c r="GO41" s="361">
        <v>1</v>
      </c>
      <c r="GP41" s="361">
        <v>1</v>
      </c>
      <c r="GQ41" s="361">
        <v>1</v>
      </c>
      <c r="GR41" s="361">
        <v>1</v>
      </c>
      <c r="GS41" s="361">
        <v>1</v>
      </c>
      <c r="GT41" s="361">
        <v>1</v>
      </c>
      <c r="GU41" s="361">
        <v>1</v>
      </c>
      <c r="GV41" s="361">
        <v>1</v>
      </c>
      <c r="GW41" s="361">
        <v>1</v>
      </c>
      <c r="GX41" s="361">
        <v>1</v>
      </c>
      <c r="GY41" s="365"/>
      <c r="GZ41" s="361">
        <v>1</v>
      </c>
      <c r="HA41" s="361">
        <v>1</v>
      </c>
      <c r="HB41" s="361">
        <v>1</v>
      </c>
      <c r="HC41" s="361">
        <v>1</v>
      </c>
      <c r="HD41" s="361">
        <v>1</v>
      </c>
      <c r="HE41" s="361">
        <v>1</v>
      </c>
      <c r="HF41" s="361">
        <v>1</v>
      </c>
      <c r="HG41" s="361">
        <v>1</v>
      </c>
      <c r="HH41" s="365"/>
      <c r="HI41" s="361">
        <v>1</v>
      </c>
      <c r="HJ41" s="361">
        <v>1</v>
      </c>
      <c r="HK41" s="361">
        <v>1</v>
      </c>
      <c r="HL41" s="361">
        <v>1</v>
      </c>
      <c r="HM41" s="361">
        <v>1</v>
      </c>
      <c r="HN41" s="361">
        <v>1</v>
      </c>
      <c r="HO41" s="361">
        <v>1</v>
      </c>
      <c r="HP41" s="361">
        <v>1</v>
      </c>
      <c r="HQ41" s="361">
        <v>1</v>
      </c>
      <c r="HR41" s="361">
        <v>1</v>
      </c>
      <c r="HS41" s="361">
        <v>1</v>
      </c>
      <c r="HT41" s="361">
        <v>1</v>
      </c>
      <c r="HU41" s="361">
        <v>1</v>
      </c>
      <c r="HV41" s="361">
        <v>1</v>
      </c>
      <c r="HW41" s="361">
        <v>1</v>
      </c>
      <c r="HX41" s="361">
        <v>1</v>
      </c>
      <c r="HY41" s="361">
        <v>1</v>
      </c>
      <c r="HZ41" s="361">
        <v>1</v>
      </c>
      <c r="IA41" s="361">
        <v>1</v>
      </c>
      <c r="IB41" s="365"/>
      <c r="IC41" s="363">
        <v>1</v>
      </c>
      <c r="ID41" s="363">
        <v>1</v>
      </c>
      <c r="IE41" s="363">
        <v>1</v>
      </c>
      <c r="IF41" s="363">
        <v>1</v>
      </c>
      <c r="IG41" s="363">
        <v>1</v>
      </c>
      <c r="IH41" s="363">
        <v>1</v>
      </c>
      <c r="II41" s="366"/>
      <c r="IJ41" s="361">
        <v>1</v>
      </c>
    </row>
    <row r="42" spans="19:244" ht="7.5" customHeight="1">
      <c r="S42" s="354">
        <v>1</v>
      </c>
      <c r="T42" s="354">
        <v>1</v>
      </c>
      <c r="U42" s="354">
        <v>1</v>
      </c>
      <c r="V42" s="354">
        <v>1</v>
      </c>
      <c r="W42" s="354">
        <v>1</v>
      </c>
      <c r="X42" s="354">
        <v>1</v>
      </c>
      <c r="Y42" s="354">
        <v>1</v>
      </c>
      <c r="Z42" s="354">
        <v>1</v>
      </c>
      <c r="AA42" s="354">
        <v>1</v>
      </c>
      <c r="AB42" s="354">
        <v>1</v>
      </c>
      <c r="AC42" s="354">
        <v>1</v>
      </c>
      <c r="AD42" s="354">
        <v>1</v>
      </c>
      <c r="AE42" s="354">
        <v>1</v>
      </c>
      <c r="AF42" s="354">
        <v>1</v>
      </c>
      <c r="AG42" s="354">
        <v>1</v>
      </c>
      <c r="AH42" s="354">
        <v>1</v>
      </c>
      <c r="AI42" s="354">
        <v>1</v>
      </c>
      <c r="AJ42" s="354">
        <v>1</v>
      </c>
      <c r="AK42" s="354">
        <v>1</v>
      </c>
      <c r="AL42" s="354">
        <v>1</v>
      </c>
      <c r="AM42" s="354">
        <v>1</v>
      </c>
      <c r="AN42" s="354">
        <v>1</v>
      </c>
      <c r="AO42" s="354">
        <v>1</v>
      </c>
      <c r="AP42" s="354">
        <v>1</v>
      </c>
      <c r="AQ42" s="354">
        <v>1</v>
      </c>
      <c r="AR42" s="354">
        <v>1</v>
      </c>
      <c r="AS42" s="354">
        <v>1</v>
      </c>
      <c r="AT42" s="354">
        <v>1</v>
      </c>
      <c r="AU42" s="354">
        <v>1</v>
      </c>
      <c r="AV42" s="354">
        <v>1</v>
      </c>
      <c r="AW42" s="354">
        <v>1</v>
      </c>
      <c r="AX42" s="354">
        <v>1</v>
      </c>
      <c r="AY42" s="354">
        <v>1</v>
      </c>
      <c r="AZ42" s="354">
        <v>1</v>
      </c>
      <c r="BA42" s="354">
        <v>1</v>
      </c>
      <c r="BB42" s="354">
        <v>1</v>
      </c>
      <c r="BC42" s="354">
        <v>1</v>
      </c>
      <c r="BD42" s="354">
        <v>1</v>
      </c>
      <c r="BE42" s="354">
        <v>1</v>
      </c>
      <c r="BF42" s="354">
        <v>1</v>
      </c>
      <c r="BG42" s="354">
        <v>1</v>
      </c>
      <c r="BH42" s="354">
        <v>1</v>
      </c>
      <c r="BI42" s="354">
        <v>1</v>
      </c>
      <c r="BJ42" s="354">
        <v>1</v>
      </c>
      <c r="BK42" s="354">
        <v>1</v>
      </c>
      <c r="BL42" s="354">
        <v>1</v>
      </c>
      <c r="BM42" s="354">
        <v>1</v>
      </c>
      <c r="BV42" s="369">
        <v>1</v>
      </c>
      <c r="BW42" s="369">
        <v>1</v>
      </c>
      <c r="BX42" s="369">
        <v>1</v>
      </c>
      <c r="BY42" s="369">
        <v>1</v>
      </c>
      <c r="BZ42" s="369">
        <v>1</v>
      </c>
      <c r="CA42" s="369">
        <v>1</v>
      </c>
      <c r="CB42" s="369">
        <v>1</v>
      </c>
      <c r="CC42" s="369">
        <v>1</v>
      </c>
      <c r="CD42" s="369">
        <v>1</v>
      </c>
      <c r="CE42" s="370">
        <v>1</v>
      </c>
      <c r="CF42" s="371"/>
      <c r="CG42" s="368">
        <v>1</v>
      </c>
      <c r="CH42" s="369">
        <v>1</v>
      </c>
      <c r="CI42" s="369">
        <v>1</v>
      </c>
      <c r="CJ42" s="370">
        <v>1</v>
      </c>
      <c r="CK42" s="371"/>
      <c r="CL42" s="368">
        <v>1</v>
      </c>
      <c r="CM42" s="369">
        <v>1</v>
      </c>
      <c r="CN42" s="370">
        <v>1</v>
      </c>
      <c r="CO42" s="371"/>
      <c r="CP42" s="357">
        <v>1</v>
      </c>
      <c r="CQ42" s="354">
        <v>1</v>
      </c>
      <c r="CR42" s="355">
        <v>1</v>
      </c>
      <c r="CS42" s="356"/>
      <c r="CT42" s="358">
        <v>1</v>
      </c>
      <c r="CU42" s="354">
        <v>1</v>
      </c>
      <c r="CV42" s="354">
        <v>1</v>
      </c>
      <c r="CW42" s="354">
        <v>1</v>
      </c>
      <c r="CX42" s="354">
        <v>1</v>
      </c>
      <c r="CY42" s="354">
        <v>1</v>
      </c>
      <c r="CZ42" s="354">
        <v>1</v>
      </c>
      <c r="DA42" s="354">
        <v>1</v>
      </c>
      <c r="DB42" s="354">
        <v>1</v>
      </c>
      <c r="DC42" s="354">
        <v>1</v>
      </c>
      <c r="DD42" s="354">
        <v>1</v>
      </c>
      <c r="DE42" s="354">
        <v>1</v>
      </c>
      <c r="DF42" s="354">
        <v>1</v>
      </c>
      <c r="DG42" s="354">
        <v>1</v>
      </c>
      <c r="DH42" s="354">
        <v>1</v>
      </c>
      <c r="DI42" s="354">
        <v>1</v>
      </c>
      <c r="DJ42" s="354">
        <v>1</v>
      </c>
      <c r="DK42" s="354">
        <v>1</v>
      </c>
      <c r="DL42" s="354">
        <v>1</v>
      </c>
      <c r="DM42" s="354">
        <v>1</v>
      </c>
      <c r="DN42" s="354">
        <v>1</v>
      </c>
      <c r="DO42" s="354">
        <v>1</v>
      </c>
      <c r="DP42" s="354">
        <v>1</v>
      </c>
      <c r="DQ42" s="354">
        <v>1</v>
      </c>
      <c r="DR42" s="354">
        <v>1</v>
      </c>
      <c r="DS42" s="354">
        <v>1</v>
      </c>
      <c r="DT42" s="354">
        <v>1</v>
      </c>
      <c r="EC42" s="369">
        <v>1</v>
      </c>
      <c r="ED42" s="369">
        <v>1</v>
      </c>
      <c r="EE42" s="354">
        <v>1</v>
      </c>
      <c r="EF42" s="355">
        <v>1</v>
      </c>
      <c r="EG42" s="357">
        <v>1</v>
      </c>
      <c r="EH42" s="354">
        <v>1</v>
      </c>
      <c r="EI42" s="354">
        <v>1</v>
      </c>
      <c r="EJ42" s="354">
        <v>1</v>
      </c>
      <c r="EK42" s="354">
        <v>1</v>
      </c>
      <c r="EL42" s="354">
        <v>1</v>
      </c>
      <c r="EM42" s="354">
        <v>1</v>
      </c>
      <c r="EN42" s="354">
        <v>1</v>
      </c>
      <c r="EO42" s="354">
        <v>1</v>
      </c>
      <c r="EP42" s="355">
        <v>1</v>
      </c>
      <c r="EQ42" s="358">
        <v>1</v>
      </c>
      <c r="ER42" s="354">
        <v>1</v>
      </c>
      <c r="ES42" s="354">
        <v>1</v>
      </c>
      <c r="ET42" s="354">
        <v>1</v>
      </c>
      <c r="EU42" s="354">
        <v>1</v>
      </c>
      <c r="EV42" s="354">
        <v>1</v>
      </c>
      <c r="EW42" s="354">
        <v>1</v>
      </c>
      <c r="EX42" s="355">
        <v>1</v>
      </c>
      <c r="EY42" s="357">
        <v>1</v>
      </c>
      <c r="EZ42" s="354">
        <v>1</v>
      </c>
      <c r="FA42" s="354">
        <v>1</v>
      </c>
      <c r="FB42" s="354">
        <v>1</v>
      </c>
      <c r="FC42" s="354">
        <v>1</v>
      </c>
      <c r="FD42" s="354">
        <v>1</v>
      </c>
      <c r="FE42" s="354">
        <v>1</v>
      </c>
      <c r="FF42" s="354">
        <v>1</v>
      </c>
      <c r="FG42" s="354">
        <v>1</v>
      </c>
      <c r="FH42" s="354">
        <v>1</v>
      </c>
      <c r="FI42" s="354">
        <v>1</v>
      </c>
      <c r="FJ42" s="354">
        <v>1</v>
      </c>
      <c r="FK42" s="354">
        <v>1</v>
      </c>
      <c r="FL42" s="354">
        <v>1</v>
      </c>
      <c r="FM42" s="354">
        <v>1</v>
      </c>
      <c r="FN42" s="354">
        <v>1</v>
      </c>
      <c r="FO42" s="354">
        <v>1</v>
      </c>
      <c r="FP42" s="354">
        <v>1</v>
      </c>
      <c r="FQ42" s="355">
        <v>1</v>
      </c>
      <c r="FR42" s="357">
        <v>1</v>
      </c>
      <c r="FS42" s="354">
        <v>1</v>
      </c>
      <c r="FT42" s="354">
        <v>1</v>
      </c>
      <c r="FU42" s="354">
        <v>1</v>
      </c>
      <c r="FV42" s="354">
        <v>1</v>
      </c>
      <c r="FW42" s="355">
        <v>1</v>
      </c>
      <c r="FX42" s="372">
        <v>1</v>
      </c>
      <c r="GA42" s="367"/>
      <c r="GJ42" s="361">
        <v>1</v>
      </c>
      <c r="GK42" s="361">
        <v>1</v>
      </c>
      <c r="GL42" s="361">
        <v>1</v>
      </c>
      <c r="GM42" s="361">
        <v>1</v>
      </c>
      <c r="GN42" s="365"/>
      <c r="GO42" s="361">
        <v>1</v>
      </c>
      <c r="GP42" s="361">
        <v>1</v>
      </c>
      <c r="GQ42" s="361">
        <v>1</v>
      </c>
      <c r="GR42" s="361">
        <v>1</v>
      </c>
      <c r="GS42" s="361">
        <v>1</v>
      </c>
      <c r="GT42" s="361">
        <v>1</v>
      </c>
      <c r="GU42" s="361">
        <v>1</v>
      </c>
      <c r="GV42" s="361">
        <v>1</v>
      </c>
      <c r="GW42" s="361">
        <v>1</v>
      </c>
      <c r="GX42" s="361">
        <v>1</v>
      </c>
      <c r="GY42" s="365"/>
      <c r="GZ42" s="361">
        <v>1</v>
      </c>
      <c r="HA42" s="361">
        <v>1</v>
      </c>
      <c r="HB42" s="361">
        <v>1</v>
      </c>
      <c r="HC42" s="361">
        <v>1</v>
      </c>
      <c r="HD42" s="361">
        <v>1</v>
      </c>
      <c r="HE42" s="361">
        <v>1</v>
      </c>
      <c r="HF42" s="361">
        <v>1</v>
      </c>
      <c r="HG42" s="361">
        <v>1</v>
      </c>
      <c r="HH42" s="365"/>
      <c r="HI42" s="361">
        <v>1</v>
      </c>
      <c r="HJ42" s="361">
        <v>1</v>
      </c>
      <c r="HK42" s="361">
        <v>1</v>
      </c>
      <c r="HL42" s="361">
        <v>1</v>
      </c>
      <c r="HM42" s="361">
        <v>1</v>
      </c>
      <c r="HN42" s="361">
        <v>1</v>
      </c>
      <c r="HO42" s="361">
        <v>1</v>
      </c>
      <c r="HP42" s="361">
        <v>1</v>
      </c>
      <c r="HQ42" s="361">
        <v>1</v>
      </c>
      <c r="HR42" s="361">
        <v>1</v>
      </c>
      <c r="HS42" s="361">
        <v>1</v>
      </c>
      <c r="HT42" s="361">
        <v>1</v>
      </c>
      <c r="HU42" s="361">
        <v>1</v>
      </c>
      <c r="HV42" s="361">
        <v>1</v>
      </c>
      <c r="HW42" s="361">
        <v>1</v>
      </c>
      <c r="HX42" s="361">
        <v>1</v>
      </c>
      <c r="HY42" s="361">
        <v>1</v>
      </c>
      <c r="HZ42" s="361">
        <v>1</v>
      </c>
      <c r="IA42" s="361">
        <v>1</v>
      </c>
      <c r="IB42" s="365"/>
      <c r="IC42" s="363">
        <v>1</v>
      </c>
      <c r="ID42" s="363">
        <v>1</v>
      </c>
      <c r="IE42" s="363">
        <v>1</v>
      </c>
      <c r="IF42" s="363">
        <v>1</v>
      </c>
      <c r="IG42" s="363">
        <v>1</v>
      </c>
      <c r="IH42" s="363">
        <v>1</v>
      </c>
      <c r="II42" s="366"/>
      <c r="IJ42" s="361">
        <v>1</v>
      </c>
    </row>
    <row r="43" spans="19:244" ht="7.5" customHeight="1">
      <c r="S43" s="354">
        <v>1</v>
      </c>
      <c r="T43" s="354">
        <v>1</v>
      </c>
      <c r="U43" s="354">
        <v>1</v>
      </c>
      <c r="V43" s="354">
        <v>1</v>
      </c>
      <c r="W43" s="354">
        <v>1</v>
      </c>
      <c r="X43" s="354">
        <v>1</v>
      </c>
      <c r="Y43" s="354">
        <v>1</v>
      </c>
      <c r="Z43" s="354">
        <v>1</v>
      </c>
      <c r="AA43" s="354">
        <v>1</v>
      </c>
      <c r="AB43" s="354">
        <v>1</v>
      </c>
      <c r="AC43" s="354">
        <v>1</v>
      </c>
      <c r="AD43" s="354">
        <v>1</v>
      </c>
      <c r="AE43" s="354">
        <v>1</v>
      </c>
      <c r="AF43" s="354">
        <v>1</v>
      </c>
      <c r="AG43" s="354">
        <v>1</v>
      </c>
      <c r="AH43" s="354">
        <v>1</v>
      </c>
      <c r="AI43" s="354">
        <v>1</v>
      </c>
      <c r="AJ43" s="354">
        <v>1</v>
      </c>
      <c r="AK43" s="354">
        <v>1</v>
      </c>
      <c r="AL43" s="354">
        <v>1</v>
      </c>
      <c r="AM43" s="354">
        <v>1</v>
      </c>
      <c r="AN43" s="354">
        <v>1</v>
      </c>
      <c r="AO43" s="354">
        <v>1</v>
      </c>
      <c r="AP43" s="354">
        <v>1</v>
      </c>
      <c r="AQ43" s="354">
        <v>1</v>
      </c>
      <c r="AR43" s="354">
        <v>1</v>
      </c>
      <c r="AS43" s="354">
        <v>1</v>
      </c>
      <c r="AT43" s="354">
        <v>1</v>
      </c>
      <c r="AU43" s="354">
        <v>1</v>
      </c>
      <c r="AV43" s="354">
        <v>1</v>
      </c>
      <c r="AW43" s="354">
        <v>1</v>
      </c>
      <c r="AX43" s="354">
        <v>1</v>
      </c>
      <c r="AY43" s="354">
        <v>1</v>
      </c>
      <c r="AZ43" s="354">
        <v>1</v>
      </c>
      <c r="BA43" s="354">
        <v>1</v>
      </c>
      <c r="BB43" s="354">
        <v>1</v>
      </c>
      <c r="BC43" s="354">
        <v>1</v>
      </c>
      <c r="BD43" s="354">
        <v>1</v>
      </c>
      <c r="BE43" s="354">
        <v>1</v>
      </c>
      <c r="BF43" s="354">
        <v>1</v>
      </c>
      <c r="BG43" s="354">
        <v>1</v>
      </c>
      <c r="BH43" s="354">
        <v>1</v>
      </c>
      <c r="BI43" s="354">
        <v>1</v>
      </c>
      <c r="BJ43" s="354">
        <v>1</v>
      </c>
      <c r="BK43" s="354">
        <v>1</v>
      </c>
      <c r="BL43" s="354">
        <v>1</v>
      </c>
      <c r="BM43" s="354">
        <v>1</v>
      </c>
      <c r="BV43" s="369">
        <v>1</v>
      </c>
      <c r="BW43" s="369">
        <v>1</v>
      </c>
      <c r="BX43" s="369">
        <v>1</v>
      </c>
      <c r="BY43" s="369">
        <v>1</v>
      </c>
      <c r="BZ43" s="369">
        <v>1</v>
      </c>
      <c r="CA43" s="369">
        <v>1</v>
      </c>
      <c r="CB43" s="369">
        <v>1</v>
      </c>
      <c r="CC43" s="369">
        <v>1</v>
      </c>
      <c r="CD43" s="369">
        <v>1</v>
      </c>
      <c r="CE43" s="370">
        <v>1</v>
      </c>
      <c r="CF43" s="371"/>
      <c r="CG43" s="368">
        <v>1</v>
      </c>
      <c r="CH43" s="369">
        <v>1</v>
      </c>
      <c r="CI43" s="369">
        <v>1</v>
      </c>
      <c r="CJ43" s="370">
        <v>1</v>
      </c>
      <c r="CK43" s="371"/>
      <c r="CL43" s="368">
        <v>1</v>
      </c>
      <c r="CM43" s="369">
        <v>1</v>
      </c>
      <c r="CN43" s="370">
        <v>1</v>
      </c>
      <c r="CO43" s="371"/>
      <c r="CP43" s="357">
        <v>1</v>
      </c>
      <c r="CQ43" s="354">
        <v>1</v>
      </c>
      <c r="CR43" s="355">
        <v>1</v>
      </c>
      <c r="CS43" s="356"/>
      <c r="CT43" s="358">
        <v>1</v>
      </c>
      <c r="CU43" s="354">
        <v>1</v>
      </c>
      <c r="CV43" s="354">
        <v>1</v>
      </c>
      <c r="CW43" s="354">
        <v>1</v>
      </c>
      <c r="CX43" s="354">
        <v>1</v>
      </c>
      <c r="CY43" s="354">
        <v>1</v>
      </c>
      <c r="CZ43" s="354">
        <v>1</v>
      </c>
      <c r="DA43" s="354">
        <v>1</v>
      </c>
      <c r="DB43" s="354">
        <v>1</v>
      </c>
      <c r="DC43" s="354">
        <v>1</v>
      </c>
      <c r="DD43" s="354">
        <v>1</v>
      </c>
      <c r="DE43" s="354">
        <v>1</v>
      </c>
      <c r="DF43" s="354">
        <v>1</v>
      </c>
      <c r="DG43" s="354">
        <v>1</v>
      </c>
      <c r="DH43" s="354">
        <v>1</v>
      </c>
      <c r="DI43" s="354">
        <v>1</v>
      </c>
      <c r="DJ43" s="354">
        <v>1</v>
      </c>
      <c r="DK43" s="354">
        <v>1</v>
      </c>
      <c r="DL43" s="354">
        <v>1</v>
      </c>
      <c r="DM43" s="354">
        <v>1</v>
      </c>
      <c r="DN43" s="354">
        <v>1</v>
      </c>
      <c r="DO43" s="354">
        <v>1</v>
      </c>
      <c r="DP43" s="354">
        <v>1</v>
      </c>
      <c r="DQ43" s="354">
        <v>1</v>
      </c>
      <c r="DR43" s="354">
        <v>1</v>
      </c>
      <c r="DS43" s="354">
        <v>1</v>
      </c>
      <c r="DT43" s="354">
        <v>1</v>
      </c>
      <c r="EC43" s="369">
        <v>1</v>
      </c>
      <c r="ED43" s="369">
        <v>1</v>
      </c>
      <c r="EE43" s="369">
        <v>1</v>
      </c>
      <c r="EF43" s="370">
        <v>1</v>
      </c>
      <c r="EG43" s="368">
        <v>1</v>
      </c>
      <c r="EH43" s="354">
        <v>1</v>
      </c>
      <c r="EI43" s="354">
        <v>1</v>
      </c>
      <c r="EJ43" s="354">
        <v>1</v>
      </c>
      <c r="EK43" s="354">
        <v>1</v>
      </c>
      <c r="EL43" s="354">
        <v>1</v>
      </c>
      <c r="EM43" s="354">
        <v>1</v>
      </c>
      <c r="EN43" s="354">
        <v>1</v>
      </c>
      <c r="EO43" s="354">
        <v>1</v>
      </c>
      <c r="EP43" s="355">
        <v>1</v>
      </c>
      <c r="EQ43" s="358">
        <v>1</v>
      </c>
      <c r="ER43" s="354">
        <v>1</v>
      </c>
      <c r="ES43" s="354">
        <v>1</v>
      </c>
      <c r="ET43" s="354">
        <v>1</v>
      </c>
      <c r="EU43" s="354">
        <v>1</v>
      </c>
      <c r="EV43" s="354">
        <v>1</v>
      </c>
      <c r="EW43" s="354">
        <v>1</v>
      </c>
      <c r="EX43" s="355">
        <v>1</v>
      </c>
      <c r="EY43" s="357">
        <v>1</v>
      </c>
      <c r="EZ43" s="354">
        <v>1</v>
      </c>
      <c r="FA43" s="354">
        <v>1</v>
      </c>
      <c r="FB43" s="354">
        <v>1</v>
      </c>
      <c r="FC43" s="354">
        <v>1</v>
      </c>
      <c r="FD43" s="354">
        <v>1</v>
      </c>
      <c r="FE43" s="354">
        <v>1</v>
      </c>
      <c r="FF43" s="354">
        <v>1</v>
      </c>
      <c r="FG43" s="354">
        <v>1</v>
      </c>
      <c r="FH43" s="354">
        <v>1</v>
      </c>
      <c r="FI43" s="354">
        <v>1</v>
      </c>
      <c r="FJ43" s="354">
        <v>1</v>
      </c>
      <c r="FK43" s="354">
        <v>1</v>
      </c>
      <c r="FL43" s="354">
        <v>1</v>
      </c>
      <c r="FM43" s="354">
        <v>1</v>
      </c>
      <c r="FN43" s="354">
        <v>1</v>
      </c>
      <c r="FO43" s="354">
        <v>1</v>
      </c>
      <c r="FP43" s="354">
        <v>1</v>
      </c>
      <c r="FQ43" s="355">
        <v>1</v>
      </c>
      <c r="FR43" s="357">
        <v>1</v>
      </c>
      <c r="FS43" s="354">
        <v>1</v>
      </c>
      <c r="FT43" s="354">
        <v>1</v>
      </c>
      <c r="FU43" s="354">
        <v>1</v>
      </c>
      <c r="FV43" s="354">
        <v>1</v>
      </c>
      <c r="FW43" s="355">
        <v>1</v>
      </c>
      <c r="FX43" s="372">
        <v>1</v>
      </c>
      <c r="GA43" s="367"/>
      <c r="GJ43" s="361">
        <v>1</v>
      </c>
      <c r="GK43" s="361">
        <v>1</v>
      </c>
      <c r="GL43" s="361">
        <v>1</v>
      </c>
      <c r="GM43" s="361">
        <v>1</v>
      </c>
      <c r="GN43" s="365"/>
      <c r="GO43" s="361">
        <v>1</v>
      </c>
      <c r="GP43" s="361">
        <v>1</v>
      </c>
      <c r="GQ43" s="361">
        <v>1</v>
      </c>
      <c r="GR43" s="361">
        <v>1</v>
      </c>
      <c r="GS43" s="361">
        <v>1</v>
      </c>
      <c r="GT43" s="361">
        <v>1</v>
      </c>
      <c r="GU43" s="361">
        <v>1</v>
      </c>
      <c r="GV43" s="361">
        <v>1</v>
      </c>
      <c r="GW43" s="361">
        <v>1</v>
      </c>
      <c r="GX43" s="361">
        <v>1</v>
      </c>
      <c r="GY43" s="365"/>
      <c r="GZ43" s="361">
        <v>1</v>
      </c>
      <c r="HA43" s="361">
        <v>1</v>
      </c>
      <c r="HB43" s="361">
        <v>1</v>
      </c>
      <c r="HC43" s="361">
        <v>1</v>
      </c>
      <c r="HD43" s="361">
        <v>1</v>
      </c>
      <c r="HE43" s="361">
        <v>1</v>
      </c>
      <c r="HF43" s="361">
        <v>1</v>
      </c>
      <c r="HG43" s="361">
        <v>1</v>
      </c>
      <c r="HH43" s="365"/>
      <c r="HI43" s="361">
        <v>1</v>
      </c>
      <c r="HJ43" s="361">
        <v>1</v>
      </c>
      <c r="HK43" s="361">
        <v>1</v>
      </c>
      <c r="HL43" s="361">
        <v>1</v>
      </c>
      <c r="HM43" s="361">
        <v>1</v>
      </c>
      <c r="HN43" s="361">
        <v>1</v>
      </c>
      <c r="HO43" s="361">
        <v>1</v>
      </c>
      <c r="HP43" s="361">
        <v>1</v>
      </c>
      <c r="HQ43" s="361">
        <v>1</v>
      </c>
      <c r="HR43" s="361">
        <v>1</v>
      </c>
      <c r="HS43" s="361">
        <v>1</v>
      </c>
      <c r="HT43" s="361">
        <v>1</v>
      </c>
      <c r="HU43" s="361">
        <v>1</v>
      </c>
      <c r="HV43" s="361">
        <v>1</v>
      </c>
      <c r="HW43" s="361">
        <v>1</v>
      </c>
      <c r="HX43" s="361">
        <v>1</v>
      </c>
      <c r="HY43" s="361">
        <v>1</v>
      </c>
      <c r="HZ43" s="361">
        <v>1</v>
      </c>
      <c r="IA43" s="361">
        <v>1</v>
      </c>
      <c r="IB43" s="365"/>
      <c r="IC43" s="363">
        <v>1</v>
      </c>
      <c r="ID43" s="363">
        <v>1</v>
      </c>
      <c r="IE43" s="363">
        <v>1</v>
      </c>
      <c r="IF43" s="363">
        <v>1</v>
      </c>
      <c r="IG43" s="363">
        <v>1</v>
      </c>
      <c r="IH43" s="363">
        <v>1</v>
      </c>
      <c r="II43" s="366"/>
      <c r="IJ43" s="361">
        <v>1</v>
      </c>
    </row>
    <row r="44" spans="19:244" ht="7.5" customHeight="1">
      <c r="S44" s="354">
        <v>1</v>
      </c>
      <c r="T44" s="354">
        <v>1</v>
      </c>
      <c r="U44" s="354">
        <v>1</v>
      </c>
      <c r="V44" s="354">
        <v>1</v>
      </c>
      <c r="W44" s="354">
        <v>1</v>
      </c>
      <c r="X44" s="354">
        <v>1</v>
      </c>
      <c r="Y44" s="354">
        <v>1</v>
      </c>
      <c r="Z44" s="354">
        <v>1</v>
      </c>
      <c r="AA44" s="354">
        <v>1</v>
      </c>
      <c r="AB44" s="354">
        <v>1</v>
      </c>
      <c r="AC44" s="354">
        <v>1</v>
      </c>
      <c r="AD44" s="354">
        <v>1</v>
      </c>
      <c r="AE44" s="354">
        <v>1</v>
      </c>
      <c r="AF44" s="354">
        <v>1</v>
      </c>
      <c r="AG44" s="354">
        <v>1</v>
      </c>
      <c r="AH44" s="354">
        <v>1</v>
      </c>
      <c r="AI44" s="354">
        <v>1</v>
      </c>
      <c r="AJ44" s="354">
        <v>1</v>
      </c>
      <c r="AK44" s="354">
        <v>1</v>
      </c>
      <c r="AL44" s="354">
        <v>1</v>
      </c>
      <c r="AM44" s="354">
        <v>1</v>
      </c>
      <c r="AN44" s="354">
        <v>1</v>
      </c>
      <c r="AO44" s="354">
        <v>1</v>
      </c>
      <c r="AP44" s="354">
        <v>1</v>
      </c>
      <c r="AQ44" s="354">
        <v>1</v>
      </c>
      <c r="AR44" s="354">
        <v>1</v>
      </c>
      <c r="AS44" s="354">
        <v>1</v>
      </c>
      <c r="AT44" s="354">
        <v>1</v>
      </c>
      <c r="AU44" s="354">
        <v>1</v>
      </c>
      <c r="AV44" s="354">
        <v>1</v>
      </c>
      <c r="AW44" s="354">
        <v>1</v>
      </c>
      <c r="AX44" s="354">
        <v>1</v>
      </c>
      <c r="AY44" s="354">
        <v>1</v>
      </c>
      <c r="AZ44" s="354">
        <v>1</v>
      </c>
      <c r="BA44" s="354">
        <v>1</v>
      </c>
      <c r="BB44" s="354">
        <v>1</v>
      </c>
      <c r="BC44" s="354">
        <v>1</v>
      </c>
      <c r="BD44" s="354">
        <v>1</v>
      </c>
      <c r="BE44" s="354">
        <v>1</v>
      </c>
      <c r="BF44" s="354">
        <v>1</v>
      </c>
      <c r="BG44" s="354">
        <v>1</v>
      </c>
      <c r="BH44" s="354">
        <v>1</v>
      </c>
      <c r="BI44" s="354">
        <v>1</v>
      </c>
      <c r="BJ44" s="354">
        <v>1</v>
      </c>
      <c r="BK44" s="354">
        <v>1</v>
      </c>
      <c r="BL44" s="354">
        <v>1</v>
      </c>
      <c r="BM44" s="354">
        <v>1</v>
      </c>
      <c r="BV44" s="369">
        <v>1</v>
      </c>
      <c r="BW44" s="369">
        <v>1</v>
      </c>
      <c r="BX44" s="369">
        <v>1</v>
      </c>
      <c r="BY44" s="369">
        <v>1</v>
      </c>
      <c r="BZ44" s="369">
        <v>1</v>
      </c>
      <c r="CA44" s="369">
        <v>1</v>
      </c>
      <c r="CB44" s="369">
        <v>1</v>
      </c>
      <c r="CC44" s="369">
        <v>1</v>
      </c>
      <c r="CD44" s="369">
        <v>1</v>
      </c>
      <c r="CE44" s="370">
        <v>1</v>
      </c>
      <c r="CF44" s="371"/>
      <c r="CG44" s="368">
        <v>1</v>
      </c>
      <c r="CH44" s="369">
        <v>1</v>
      </c>
      <c r="CI44" s="369">
        <v>1</v>
      </c>
      <c r="CJ44" s="370">
        <v>1</v>
      </c>
      <c r="CK44" s="371"/>
      <c r="CL44" s="368">
        <v>1</v>
      </c>
      <c r="CM44" s="369">
        <v>1</v>
      </c>
      <c r="CN44" s="370">
        <v>1</v>
      </c>
      <c r="CO44" s="371"/>
      <c r="CP44" s="357">
        <v>1</v>
      </c>
      <c r="CQ44" s="354">
        <v>1</v>
      </c>
      <c r="CR44" s="355">
        <v>1</v>
      </c>
      <c r="CS44" s="356"/>
      <c r="CT44" s="358">
        <v>1</v>
      </c>
      <c r="CU44" s="354">
        <v>1</v>
      </c>
      <c r="CV44" s="354">
        <v>1</v>
      </c>
      <c r="CW44" s="354">
        <v>1</v>
      </c>
      <c r="CX44" s="354">
        <v>1</v>
      </c>
      <c r="CY44" s="354">
        <v>1</v>
      </c>
      <c r="CZ44" s="354">
        <v>1</v>
      </c>
      <c r="DA44" s="354">
        <v>1</v>
      </c>
      <c r="DB44" s="354">
        <v>1</v>
      </c>
      <c r="DC44" s="354">
        <v>1</v>
      </c>
      <c r="DD44" s="354">
        <v>1</v>
      </c>
      <c r="DE44" s="354">
        <v>1</v>
      </c>
      <c r="DF44" s="354">
        <v>1</v>
      </c>
      <c r="DG44" s="354">
        <v>1</v>
      </c>
      <c r="DH44" s="354">
        <v>1</v>
      </c>
      <c r="DI44" s="354">
        <v>1</v>
      </c>
      <c r="DJ44" s="354">
        <v>1</v>
      </c>
      <c r="DK44" s="354">
        <v>1</v>
      </c>
      <c r="DL44" s="354">
        <v>1</v>
      </c>
      <c r="DM44" s="354">
        <v>1</v>
      </c>
      <c r="DN44" s="354">
        <v>1</v>
      </c>
      <c r="DO44" s="354">
        <v>1</v>
      </c>
      <c r="DP44" s="354">
        <v>1</v>
      </c>
      <c r="DQ44" s="354">
        <v>1</v>
      </c>
      <c r="DR44" s="354">
        <v>1</v>
      </c>
      <c r="DS44" s="354">
        <v>1</v>
      </c>
      <c r="DT44" s="354">
        <v>1</v>
      </c>
      <c r="EC44" s="369">
        <v>1</v>
      </c>
      <c r="ED44" s="369">
        <v>1</v>
      </c>
      <c r="EE44" s="369">
        <v>1</v>
      </c>
      <c r="EF44" s="370">
        <v>1</v>
      </c>
      <c r="EG44" s="368">
        <v>1</v>
      </c>
      <c r="EH44" s="369">
        <v>1</v>
      </c>
      <c r="EI44" s="369">
        <v>1</v>
      </c>
      <c r="EJ44" s="369">
        <v>1</v>
      </c>
      <c r="EK44" s="369">
        <v>1</v>
      </c>
      <c r="EL44" s="369">
        <v>1</v>
      </c>
      <c r="EM44" s="369">
        <v>1</v>
      </c>
      <c r="EN44" s="369">
        <v>1</v>
      </c>
      <c r="EO44" s="369">
        <v>1</v>
      </c>
      <c r="EP44" s="370">
        <v>1</v>
      </c>
      <c r="EQ44" s="358">
        <v>1</v>
      </c>
      <c r="ER44" s="354">
        <v>1</v>
      </c>
      <c r="ES44" s="354">
        <v>1</v>
      </c>
      <c r="ET44" s="354">
        <v>1</v>
      </c>
      <c r="EU44" s="354">
        <v>1</v>
      </c>
      <c r="EV44" s="354">
        <v>1</v>
      </c>
      <c r="EW44" s="354">
        <v>1</v>
      </c>
      <c r="EX44" s="355">
        <v>1</v>
      </c>
      <c r="EY44" s="357">
        <v>1</v>
      </c>
      <c r="EZ44" s="354">
        <v>1</v>
      </c>
      <c r="FA44" s="354">
        <v>1</v>
      </c>
      <c r="FB44" s="354">
        <v>1</v>
      </c>
      <c r="FC44" s="354">
        <v>1</v>
      </c>
      <c r="FD44" s="354">
        <v>1</v>
      </c>
      <c r="FE44" s="354">
        <v>1</v>
      </c>
      <c r="FF44" s="354">
        <v>1</v>
      </c>
      <c r="FG44" s="354">
        <v>1</v>
      </c>
      <c r="FH44" s="354">
        <v>1</v>
      </c>
      <c r="FI44" s="354">
        <v>1</v>
      </c>
      <c r="FJ44" s="354">
        <v>1</v>
      </c>
      <c r="FK44" s="354">
        <v>1</v>
      </c>
      <c r="FL44" s="354">
        <v>1</v>
      </c>
      <c r="FM44" s="354">
        <v>1</v>
      </c>
      <c r="FN44" s="354">
        <v>1</v>
      </c>
      <c r="FO44" s="354">
        <v>1</v>
      </c>
      <c r="FP44" s="354">
        <v>1</v>
      </c>
      <c r="FQ44" s="355">
        <v>1</v>
      </c>
      <c r="FR44" s="357">
        <v>1</v>
      </c>
      <c r="FS44" s="354">
        <v>1</v>
      </c>
      <c r="FT44" s="354">
        <v>1</v>
      </c>
      <c r="FU44" s="354">
        <v>1</v>
      </c>
      <c r="FV44" s="354">
        <v>1</v>
      </c>
      <c r="FW44" s="355">
        <v>1</v>
      </c>
      <c r="FX44" s="372">
        <v>1</v>
      </c>
      <c r="GA44" s="367"/>
      <c r="GJ44" s="361">
        <v>1</v>
      </c>
      <c r="GK44" s="361">
        <v>1</v>
      </c>
      <c r="GL44" s="361">
        <v>1</v>
      </c>
      <c r="GM44" s="361">
        <v>1</v>
      </c>
      <c r="GN44" s="365"/>
      <c r="GO44" s="361">
        <v>1</v>
      </c>
      <c r="GP44" s="361">
        <v>1</v>
      </c>
      <c r="GQ44" s="361">
        <v>1</v>
      </c>
      <c r="GR44" s="361">
        <v>1</v>
      </c>
      <c r="GS44" s="361">
        <v>1</v>
      </c>
      <c r="GT44" s="361">
        <v>1</v>
      </c>
      <c r="GU44" s="361">
        <v>1</v>
      </c>
      <c r="GV44" s="361">
        <v>1</v>
      </c>
      <c r="GW44" s="361">
        <v>1</v>
      </c>
      <c r="GX44" s="361">
        <v>1</v>
      </c>
      <c r="GY44" s="365"/>
      <c r="GZ44" s="361">
        <v>1</v>
      </c>
      <c r="HA44" s="361">
        <v>1</v>
      </c>
      <c r="HB44" s="361">
        <v>1</v>
      </c>
      <c r="HC44" s="361">
        <v>1</v>
      </c>
      <c r="HD44" s="361">
        <v>1</v>
      </c>
      <c r="HE44" s="361">
        <v>1</v>
      </c>
      <c r="HF44" s="361">
        <v>1</v>
      </c>
      <c r="HG44" s="361">
        <v>1</v>
      </c>
      <c r="HH44" s="365"/>
      <c r="HI44" s="361">
        <v>1</v>
      </c>
      <c r="HJ44" s="361">
        <v>1</v>
      </c>
      <c r="HK44" s="361">
        <v>1</v>
      </c>
      <c r="HL44" s="361">
        <v>1</v>
      </c>
      <c r="HM44" s="361">
        <v>1</v>
      </c>
      <c r="HN44" s="361">
        <v>1</v>
      </c>
      <c r="HO44" s="361">
        <v>1</v>
      </c>
      <c r="HP44" s="361">
        <v>1</v>
      </c>
      <c r="HQ44" s="361">
        <v>1</v>
      </c>
      <c r="HR44" s="361">
        <v>1</v>
      </c>
      <c r="HS44" s="361">
        <v>1</v>
      </c>
      <c r="HT44" s="361">
        <v>1</v>
      </c>
      <c r="HU44" s="361">
        <v>1</v>
      </c>
      <c r="HV44" s="361">
        <v>1</v>
      </c>
      <c r="HW44" s="361">
        <v>1</v>
      </c>
      <c r="HX44" s="361">
        <v>1</v>
      </c>
      <c r="HY44" s="361">
        <v>1</v>
      </c>
      <c r="HZ44" s="361">
        <v>1</v>
      </c>
      <c r="IA44" s="361">
        <v>1</v>
      </c>
      <c r="IB44" s="365"/>
      <c r="IC44" s="363">
        <v>1</v>
      </c>
      <c r="ID44" s="363">
        <v>1</v>
      </c>
      <c r="IE44" s="363">
        <v>1</v>
      </c>
      <c r="IF44" s="363">
        <v>1</v>
      </c>
      <c r="IG44" s="363">
        <v>1</v>
      </c>
      <c r="IH44" s="363">
        <v>1</v>
      </c>
      <c r="II44" s="366"/>
      <c r="IJ44" s="361">
        <v>1</v>
      </c>
    </row>
    <row r="45" spans="19:244" ht="7.5" customHeight="1">
      <c r="S45" s="354">
        <v>1</v>
      </c>
      <c r="T45" s="354">
        <v>1</v>
      </c>
      <c r="U45" s="354">
        <v>1</v>
      </c>
      <c r="V45" s="354">
        <v>1</v>
      </c>
      <c r="W45" s="354">
        <v>1</v>
      </c>
      <c r="X45" s="354">
        <v>1</v>
      </c>
      <c r="Y45" s="354">
        <v>1</v>
      </c>
      <c r="Z45" s="354">
        <v>1</v>
      </c>
      <c r="AA45" s="354">
        <v>1</v>
      </c>
      <c r="AB45" s="354">
        <v>1</v>
      </c>
      <c r="AC45" s="354">
        <v>1</v>
      </c>
      <c r="AD45" s="354">
        <v>1</v>
      </c>
      <c r="AE45" s="354">
        <v>1</v>
      </c>
      <c r="AF45" s="354">
        <v>1</v>
      </c>
      <c r="AG45" s="354">
        <v>1</v>
      </c>
      <c r="AH45" s="354">
        <v>1</v>
      </c>
      <c r="AI45" s="354">
        <v>1</v>
      </c>
      <c r="AJ45" s="354">
        <v>1</v>
      </c>
      <c r="AK45" s="354">
        <v>1</v>
      </c>
      <c r="AL45" s="354">
        <v>1</v>
      </c>
      <c r="AM45" s="354">
        <v>1</v>
      </c>
      <c r="AN45" s="354">
        <v>1</v>
      </c>
      <c r="AO45" s="354">
        <v>1</v>
      </c>
      <c r="AP45" s="354">
        <v>1</v>
      </c>
      <c r="AQ45" s="354">
        <v>1</v>
      </c>
      <c r="AR45" s="354">
        <v>1</v>
      </c>
      <c r="AS45" s="354">
        <v>1</v>
      </c>
      <c r="AT45" s="354">
        <v>1</v>
      </c>
      <c r="AU45" s="354">
        <v>1</v>
      </c>
      <c r="AV45" s="354">
        <v>1</v>
      </c>
      <c r="AW45" s="354">
        <v>1</v>
      </c>
      <c r="AX45" s="354">
        <v>1</v>
      </c>
      <c r="AY45" s="354">
        <v>1</v>
      </c>
      <c r="AZ45" s="354">
        <v>1</v>
      </c>
      <c r="BA45" s="354">
        <v>1</v>
      </c>
      <c r="BB45" s="354">
        <v>1</v>
      </c>
      <c r="BC45" s="354">
        <v>1</v>
      </c>
      <c r="BD45" s="354">
        <v>1</v>
      </c>
      <c r="BE45" s="354">
        <v>1</v>
      </c>
      <c r="BF45" s="354">
        <v>1</v>
      </c>
      <c r="BG45" s="354">
        <v>1</v>
      </c>
      <c r="BH45" s="354">
        <v>1</v>
      </c>
      <c r="BI45" s="354">
        <v>1</v>
      </c>
      <c r="BJ45" s="354">
        <v>1</v>
      </c>
      <c r="BK45" s="354">
        <v>1</v>
      </c>
      <c r="BL45" s="354">
        <v>1</v>
      </c>
      <c r="BM45" s="354">
        <v>1</v>
      </c>
      <c r="BV45" s="369">
        <v>1</v>
      </c>
      <c r="BW45" s="369">
        <v>1</v>
      </c>
      <c r="BX45" s="369">
        <v>1</v>
      </c>
      <c r="BY45" s="369">
        <v>1</v>
      </c>
      <c r="BZ45" s="369">
        <v>1</v>
      </c>
      <c r="CA45" s="369">
        <v>1</v>
      </c>
      <c r="CB45" s="369">
        <v>1</v>
      </c>
      <c r="CC45" s="369">
        <v>1</v>
      </c>
      <c r="CD45" s="369">
        <v>1</v>
      </c>
      <c r="CE45" s="370">
        <v>1</v>
      </c>
      <c r="CF45" s="371"/>
      <c r="CG45" s="368">
        <v>1</v>
      </c>
      <c r="CH45" s="369">
        <v>1</v>
      </c>
      <c r="CI45" s="369">
        <v>1</v>
      </c>
      <c r="CJ45" s="370">
        <v>1</v>
      </c>
      <c r="CK45" s="371"/>
      <c r="CL45" s="368">
        <v>1</v>
      </c>
      <c r="CM45" s="369">
        <v>1</v>
      </c>
      <c r="CN45" s="370">
        <v>1</v>
      </c>
      <c r="CO45" s="371"/>
      <c r="CP45" s="357">
        <v>1</v>
      </c>
      <c r="CQ45" s="354">
        <v>1</v>
      </c>
      <c r="CR45" s="355">
        <v>1</v>
      </c>
      <c r="CS45" s="356"/>
      <c r="CT45" s="358">
        <v>1</v>
      </c>
      <c r="CU45" s="354">
        <v>1</v>
      </c>
      <c r="CV45" s="354">
        <v>1</v>
      </c>
      <c r="CW45" s="354">
        <v>1</v>
      </c>
      <c r="CX45" s="354">
        <v>1</v>
      </c>
      <c r="CY45" s="354">
        <v>1</v>
      </c>
      <c r="CZ45" s="354">
        <v>1</v>
      </c>
      <c r="DA45" s="354">
        <v>1</v>
      </c>
      <c r="DB45" s="354">
        <v>1</v>
      </c>
      <c r="DC45" s="354">
        <v>1</v>
      </c>
      <c r="DD45" s="354">
        <v>1</v>
      </c>
      <c r="DE45" s="354">
        <v>1</v>
      </c>
      <c r="DF45" s="354">
        <v>1</v>
      </c>
      <c r="DG45" s="354">
        <v>1</v>
      </c>
      <c r="DH45" s="354">
        <v>1</v>
      </c>
      <c r="DI45" s="354">
        <v>1</v>
      </c>
      <c r="DJ45" s="354">
        <v>1</v>
      </c>
      <c r="DK45" s="354">
        <v>1</v>
      </c>
      <c r="DL45" s="354">
        <v>1</v>
      </c>
      <c r="DM45" s="354">
        <v>1</v>
      </c>
      <c r="DN45" s="354">
        <v>1</v>
      </c>
      <c r="DO45" s="354">
        <v>1</v>
      </c>
      <c r="DP45" s="354">
        <v>1</v>
      </c>
      <c r="DQ45" s="354">
        <v>1</v>
      </c>
      <c r="DR45" s="354">
        <v>1</v>
      </c>
      <c r="DS45" s="354">
        <v>1</v>
      </c>
      <c r="DT45" s="354">
        <v>1</v>
      </c>
      <c r="EC45" s="369">
        <v>1</v>
      </c>
      <c r="ED45" s="369">
        <v>1</v>
      </c>
      <c r="EE45" s="369">
        <v>1</v>
      </c>
      <c r="EF45" s="370">
        <v>1</v>
      </c>
      <c r="EG45" s="368">
        <v>1</v>
      </c>
      <c r="EH45" s="369">
        <v>1</v>
      </c>
      <c r="EI45" s="369">
        <v>1</v>
      </c>
      <c r="EJ45" s="369">
        <v>1</v>
      </c>
      <c r="EK45" s="369">
        <v>1</v>
      </c>
      <c r="EL45" s="369">
        <v>1</v>
      </c>
      <c r="EM45" s="369">
        <v>1</v>
      </c>
      <c r="EN45" s="369">
        <v>1</v>
      </c>
      <c r="EO45" s="369">
        <v>1</v>
      </c>
      <c r="EP45" s="370">
        <v>1</v>
      </c>
      <c r="EQ45" s="358">
        <v>1</v>
      </c>
      <c r="ER45" s="354">
        <v>1</v>
      </c>
      <c r="ES45" s="354">
        <v>1</v>
      </c>
      <c r="ET45" s="354">
        <v>1</v>
      </c>
      <c r="EU45" s="354">
        <v>1</v>
      </c>
      <c r="EV45" s="354">
        <v>1</v>
      </c>
      <c r="EW45" s="354">
        <v>1</v>
      </c>
      <c r="EX45" s="355">
        <v>1</v>
      </c>
      <c r="EY45" s="357">
        <v>1</v>
      </c>
      <c r="EZ45" s="354">
        <v>1</v>
      </c>
      <c r="FA45" s="354">
        <v>1</v>
      </c>
      <c r="FB45" s="354">
        <v>1</v>
      </c>
      <c r="FC45" s="354">
        <v>1</v>
      </c>
      <c r="FD45" s="354">
        <v>1</v>
      </c>
      <c r="FE45" s="354">
        <v>1</v>
      </c>
      <c r="FF45" s="354">
        <v>1</v>
      </c>
      <c r="FG45" s="354">
        <v>1</v>
      </c>
      <c r="FH45" s="354">
        <v>1</v>
      </c>
      <c r="FI45" s="354">
        <v>1</v>
      </c>
      <c r="FJ45" s="354">
        <v>1</v>
      </c>
      <c r="FK45" s="354">
        <v>1</v>
      </c>
      <c r="FL45" s="354">
        <v>1</v>
      </c>
      <c r="FM45" s="354">
        <v>1</v>
      </c>
      <c r="FN45" s="354">
        <v>1</v>
      </c>
      <c r="FO45" s="354">
        <v>1</v>
      </c>
      <c r="FP45" s="354">
        <v>1</v>
      </c>
      <c r="FQ45" s="355">
        <v>1</v>
      </c>
      <c r="FR45" s="357">
        <v>1</v>
      </c>
      <c r="FS45" s="354">
        <v>1</v>
      </c>
      <c r="FT45" s="354">
        <v>1</v>
      </c>
      <c r="FU45" s="354">
        <v>1</v>
      </c>
      <c r="FV45" s="354">
        <v>1</v>
      </c>
      <c r="FW45" s="355">
        <v>1</v>
      </c>
      <c r="FX45" s="372">
        <v>1</v>
      </c>
      <c r="GA45" s="367"/>
      <c r="GJ45" s="361">
        <v>1</v>
      </c>
      <c r="GK45" s="361">
        <v>1</v>
      </c>
      <c r="GL45" s="361">
        <v>1</v>
      </c>
      <c r="GM45" s="361">
        <v>1</v>
      </c>
      <c r="GN45" s="365"/>
      <c r="GO45" s="361">
        <v>1</v>
      </c>
      <c r="GP45" s="361">
        <v>1</v>
      </c>
      <c r="GQ45" s="361">
        <v>1</v>
      </c>
      <c r="GR45" s="361">
        <v>1</v>
      </c>
      <c r="GS45" s="361">
        <v>1</v>
      </c>
      <c r="GT45" s="361">
        <v>1</v>
      </c>
      <c r="GU45" s="361">
        <v>1</v>
      </c>
      <c r="GV45" s="361">
        <v>1</v>
      </c>
      <c r="GW45" s="361">
        <v>1</v>
      </c>
      <c r="GX45" s="361">
        <v>1</v>
      </c>
      <c r="GY45" s="365"/>
      <c r="GZ45" s="361">
        <v>1</v>
      </c>
      <c r="HA45" s="361">
        <v>1</v>
      </c>
      <c r="HB45" s="361">
        <v>1</v>
      </c>
      <c r="HC45" s="361">
        <v>1</v>
      </c>
      <c r="HD45" s="361">
        <v>1</v>
      </c>
      <c r="HE45" s="361">
        <v>1</v>
      </c>
      <c r="HF45" s="361">
        <v>1</v>
      </c>
      <c r="HG45" s="361">
        <v>1</v>
      </c>
      <c r="HH45" s="365"/>
      <c r="HI45" s="361">
        <v>1</v>
      </c>
      <c r="HJ45" s="361">
        <v>1</v>
      </c>
      <c r="HK45" s="361">
        <v>1</v>
      </c>
      <c r="HL45" s="361">
        <v>1</v>
      </c>
      <c r="HM45" s="361">
        <v>1</v>
      </c>
      <c r="HN45" s="361">
        <v>1</v>
      </c>
      <c r="HO45" s="361">
        <v>1</v>
      </c>
      <c r="HP45" s="361">
        <v>1</v>
      </c>
      <c r="HQ45" s="361">
        <v>1</v>
      </c>
      <c r="HR45" s="361">
        <v>1</v>
      </c>
      <c r="HS45" s="361">
        <v>1</v>
      </c>
      <c r="HT45" s="361">
        <v>1</v>
      </c>
      <c r="HU45" s="361">
        <v>1</v>
      </c>
      <c r="HV45" s="361">
        <v>1</v>
      </c>
      <c r="HW45" s="361">
        <v>1</v>
      </c>
      <c r="HX45" s="361">
        <v>1</v>
      </c>
      <c r="HY45" s="361">
        <v>1</v>
      </c>
      <c r="HZ45" s="361">
        <v>1</v>
      </c>
      <c r="IA45" s="361">
        <v>1</v>
      </c>
      <c r="IB45" s="365"/>
      <c r="IC45" s="363">
        <v>1</v>
      </c>
      <c r="ID45" s="363">
        <v>1</v>
      </c>
      <c r="IE45" s="363">
        <v>1</v>
      </c>
      <c r="IF45" s="363">
        <v>1</v>
      </c>
      <c r="IG45" s="363">
        <v>1</v>
      </c>
      <c r="IH45" s="363">
        <v>1</v>
      </c>
      <c r="II45" s="366"/>
      <c r="IJ45" s="361">
        <v>1</v>
      </c>
    </row>
    <row r="46" spans="19:244" ht="7.5" customHeight="1">
      <c r="S46" s="354">
        <v>1</v>
      </c>
      <c r="T46" s="354">
        <v>1</v>
      </c>
      <c r="U46" s="354">
        <v>1</v>
      </c>
      <c r="V46" s="354">
        <v>1</v>
      </c>
      <c r="W46" s="354">
        <v>1</v>
      </c>
      <c r="X46" s="354">
        <v>1</v>
      </c>
      <c r="Y46" s="354">
        <v>1</v>
      </c>
      <c r="Z46" s="354">
        <v>1</v>
      </c>
      <c r="AA46" s="354">
        <v>1</v>
      </c>
      <c r="AB46" s="354">
        <v>1</v>
      </c>
      <c r="AC46" s="354">
        <v>1</v>
      </c>
      <c r="AD46" s="354">
        <v>1</v>
      </c>
      <c r="AE46" s="354">
        <v>1</v>
      </c>
      <c r="AF46" s="354">
        <v>1</v>
      </c>
      <c r="AG46" s="354">
        <v>1</v>
      </c>
      <c r="AH46" s="354">
        <v>1</v>
      </c>
      <c r="AI46" s="354">
        <v>1</v>
      </c>
      <c r="AJ46" s="354">
        <v>1</v>
      </c>
      <c r="AK46" s="354">
        <v>1</v>
      </c>
      <c r="AL46" s="354">
        <v>1</v>
      </c>
      <c r="AM46" s="354">
        <v>1</v>
      </c>
      <c r="AN46" s="354">
        <v>1</v>
      </c>
      <c r="AO46" s="354">
        <v>1</v>
      </c>
      <c r="AP46" s="354">
        <v>1</v>
      </c>
      <c r="AQ46" s="354">
        <v>1</v>
      </c>
      <c r="AR46" s="354">
        <v>1</v>
      </c>
      <c r="AS46" s="354">
        <v>1</v>
      </c>
      <c r="AT46" s="354">
        <v>1</v>
      </c>
      <c r="AU46" s="354">
        <v>1</v>
      </c>
      <c r="AV46" s="354">
        <v>1</v>
      </c>
      <c r="AW46" s="354">
        <v>1</v>
      </c>
      <c r="AX46" s="354">
        <v>1</v>
      </c>
      <c r="AY46" s="354">
        <v>1</v>
      </c>
      <c r="AZ46" s="354">
        <v>1</v>
      </c>
      <c r="BA46" s="354">
        <v>1</v>
      </c>
      <c r="BB46" s="354">
        <v>1</v>
      </c>
      <c r="BC46" s="354">
        <v>1</v>
      </c>
      <c r="BD46" s="354">
        <v>1</v>
      </c>
      <c r="BE46" s="354">
        <v>1</v>
      </c>
      <c r="BF46" s="354">
        <v>1</v>
      </c>
      <c r="BG46" s="354">
        <v>1</v>
      </c>
      <c r="BH46" s="354">
        <v>1</v>
      </c>
      <c r="BI46" s="354">
        <v>1</v>
      </c>
      <c r="BJ46" s="354">
        <v>1</v>
      </c>
      <c r="BK46" s="354">
        <v>1</v>
      </c>
      <c r="BL46" s="354">
        <v>1</v>
      </c>
      <c r="BM46" s="354">
        <v>1</v>
      </c>
      <c r="BV46" s="369">
        <v>1</v>
      </c>
      <c r="BW46" s="369">
        <v>1</v>
      </c>
      <c r="BX46" s="369">
        <v>1</v>
      </c>
      <c r="BY46" s="369">
        <v>1</v>
      </c>
      <c r="BZ46" s="369">
        <v>1</v>
      </c>
      <c r="CA46" s="369">
        <v>1</v>
      </c>
      <c r="CB46" s="369">
        <v>1</v>
      </c>
      <c r="CC46" s="369">
        <v>1</v>
      </c>
      <c r="CD46" s="369">
        <v>1</v>
      </c>
      <c r="CE46" s="370">
        <v>1</v>
      </c>
      <c r="CF46" s="371"/>
      <c r="CG46" s="368">
        <v>1</v>
      </c>
      <c r="CH46" s="369">
        <v>1</v>
      </c>
      <c r="CI46" s="369">
        <v>1</v>
      </c>
      <c r="CJ46" s="370">
        <v>1</v>
      </c>
      <c r="CK46" s="371"/>
      <c r="CL46" s="368">
        <v>1</v>
      </c>
      <c r="CM46" s="369">
        <v>1</v>
      </c>
      <c r="CN46" s="370">
        <v>1</v>
      </c>
      <c r="CO46" s="371"/>
      <c r="CP46" s="357">
        <v>1</v>
      </c>
      <c r="CQ46" s="354">
        <v>1</v>
      </c>
      <c r="CR46" s="355">
        <v>1</v>
      </c>
      <c r="CS46" s="356"/>
      <c r="CT46" s="358">
        <v>1</v>
      </c>
      <c r="CU46" s="354">
        <v>1</v>
      </c>
      <c r="CV46" s="354">
        <v>1</v>
      </c>
      <c r="CW46" s="354">
        <v>1</v>
      </c>
      <c r="CX46" s="354">
        <v>1</v>
      </c>
      <c r="CY46" s="354">
        <v>1</v>
      </c>
      <c r="CZ46" s="354">
        <v>1</v>
      </c>
      <c r="DA46" s="354">
        <v>1</v>
      </c>
      <c r="DB46" s="354">
        <v>1</v>
      </c>
      <c r="DC46" s="354">
        <v>1</v>
      </c>
      <c r="DD46" s="354">
        <v>1</v>
      </c>
      <c r="DE46" s="354">
        <v>1</v>
      </c>
      <c r="DF46" s="354">
        <v>1</v>
      </c>
      <c r="DG46" s="354">
        <v>1</v>
      </c>
      <c r="DH46" s="354">
        <v>1</v>
      </c>
      <c r="DI46" s="354">
        <v>1</v>
      </c>
      <c r="DJ46" s="354">
        <v>1</v>
      </c>
      <c r="DK46" s="354">
        <v>1</v>
      </c>
      <c r="DL46" s="354">
        <v>1</v>
      </c>
      <c r="DM46" s="354">
        <v>1</v>
      </c>
      <c r="DN46" s="354">
        <v>1</v>
      </c>
      <c r="DO46" s="354">
        <v>1</v>
      </c>
      <c r="DP46" s="354">
        <v>1</v>
      </c>
      <c r="DQ46" s="354">
        <v>1</v>
      </c>
      <c r="DR46" s="354">
        <v>1</v>
      </c>
      <c r="DS46" s="354">
        <v>1</v>
      </c>
      <c r="DT46" s="354">
        <v>1</v>
      </c>
      <c r="EC46" s="369">
        <v>1</v>
      </c>
      <c r="ED46" s="369">
        <v>1</v>
      </c>
      <c r="EE46" s="369">
        <v>1</v>
      </c>
      <c r="EF46" s="370">
        <v>1</v>
      </c>
      <c r="EG46" s="368">
        <v>1</v>
      </c>
      <c r="EH46" s="369">
        <v>1</v>
      </c>
      <c r="EI46" s="369">
        <v>1</v>
      </c>
      <c r="EJ46" s="369">
        <v>1</v>
      </c>
      <c r="EK46" s="369">
        <v>1</v>
      </c>
      <c r="EL46" s="369">
        <v>1</v>
      </c>
      <c r="EM46" s="369">
        <v>1</v>
      </c>
      <c r="EN46" s="369">
        <v>1</v>
      </c>
      <c r="EO46" s="369">
        <v>1</v>
      </c>
      <c r="EP46" s="370">
        <v>1</v>
      </c>
      <c r="EQ46" s="358">
        <v>1</v>
      </c>
      <c r="ER46" s="354">
        <v>1</v>
      </c>
      <c r="ES46" s="354">
        <v>1</v>
      </c>
      <c r="ET46" s="354">
        <v>1</v>
      </c>
      <c r="EU46" s="354">
        <v>1</v>
      </c>
      <c r="EV46" s="354">
        <v>1</v>
      </c>
      <c r="EW46" s="354">
        <v>1</v>
      </c>
      <c r="EX46" s="355">
        <v>1</v>
      </c>
      <c r="EY46" s="357">
        <v>1</v>
      </c>
      <c r="EZ46" s="354">
        <v>1</v>
      </c>
      <c r="FA46" s="354">
        <v>1</v>
      </c>
      <c r="FB46" s="354">
        <v>1</v>
      </c>
      <c r="FC46" s="354">
        <v>1</v>
      </c>
      <c r="FD46" s="354">
        <v>1</v>
      </c>
      <c r="FE46" s="354">
        <v>1</v>
      </c>
      <c r="FF46" s="354">
        <v>1</v>
      </c>
      <c r="FG46" s="354">
        <v>1</v>
      </c>
      <c r="FH46" s="354">
        <v>1</v>
      </c>
      <c r="FI46" s="354">
        <v>1</v>
      </c>
      <c r="FJ46" s="354">
        <v>1</v>
      </c>
      <c r="FK46" s="354">
        <v>1</v>
      </c>
      <c r="FL46" s="354">
        <v>1</v>
      </c>
      <c r="FM46" s="354">
        <v>1</v>
      </c>
      <c r="FN46" s="354">
        <v>1</v>
      </c>
      <c r="FO46" s="354">
        <v>1</v>
      </c>
      <c r="FP46" s="354">
        <v>1</v>
      </c>
      <c r="FQ46" s="355">
        <v>1</v>
      </c>
      <c r="FR46" s="357">
        <v>1</v>
      </c>
      <c r="FS46" s="354">
        <v>1</v>
      </c>
      <c r="FT46" s="354">
        <v>1</v>
      </c>
      <c r="FU46" s="354">
        <v>1</v>
      </c>
      <c r="FV46" s="354">
        <v>1</v>
      </c>
      <c r="FW46" s="355">
        <v>1</v>
      </c>
      <c r="FX46" s="372">
        <v>1</v>
      </c>
      <c r="GA46" s="367"/>
      <c r="GJ46" s="361">
        <v>1</v>
      </c>
      <c r="GK46" s="361">
        <v>1</v>
      </c>
      <c r="GL46" s="361">
        <v>1</v>
      </c>
      <c r="GM46" s="361">
        <v>1</v>
      </c>
      <c r="GN46" s="365"/>
      <c r="GO46" s="361">
        <v>1</v>
      </c>
      <c r="GP46" s="361">
        <v>1</v>
      </c>
      <c r="GQ46" s="361">
        <v>1</v>
      </c>
      <c r="GR46" s="361">
        <v>1</v>
      </c>
      <c r="GS46" s="361">
        <v>1</v>
      </c>
      <c r="GT46" s="361">
        <v>1</v>
      </c>
      <c r="GU46" s="361">
        <v>1</v>
      </c>
      <c r="GV46" s="361">
        <v>1</v>
      </c>
      <c r="GW46" s="361">
        <v>1</v>
      </c>
      <c r="GX46" s="361">
        <v>1</v>
      </c>
      <c r="GY46" s="365"/>
      <c r="GZ46" s="361">
        <v>1</v>
      </c>
      <c r="HA46" s="361">
        <v>1</v>
      </c>
      <c r="HB46" s="361">
        <v>1</v>
      </c>
      <c r="HC46" s="361">
        <v>1</v>
      </c>
      <c r="HD46" s="361">
        <v>1</v>
      </c>
      <c r="HE46" s="361">
        <v>1</v>
      </c>
      <c r="HF46" s="361">
        <v>1</v>
      </c>
      <c r="HG46" s="361">
        <v>1</v>
      </c>
      <c r="HH46" s="365"/>
      <c r="HI46" s="361">
        <v>1</v>
      </c>
      <c r="HJ46" s="361">
        <v>1</v>
      </c>
      <c r="HK46" s="361">
        <v>1</v>
      </c>
      <c r="HL46" s="361">
        <v>1</v>
      </c>
      <c r="HM46" s="361">
        <v>1</v>
      </c>
      <c r="HN46" s="361">
        <v>1</v>
      </c>
      <c r="HO46" s="361">
        <v>1</v>
      </c>
      <c r="HP46" s="361">
        <v>1</v>
      </c>
      <c r="HQ46" s="361">
        <v>1</v>
      </c>
      <c r="HR46" s="361">
        <v>1</v>
      </c>
      <c r="HS46" s="361">
        <v>1</v>
      </c>
      <c r="HT46" s="361">
        <v>1</v>
      </c>
      <c r="HU46" s="361">
        <v>1</v>
      </c>
      <c r="HV46" s="361">
        <v>1</v>
      </c>
      <c r="HW46" s="361">
        <v>1</v>
      </c>
      <c r="HX46" s="361">
        <v>1</v>
      </c>
      <c r="HY46" s="361">
        <v>1</v>
      </c>
      <c r="HZ46" s="361">
        <v>1</v>
      </c>
      <c r="IA46" s="361">
        <v>1</v>
      </c>
      <c r="IB46" s="365"/>
      <c r="IC46" s="363">
        <v>1</v>
      </c>
      <c r="ID46" s="363">
        <v>1</v>
      </c>
      <c r="IE46" s="363">
        <v>1</v>
      </c>
      <c r="IF46" s="363">
        <v>1</v>
      </c>
      <c r="IG46" s="363">
        <v>1</v>
      </c>
      <c r="IH46" s="363">
        <v>1</v>
      </c>
      <c r="II46" s="366"/>
      <c r="IJ46" s="361">
        <v>1</v>
      </c>
    </row>
    <row r="47" spans="19:244" ht="7.5" customHeight="1">
      <c r="S47" s="354">
        <v>1</v>
      </c>
      <c r="T47" s="354">
        <v>1</v>
      </c>
      <c r="U47" s="354">
        <v>1</v>
      </c>
      <c r="V47" s="354">
        <v>1</v>
      </c>
      <c r="W47" s="354">
        <v>1</v>
      </c>
      <c r="X47" s="354">
        <v>1</v>
      </c>
      <c r="Y47" s="354">
        <v>1</v>
      </c>
      <c r="Z47" s="354">
        <v>1</v>
      </c>
      <c r="AA47" s="354">
        <v>1</v>
      </c>
      <c r="AB47" s="354">
        <v>1</v>
      </c>
      <c r="AC47" s="354">
        <v>1</v>
      </c>
      <c r="AD47" s="354">
        <v>1</v>
      </c>
      <c r="AE47" s="354">
        <v>1</v>
      </c>
      <c r="AF47" s="354">
        <v>1</v>
      </c>
      <c r="AG47" s="354">
        <v>1</v>
      </c>
      <c r="AH47" s="354">
        <v>1</v>
      </c>
      <c r="AI47" s="354">
        <v>1</v>
      </c>
      <c r="AJ47" s="354">
        <v>1</v>
      </c>
      <c r="AK47" s="354">
        <v>1</v>
      </c>
      <c r="AL47" s="354">
        <v>1</v>
      </c>
      <c r="AM47" s="354">
        <v>1</v>
      </c>
      <c r="AN47" s="354">
        <v>1</v>
      </c>
      <c r="AO47" s="354">
        <v>1</v>
      </c>
      <c r="AP47" s="354">
        <v>1</v>
      </c>
      <c r="AQ47" s="354">
        <v>1</v>
      </c>
      <c r="AR47" s="354">
        <v>1</v>
      </c>
      <c r="AS47" s="354">
        <v>1</v>
      </c>
      <c r="AT47" s="354">
        <v>1</v>
      </c>
      <c r="AU47" s="354">
        <v>1</v>
      </c>
      <c r="AV47" s="354">
        <v>1</v>
      </c>
      <c r="AW47" s="354">
        <v>1</v>
      </c>
      <c r="AX47" s="354">
        <v>1</v>
      </c>
      <c r="AY47" s="354">
        <v>1</v>
      </c>
      <c r="AZ47" s="354">
        <v>1</v>
      </c>
      <c r="BA47" s="354">
        <v>1</v>
      </c>
      <c r="BB47" s="354">
        <v>1</v>
      </c>
      <c r="BC47" s="354">
        <v>1</v>
      </c>
      <c r="BD47" s="354">
        <v>1</v>
      </c>
      <c r="BE47" s="354">
        <v>1</v>
      </c>
      <c r="BF47" s="354">
        <v>1</v>
      </c>
      <c r="BG47" s="354">
        <v>1</v>
      </c>
      <c r="BH47" s="354">
        <v>1</v>
      </c>
      <c r="BI47" s="354">
        <v>1</v>
      </c>
      <c r="BJ47" s="354">
        <v>1</v>
      </c>
      <c r="BK47" s="354">
        <v>1</v>
      </c>
      <c r="BL47" s="354">
        <v>1</v>
      </c>
      <c r="BM47" s="354">
        <v>1</v>
      </c>
      <c r="BV47" s="369">
        <v>1</v>
      </c>
      <c r="BW47" s="369">
        <v>1</v>
      </c>
      <c r="BX47" s="369">
        <v>1</v>
      </c>
      <c r="BY47" s="369">
        <v>1</v>
      </c>
      <c r="BZ47" s="369">
        <v>1</v>
      </c>
      <c r="CA47" s="369">
        <v>1</v>
      </c>
      <c r="CB47" s="369">
        <v>1</v>
      </c>
      <c r="CC47" s="369">
        <v>1</v>
      </c>
      <c r="CD47" s="369">
        <v>1</v>
      </c>
      <c r="CE47" s="370">
        <v>1</v>
      </c>
      <c r="CF47" s="371"/>
      <c r="CG47" s="368">
        <v>1</v>
      </c>
      <c r="CH47" s="369">
        <v>1</v>
      </c>
      <c r="CI47" s="369">
        <v>1</v>
      </c>
      <c r="CJ47" s="370">
        <v>1</v>
      </c>
      <c r="CK47" s="371"/>
      <c r="CL47" s="368">
        <v>1</v>
      </c>
      <c r="CM47" s="369">
        <v>1</v>
      </c>
      <c r="CN47" s="370">
        <v>1</v>
      </c>
      <c r="CO47" s="371"/>
      <c r="CP47" s="357">
        <v>1</v>
      </c>
      <c r="CQ47" s="354">
        <v>1</v>
      </c>
      <c r="CR47" s="355">
        <v>1</v>
      </c>
      <c r="CS47" s="356"/>
      <c r="CT47" s="358">
        <v>1</v>
      </c>
      <c r="CU47" s="354">
        <v>1</v>
      </c>
      <c r="CV47" s="354">
        <v>1</v>
      </c>
      <c r="CW47" s="354">
        <v>1</v>
      </c>
      <c r="CX47" s="354">
        <v>1</v>
      </c>
      <c r="CY47" s="354">
        <v>1</v>
      </c>
      <c r="CZ47" s="354">
        <v>1</v>
      </c>
      <c r="DA47" s="354">
        <v>1</v>
      </c>
      <c r="DB47" s="354">
        <v>1</v>
      </c>
      <c r="DC47" s="354">
        <v>1</v>
      </c>
      <c r="DD47" s="354">
        <v>1</v>
      </c>
      <c r="DE47" s="354">
        <v>1</v>
      </c>
      <c r="DF47" s="354">
        <v>1</v>
      </c>
      <c r="DG47" s="354">
        <v>1</v>
      </c>
      <c r="DH47" s="354">
        <v>1</v>
      </c>
      <c r="DI47" s="354">
        <v>1</v>
      </c>
      <c r="DJ47" s="354">
        <v>1</v>
      </c>
      <c r="DK47" s="354">
        <v>1</v>
      </c>
      <c r="DL47" s="354">
        <v>1</v>
      </c>
      <c r="DM47" s="354">
        <v>1</v>
      </c>
      <c r="DN47" s="354">
        <v>1</v>
      </c>
      <c r="DO47" s="354">
        <v>1</v>
      </c>
      <c r="DP47" s="354">
        <v>1</v>
      </c>
      <c r="DQ47" s="354">
        <v>1</v>
      </c>
      <c r="DR47" s="354">
        <v>1</v>
      </c>
      <c r="DS47" s="354">
        <v>1</v>
      </c>
      <c r="DT47" s="354">
        <v>1</v>
      </c>
      <c r="EC47" s="369">
        <v>1</v>
      </c>
      <c r="ED47" s="369">
        <v>1</v>
      </c>
      <c r="EE47" s="369">
        <v>1</v>
      </c>
      <c r="EF47" s="370">
        <v>1</v>
      </c>
      <c r="EG47" s="368">
        <v>1</v>
      </c>
      <c r="EH47" s="369">
        <v>1</v>
      </c>
      <c r="EI47" s="369">
        <v>1</v>
      </c>
      <c r="EJ47" s="369">
        <v>1</v>
      </c>
      <c r="EK47" s="369">
        <v>1</v>
      </c>
      <c r="EL47" s="369">
        <v>1</v>
      </c>
      <c r="EM47" s="369">
        <v>1</v>
      </c>
      <c r="EN47" s="369">
        <v>1</v>
      </c>
      <c r="EO47" s="369">
        <v>1</v>
      </c>
      <c r="EP47" s="370">
        <v>1</v>
      </c>
      <c r="EQ47" s="372">
        <v>1</v>
      </c>
      <c r="ER47" s="369">
        <v>1</v>
      </c>
      <c r="ES47" s="369">
        <v>1</v>
      </c>
      <c r="ET47" s="369">
        <v>1</v>
      </c>
      <c r="EU47" s="354">
        <v>1</v>
      </c>
      <c r="EV47" s="354">
        <v>1</v>
      </c>
      <c r="EW47" s="354">
        <v>1</v>
      </c>
      <c r="EX47" s="355">
        <v>1</v>
      </c>
      <c r="EY47" s="357">
        <v>1</v>
      </c>
      <c r="EZ47" s="354">
        <v>1</v>
      </c>
      <c r="FA47" s="354">
        <v>1</v>
      </c>
      <c r="FB47" s="354">
        <v>1</v>
      </c>
      <c r="FC47" s="354">
        <v>1</v>
      </c>
      <c r="FD47" s="354">
        <v>1</v>
      </c>
      <c r="FE47" s="354">
        <v>1</v>
      </c>
      <c r="FF47" s="354">
        <v>1</v>
      </c>
      <c r="FG47" s="354">
        <v>1</v>
      </c>
      <c r="FH47" s="354">
        <v>1</v>
      </c>
      <c r="FI47" s="354">
        <v>1</v>
      </c>
      <c r="FJ47" s="354">
        <v>1</v>
      </c>
      <c r="FK47" s="354">
        <v>1</v>
      </c>
      <c r="FL47" s="354">
        <v>1</v>
      </c>
      <c r="FM47" s="354">
        <v>1</v>
      </c>
      <c r="FN47" s="354">
        <v>1</v>
      </c>
      <c r="FO47" s="354">
        <v>1</v>
      </c>
      <c r="FP47" s="354">
        <v>1</v>
      </c>
      <c r="FQ47" s="355">
        <v>1</v>
      </c>
      <c r="FR47" s="357">
        <v>1</v>
      </c>
      <c r="FS47" s="354">
        <v>1</v>
      </c>
      <c r="FT47" s="354">
        <v>1</v>
      </c>
      <c r="FU47" s="354">
        <v>1</v>
      </c>
      <c r="FV47" s="354">
        <v>1</v>
      </c>
      <c r="FW47" s="355">
        <v>1</v>
      </c>
      <c r="FX47" s="372">
        <v>1</v>
      </c>
      <c r="GA47" s="367"/>
      <c r="GJ47" s="361">
        <v>1</v>
      </c>
      <c r="GK47" s="361">
        <v>1</v>
      </c>
      <c r="GL47" s="361">
        <v>1</v>
      </c>
      <c r="GM47" s="361">
        <v>1</v>
      </c>
      <c r="GN47" s="365"/>
      <c r="GO47" s="361">
        <v>1</v>
      </c>
      <c r="GP47" s="361">
        <v>1</v>
      </c>
      <c r="GQ47" s="361">
        <v>1</v>
      </c>
      <c r="GR47" s="361">
        <v>1</v>
      </c>
      <c r="GS47" s="361">
        <v>1</v>
      </c>
      <c r="GT47" s="361">
        <v>1</v>
      </c>
      <c r="GU47" s="361">
        <v>1</v>
      </c>
      <c r="GV47" s="361">
        <v>1</v>
      </c>
      <c r="GW47" s="361">
        <v>1</v>
      </c>
      <c r="GX47" s="361">
        <v>1</v>
      </c>
      <c r="GY47" s="365"/>
      <c r="GZ47" s="361">
        <v>1</v>
      </c>
      <c r="HA47" s="361">
        <v>1</v>
      </c>
      <c r="HB47" s="361">
        <v>1</v>
      </c>
      <c r="HC47" s="361">
        <v>1</v>
      </c>
      <c r="HD47" s="361">
        <v>1</v>
      </c>
      <c r="HE47" s="361">
        <v>1</v>
      </c>
      <c r="HF47" s="361">
        <v>1</v>
      </c>
      <c r="HG47" s="361">
        <v>1</v>
      </c>
      <c r="HH47" s="365"/>
      <c r="HI47" s="361">
        <v>1</v>
      </c>
      <c r="HJ47" s="361">
        <v>1</v>
      </c>
      <c r="HK47" s="361">
        <v>1</v>
      </c>
      <c r="HL47" s="361">
        <v>1</v>
      </c>
      <c r="HM47" s="361">
        <v>1</v>
      </c>
      <c r="HN47" s="361">
        <v>1</v>
      </c>
      <c r="HO47" s="361">
        <v>1</v>
      </c>
      <c r="HP47" s="361">
        <v>1</v>
      </c>
      <c r="HQ47" s="361">
        <v>1</v>
      </c>
      <c r="HR47" s="361">
        <v>1</v>
      </c>
      <c r="HS47" s="361">
        <v>1</v>
      </c>
      <c r="HT47" s="361">
        <v>1</v>
      </c>
      <c r="HU47" s="361">
        <v>1</v>
      </c>
      <c r="HV47" s="361">
        <v>1</v>
      </c>
      <c r="HW47" s="361">
        <v>1</v>
      </c>
      <c r="HX47" s="361">
        <v>1</v>
      </c>
      <c r="HY47" s="361">
        <v>1</v>
      </c>
      <c r="HZ47" s="361">
        <v>1</v>
      </c>
      <c r="IA47" s="361">
        <v>1</v>
      </c>
      <c r="IB47" s="365"/>
      <c r="IC47" s="363">
        <v>1</v>
      </c>
      <c r="ID47" s="363">
        <v>1</v>
      </c>
      <c r="IE47" s="363">
        <v>1</v>
      </c>
      <c r="IF47" s="363">
        <v>1</v>
      </c>
      <c r="IG47" s="363">
        <v>1</v>
      </c>
      <c r="IH47" s="363">
        <v>1</v>
      </c>
      <c r="II47" s="366"/>
      <c r="IJ47" s="361">
        <v>1</v>
      </c>
    </row>
    <row r="48" spans="19:244" ht="7.5" customHeight="1">
      <c r="S48" s="354">
        <v>1</v>
      </c>
      <c r="T48" s="354">
        <v>1</v>
      </c>
      <c r="U48" s="354">
        <v>1</v>
      </c>
      <c r="V48" s="354">
        <v>1</v>
      </c>
      <c r="W48" s="354">
        <v>1</v>
      </c>
      <c r="X48" s="354">
        <v>1</v>
      </c>
      <c r="Y48" s="354">
        <v>1</v>
      </c>
      <c r="Z48" s="354">
        <v>1</v>
      </c>
      <c r="AA48" s="354">
        <v>1</v>
      </c>
      <c r="AB48" s="354">
        <v>1</v>
      </c>
      <c r="AC48" s="354">
        <v>1</v>
      </c>
      <c r="AD48" s="354">
        <v>1</v>
      </c>
      <c r="AE48" s="354">
        <v>1</v>
      </c>
      <c r="AF48" s="354">
        <v>1</v>
      </c>
      <c r="AG48" s="354">
        <v>1</v>
      </c>
      <c r="AH48" s="354">
        <v>1</v>
      </c>
      <c r="AI48" s="354">
        <v>1</v>
      </c>
      <c r="AJ48" s="354">
        <v>1</v>
      </c>
      <c r="AK48" s="354">
        <v>1</v>
      </c>
      <c r="AL48" s="354">
        <v>1</v>
      </c>
      <c r="AM48" s="354">
        <v>1</v>
      </c>
      <c r="AN48" s="354">
        <v>1</v>
      </c>
      <c r="AO48" s="354">
        <v>1</v>
      </c>
      <c r="AP48" s="354">
        <v>1</v>
      </c>
      <c r="AQ48" s="354">
        <v>1</v>
      </c>
      <c r="AR48" s="354">
        <v>1</v>
      </c>
      <c r="AS48" s="354">
        <v>1</v>
      </c>
      <c r="AT48" s="354">
        <v>1</v>
      </c>
      <c r="AU48" s="354">
        <v>1</v>
      </c>
      <c r="AV48" s="354">
        <v>1</v>
      </c>
      <c r="AW48" s="354">
        <v>1</v>
      </c>
      <c r="AX48" s="354">
        <v>1</v>
      </c>
      <c r="AY48" s="354">
        <v>1</v>
      </c>
      <c r="AZ48" s="354">
        <v>1</v>
      </c>
      <c r="BA48" s="354">
        <v>1</v>
      </c>
      <c r="BB48" s="354">
        <v>1</v>
      </c>
      <c r="BC48" s="354">
        <v>1</v>
      </c>
      <c r="BD48" s="354">
        <v>1</v>
      </c>
      <c r="BE48" s="354">
        <v>1</v>
      </c>
      <c r="BF48" s="354">
        <v>1</v>
      </c>
      <c r="BG48" s="354">
        <v>1</v>
      </c>
      <c r="BH48" s="354">
        <v>1</v>
      </c>
      <c r="BI48" s="354">
        <v>1</v>
      </c>
      <c r="BJ48" s="354">
        <v>1</v>
      </c>
      <c r="BK48" s="354">
        <v>1</v>
      </c>
      <c r="BL48" s="354">
        <v>1</v>
      </c>
      <c r="BM48" s="354">
        <v>1</v>
      </c>
      <c r="BV48" s="369">
        <v>1</v>
      </c>
      <c r="BW48" s="369">
        <v>1</v>
      </c>
      <c r="BX48" s="369">
        <v>1</v>
      </c>
      <c r="BY48" s="369">
        <v>1</v>
      </c>
      <c r="BZ48" s="369">
        <v>1</v>
      </c>
      <c r="CA48" s="369">
        <v>1</v>
      </c>
      <c r="CB48" s="369">
        <v>1</v>
      </c>
      <c r="CC48" s="369">
        <v>1</v>
      </c>
      <c r="CD48" s="369">
        <v>1</v>
      </c>
      <c r="CE48" s="370">
        <v>1</v>
      </c>
      <c r="CF48" s="371"/>
      <c r="CG48" s="368">
        <v>1</v>
      </c>
      <c r="CH48" s="369">
        <v>1</v>
      </c>
      <c r="CI48" s="369">
        <v>1</v>
      </c>
      <c r="CJ48" s="370">
        <v>1</v>
      </c>
      <c r="CK48" s="371"/>
      <c r="CL48" s="368">
        <v>1</v>
      </c>
      <c r="CM48" s="369">
        <v>1</v>
      </c>
      <c r="CN48" s="370">
        <v>1</v>
      </c>
      <c r="CO48" s="371"/>
      <c r="CP48" s="357">
        <v>1</v>
      </c>
      <c r="CQ48" s="354">
        <v>1</v>
      </c>
      <c r="CR48" s="355">
        <v>1</v>
      </c>
      <c r="CS48" s="356"/>
      <c r="CT48" s="358">
        <v>1</v>
      </c>
      <c r="CU48" s="354">
        <v>1</v>
      </c>
      <c r="CV48" s="354">
        <v>1</v>
      </c>
      <c r="CW48" s="354">
        <v>1</v>
      </c>
      <c r="CX48" s="354">
        <v>1</v>
      </c>
      <c r="CY48" s="354">
        <v>1</v>
      </c>
      <c r="CZ48" s="354">
        <v>1</v>
      </c>
      <c r="DA48" s="354">
        <v>1</v>
      </c>
      <c r="DB48" s="354">
        <v>1</v>
      </c>
      <c r="DC48" s="354">
        <v>1</v>
      </c>
      <c r="DD48" s="354">
        <v>1</v>
      </c>
      <c r="DE48" s="354">
        <v>1</v>
      </c>
      <c r="DF48" s="354">
        <v>1</v>
      </c>
      <c r="DG48" s="354">
        <v>1</v>
      </c>
      <c r="DH48" s="354">
        <v>1</v>
      </c>
      <c r="DI48" s="354">
        <v>1</v>
      </c>
      <c r="DJ48" s="354">
        <v>1</v>
      </c>
      <c r="DK48" s="354">
        <v>1</v>
      </c>
      <c r="DL48" s="354">
        <v>1</v>
      </c>
      <c r="DM48" s="354">
        <v>1</v>
      </c>
      <c r="DN48" s="354">
        <v>1</v>
      </c>
      <c r="DO48" s="354">
        <v>1</v>
      </c>
      <c r="DP48" s="354">
        <v>1</v>
      </c>
      <c r="DQ48" s="354">
        <v>1</v>
      </c>
      <c r="DR48" s="354">
        <v>1</v>
      </c>
      <c r="DS48" s="354">
        <v>1</v>
      </c>
      <c r="DT48" s="354">
        <v>1</v>
      </c>
      <c r="EC48" s="369">
        <v>1</v>
      </c>
      <c r="ED48" s="369">
        <v>1</v>
      </c>
      <c r="EE48" s="369">
        <v>1</v>
      </c>
      <c r="EF48" s="370">
        <v>1</v>
      </c>
      <c r="EG48" s="368">
        <v>1</v>
      </c>
      <c r="EH48" s="369">
        <v>1</v>
      </c>
      <c r="EI48" s="369">
        <v>1</v>
      </c>
      <c r="EJ48" s="369">
        <v>1</v>
      </c>
      <c r="EK48" s="369">
        <v>1</v>
      </c>
      <c r="EL48" s="369">
        <v>1</v>
      </c>
      <c r="EM48" s="369">
        <v>1</v>
      </c>
      <c r="EN48" s="369">
        <v>1</v>
      </c>
      <c r="EO48" s="369">
        <v>1</v>
      </c>
      <c r="EP48" s="370">
        <v>1</v>
      </c>
      <c r="EQ48" s="372">
        <v>1</v>
      </c>
      <c r="ER48" s="369">
        <v>1</v>
      </c>
      <c r="ES48" s="369">
        <v>1</v>
      </c>
      <c r="ET48" s="369">
        <v>1</v>
      </c>
      <c r="EU48" s="369">
        <v>1</v>
      </c>
      <c r="EV48" s="369">
        <v>1</v>
      </c>
      <c r="EW48" s="369">
        <v>1</v>
      </c>
      <c r="EX48" s="370">
        <v>1</v>
      </c>
      <c r="EY48" s="357">
        <v>1</v>
      </c>
      <c r="EZ48" s="354">
        <v>1</v>
      </c>
      <c r="FA48" s="354">
        <v>1</v>
      </c>
      <c r="FB48" s="354">
        <v>1</v>
      </c>
      <c r="FC48" s="354">
        <v>1</v>
      </c>
      <c r="FD48" s="354">
        <v>1</v>
      </c>
      <c r="FE48" s="354">
        <v>1</v>
      </c>
      <c r="FF48" s="354">
        <v>1</v>
      </c>
      <c r="FG48" s="354">
        <v>1</v>
      </c>
      <c r="FH48" s="354">
        <v>1</v>
      </c>
      <c r="FI48" s="354">
        <v>1</v>
      </c>
      <c r="FJ48" s="354">
        <v>1</v>
      </c>
      <c r="FK48" s="354">
        <v>1</v>
      </c>
      <c r="FL48" s="354">
        <v>1</v>
      </c>
      <c r="FM48" s="354">
        <v>1</v>
      </c>
      <c r="FN48" s="354">
        <v>1</v>
      </c>
      <c r="FO48" s="354">
        <v>1</v>
      </c>
      <c r="FP48" s="354">
        <v>1</v>
      </c>
      <c r="FQ48" s="355">
        <v>1</v>
      </c>
      <c r="FR48" s="357">
        <v>1</v>
      </c>
      <c r="FS48" s="354">
        <v>1</v>
      </c>
      <c r="FT48" s="354">
        <v>1</v>
      </c>
      <c r="FU48" s="354">
        <v>1</v>
      </c>
      <c r="FV48" s="354">
        <v>1</v>
      </c>
      <c r="FW48" s="355">
        <v>1</v>
      </c>
      <c r="FX48" s="372">
        <v>1</v>
      </c>
      <c r="GA48" s="367"/>
      <c r="GJ48" s="361">
        <v>1</v>
      </c>
      <c r="GK48" s="361">
        <v>1</v>
      </c>
      <c r="GL48" s="361">
        <v>1</v>
      </c>
      <c r="GM48" s="361">
        <v>1</v>
      </c>
      <c r="GN48" s="365"/>
      <c r="GO48" s="361">
        <v>1</v>
      </c>
      <c r="GP48" s="361">
        <v>1</v>
      </c>
      <c r="GQ48" s="361">
        <v>1</v>
      </c>
      <c r="GR48" s="361">
        <v>1</v>
      </c>
      <c r="GS48" s="361">
        <v>1</v>
      </c>
      <c r="GT48" s="361">
        <v>1</v>
      </c>
      <c r="GU48" s="361">
        <v>1</v>
      </c>
      <c r="GV48" s="361">
        <v>1</v>
      </c>
      <c r="GW48" s="361">
        <v>1</v>
      </c>
      <c r="GX48" s="361">
        <v>1</v>
      </c>
      <c r="GY48" s="365"/>
      <c r="GZ48" s="361">
        <v>1</v>
      </c>
      <c r="HA48" s="361">
        <v>1</v>
      </c>
      <c r="HB48" s="361">
        <v>1</v>
      </c>
      <c r="HC48" s="361">
        <v>1</v>
      </c>
      <c r="HD48" s="361">
        <v>1</v>
      </c>
      <c r="HE48" s="361">
        <v>1</v>
      </c>
      <c r="HF48" s="361">
        <v>1</v>
      </c>
      <c r="HG48" s="361">
        <v>1</v>
      </c>
      <c r="HH48" s="365"/>
      <c r="HI48" s="361">
        <v>1</v>
      </c>
      <c r="HJ48" s="361">
        <v>1</v>
      </c>
      <c r="HK48" s="361">
        <v>1</v>
      </c>
      <c r="HL48" s="361">
        <v>1</v>
      </c>
      <c r="HM48" s="361">
        <v>1</v>
      </c>
      <c r="HN48" s="361">
        <v>1</v>
      </c>
      <c r="HO48" s="361">
        <v>1</v>
      </c>
      <c r="HP48" s="361">
        <v>1</v>
      </c>
      <c r="HQ48" s="361">
        <v>1</v>
      </c>
      <c r="HR48" s="361">
        <v>1</v>
      </c>
      <c r="HS48" s="361">
        <v>1</v>
      </c>
      <c r="HT48" s="361">
        <v>1</v>
      </c>
      <c r="HU48" s="361">
        <v>1</v>
      </c>
      <c r="HV48" s="361">
        <v>1</v>
      </c>
      <c r="HW48" s="361">
        <v>1</v>
      </c>
      <c r="HX48" s="361">
        <v>1</v>
      </c>
      <c r="HY48" s="361">
        <v>1</v>
      </c>
      <c r="HZ48" s="361">
        <v>1</v>
      </c>
      <c r="IA48" s="361">
        <v>1</v>
      </c>
      <c r="IB48" s="365"/>
      <c r="IC48" s="363">
        <v>1</v>
      </c>
      <c r="ID48" s="363">
        <v>1</v>
      </c>
      <c r="IE48" s="363">
        <v>1</v>
      </c>
      <c r="IF48" s="363">
        <v>1</v>
      </c>
      <c r="IG48" s="363">
        <v>1</v>
      </c>
      <c r="IH48" s="363">
        <v>1</v>
      </c>
      <c r="II48" s="366"/>
      <c r="IJ48" s="361">
        <v>1</v>
      </c>
    </row>
    <row r="49" spans="19:253" ht="7.5" customHeight="1">
      <c r="S49" s="354">
        <v>1</v>
      </c>
      <c r="T49" s="354">
        <v>1</v>
      </c>
      <c r="U49" s="354">
        <v>1</v>
      </c>
      <c r="V49" s="354">
        <v>1</v>
      </c>
      <c r="W49" s="354">
        <v>1</v>
      </c>
      <c r="X49" s="354">
        <v>1</v>
      </c>
      <c r="Y49" s="354">
        <v>1</v>
      </c>
      <c r="Z49" s="354">
        <v>1</v>
      </c>
      <c r="AA49" s="354">
        <v>1</v>
      </c>
      <c r="AB49" s="354">
        <v>1</v>
      </c>
      <c r="AC49" s="354">
        <v>1</v>
      </c>
      <c r="AD49" s="354">
        <v>1</v>
      </c>
      <c r="AE49" s="354">
        <v>1</v>
      </c>
      <c r="AF49" s="354">
        <v>1</v>
      </c>
      <c r="AG49" s="354">
        <v>1</v>
      </c>
      <c r="AH49" s="354">
        <v>1</v>
      </c>
      <c r="AI49" s="354">
        <v>1</v>
      </c>
      <c r="AJ49" s="354">
        <v>1</v>
      </c>
      <c r="AK49" s="354">
        <v>1</v>
      </c>
      <c r="AL49" s="354">
        <v>1</v>
      </c>
      <c r="AM49" s="354">
        <v>1</v>
      </c>
      <c r="AN49" s="354">
        <v>1</v>
      </c>
      <c r="AO49" s="354">
        <v>1</v>
      </c>
      <c r="AP49" s="354">
        <v>1</v>
      </c>
      <c r="AQ49" s="354">
        <v>1</v>
      </c>
      <c r="AR49" s="354">
        <v>1</v>
      </c>
      <c r="AS49" s="354">
        <v>1</v>
      </c>
      <c r="AT49" s="354">
        <v>1</v>
      </c>
      <c r="AU49" s="354">
        <v>1</v>
      </c>
      <c r="AV49" s="354">
        <v>1</v>
      </c>
      <c r="AW49" s="354">
        <v>1</v>
      </c>
      <c r="AX49" s="354">
        <v>1</v>
      </c>
      <c r="AY49" s="354">
        <v>1</v>
      </c>
      <c r="AZ49" s="354">
        <v>1</v>
      </c>
      <c r="BA49" s="354">
        <v>1</v>
      </c>
      <c r="BB49" s="354">
        <v>1</v>
      </c>
      <c r="BC49" s="354">
        <v>1</v>
      </c>
      <c r="BD49" s="354">
        <v>1</v>
      </c>
      <c r="BE49" s="354">
        <v>1</v>
      </c>
      <c r="BF49" s="354">
        <v>1</v>
      </c>
      <c r="BG49" s="354">
        <v>1</v>
      </c>
      <c r="BH49" s="354">
        <v>1</v>
      </c>
      <c r="BI49" s="354">
        <v>1</v>
      </c>
      <c r="BJ49" s="354">
        <v>1</v>
      </c>
      <c r="BK49" s="354">
        <v>1</v>
      </c>
      <c r="BL49" s="354">
        <v>1</v>
      </c>
      <c r="BM49" s="354">
        <v>1</v>
      </c>
      <c r="BV49" s="369">
        <v>1</v>
      </c>
      <c r="BW49" s="369">
        <v>1</v>
      </c>
      <c r="BX49" s="369">
        <v>1</v>
      </c>
      <c r="BY49" s="369">
        <v>1</v>
      </c>
      <c r="BZ49" s="369">
        <v>1</v>
      </c>
      <c r="CA49" s="369">
        <v>1</v>
      </c>
      <c r="CB49" s="369">
        <v>1</v>
      </c>
      <c r="CC49" s="369">
        <v>1</v>
      </c>
      <c r="CD49" s="369">
        <v>1</v>
      </c>
      <c r="CE49" s="370">
        <v>1</v>
      </c>
      <c r="CF49" s="371"/>
      <c r="CG49" s="368">
        <v>1</v>
      </c>
      <c r="CH49" s="369">
        <v>1</v>
      </c>
      <c r="CI49" s="369">
        <v>1</v>
      </c>
      <c r="CJ49" s="370">
        <v>1</v>
      </c>
      <c r="CK49" s="371"/>
      <c r="CL49" s="368">
        <v>1</v>
      </c>
      <c r="CM49" s="369">
        <v>1</v>
      </c>
      <c r="CN49" s="370">
        <v>1</v>
      </c>
      <c r="CO49" s="371"/>
      <c r="CP49" s="357">
        <v>1</v>
      </c>
      <c r="CQ49" s="354">
        <v>1</v>
      </c>
      <c r="CR49" s="355">
        <v>1</v>
      </c>
      <c r="CS49" s="356"/>
      <c r="CT49" s="358">
        <v>1</v>
      </c>
      <c r="CU49" s="354">
        <v>1</v>
      </c>
      <c r="CV49" s="354">
        <v>1</v>
      </c>
      <c r="CW49" s="354">
        <v>1</v>
      </c>
      <c r="CX49" s="354">
        <v>1</v>
      </c>
      <c r="CY49" s="354">
        <v>1</v>
      </c>
      <c r="CZ49" s="354">
        <v>1</v>
      </c>
      <c r="DA49" s="354">
        <v>1</v>
      </c>
      <c r="DB49" s="354">
        <v>1</v>
      </c>
      <c r="DC49" s="354">
        <v>1</v>
      </c>
      <c r="DD49" s="354">
        <v>1</v>
      </c>
      <c r="DE49" s="354">
        <v>1</v>
      </c>
      <c r="DF49" s="354">
        <v>1</v>
      </c>
      <c r="DG49" s="354">
        <v>1</v>
      </c>
      <c r="DH49" s="354">
        <v>1</v>
      </c>
      <c r="DI49" s="354">
        <v>1</v>
      </c>
      <c r="DJ49" s="354">
        <v>1</v>
      </c>
      <c r="DK49" s="354">
        <v>1</v>
      </c>
      <c r="DL49" s="354">
        <v>1</v>
      </c>
      <c r="DM49" s="354">
        <v>1</v>
      </c>
      <c r="DN49" s="354">
        <v>1</v>
      </c>
      <c r="DO49" s="354">
        <v>1</v>
      </c>
      <c r="DP49" s="354">
        <v>1</v>
      </c>
      <c r="DQ49" s="354">
        <v>1</v>
      </c>
      <c r="DR49" s="354">
        <v>1</v>
      </c>
      <c r="DS49" s="354">
        <v>1</v>
      </c>
      <c r="DT49" s="354">
        <v>1</v>
      </c>
      <c r="EC49" s="369">
        <v>1</v>
      </c>
      <c r="ED49" s="369">
        <v>1</v>
      </c>
      <c r="EE49" s="369">
        <v>1</v>
      </c>
      <c r="EF49" s="370">
        <v>1</v>
      </c>
      <c r="EG49" s="368">
        <v>1</v>
      </c>
      <c r="EH49" s="369">
        <v>1</v>
      </c>
      <c r="EI49" s="369">
        <v>1</v>
      </c>
      <c r="EJ49" s="369">
        <v>1</v>
      </c>
      <c r="EK49" s="369">
        <v>1</v>
      </c>
      <c r="EL49" s="369">
        <v>1</v>
      </c>
      <c r="EM49" s="369">
        <v>1</v>
      </c>
      <c r="EN49" s="369">
        <v>1</v>
      </c>
      <c r="EO49" s="369">
        <v>1</v>
      </c>
      <c r="EP49" s="370">
        <v>1</v>
      </c>
      <c r="EQ49" s="372">
        <v>1</v>
      </c>
      <c r="ER49" s="369">
        <v>1</v>
      </c>
      <c r="ES49" s="369">
        <v>1</v>
      </c>
      <c r="ET49" s="369">
        <v>1</v>
      </c>
      <c r="EU49" s="369">
        <v>1</v>
      </c>
      <c r="EV49" s="369">
        <v>1</v>
      </c>
      <c r="EW49" s="369">
        <v>1</v>
      </c>
      <c r="EX49" s="370">
        <v>1</v>
      </c>
      <c r="EY49" s="368">
        <v>1</v>
      </c>
      <c r="EZ49" s="369">
        <v>1</v>
      </c>
      <c r="FA49" s="369">
        <v>1</v>
      </c>
      <c r="FB49" s="354">
        <v>1</v>
      </c>
      <c r="FC49" s="354">
        <v>1</v>
      </c>
      <c r="FD49" s="354">
        <v>1</v>
      </c>
      <c r="FE49" s="354">
        <v>1</v>
      </c>
      <c r="FF49" s="354">
        <v>1</v>
      </c>
      <c r="FG49" s="354">
        <v>1</v>
      </c>
      <c r="FH49" s="354">
        <v>1</v>
      </c>
      <c r="FI49" s="354">
        <v>1</v>
      </c>
      <c r="FJ49" s="354">
        <v>1</v>
      </c>
      <c r="FK49" s="354">
        <v>1</v>
      </c>
      <c r="FL49" s="354">
        <v>1</v>
      </c>
      <c r="FM49" s="354">
        <v>1</v>
      </c>
      <c r="FN49" s="354">
        <v>1</v>
      </c>
      <c r="FO49" s="354">
        <v>1</v>
      </c>
      <c r="FP49" s="354">
        <v>1</v>
      </c>
      <c r="FQ49" s="355">
        <v>1</v>
      </c>
      <c r="FR49" s="357">
        <v>1</v>
      </c>
      <c r="FS49" s="354">
        <v>1</v>
      </c>
      <c r="FT49" s="354">
        <v>1</v>
      </c>
      <c r="FU49" s="354">
        <v>1</v>
      </c>
      <c r="FV49" s="354">
        <v>1</v>
      </c>
      <c r="FW49" s="355">
        <v>1</v>
      </c>
      <c r="FX49" s="372">
        <v>1</v>
      </c>
      <c r="GA49" s="367"/>
      <c r="GJ49" s="361">
        <v>1</v>
      </c>
      <c r="GK49" s="361">
        <v>1</v>
      </c>
      <c r="GL49" s="361">
        <v>1</v>
      </c>
      <c r="GM49" s="361">
        <v>1</v>
      </c>
      <c r="GN49" s="365"/>
      <c r="GO49" s="361">
        <v>1</v>
      </c>
      <c r="GP49" s="361">
        <v>1</v>
      </c>
      <c r="GQ49" s="361">
        <v>1</v>
      </c>
      <c r="GR49" s="361">
        <v>1</v>
      </c>
      <c r="GS49" s="361">
        <v>1</v>
      </c>
      <c r="GT49" s="361">
        <v>1</v>
      </c>
      <c r="GU49" s="361">
        <v>1</v>
      </c>
      <c r="GV49" s="361">
        <v>1</v>
      </c>
      <c r="GW49" s="361">
        <v>1</v>
      </c>
      <c r="GX49" s="361">
        <v>1</v>
      </c>
      <c r="GY49" s="365"/>
      <c r="GZ49" s="361">
        <v>1</v>
      </c>
      <c r="HA49" s="361">
        <v>1</v>
      </c>
      <c r="HB49" s="361">
        <v>1</v>
      </c>
      <c r="HC49" s="361">
        <v>1</v>
      </c>
      <c r="HD49" s="361">
        <v>1</v>
      </c>
      <c r="HE49" s="361">
        <v>1</v>
      </c>
      <c r="HF49" s="361">
        <v>1</v>
      </c>
      <c r="HG49" s="361">
        <v>1</v>
      </c>
      <c r="HH49" s="365"/>
      <c r="HI49" s="361">
        <v>1</v>
      </c>
      <c r="HJ49" s="361">
        <v>1</v>
      </c>
      <c r="HK49" s="361">
        <v>1</v>
      </c>
      <c r="HL49" s="361">
        <v>1</v>
      </c>
      <c r="HM49" s="361">
        <v>1</v>
      </c>
      <c r="HN49" s="361">
        <v>1</v>
      </c>
      <c r="HO49" s="361">
        <v>1</v>
      </c>
      <c r="HP49" s="361">
        <v>1</v>
      </c>
      <c r="HQ49" s="361">
        <v>1</v>
      </c>
      <c r="HR49" s="361">
        <v>1</v>
      </c>
      <c r="HS49" s="361">
        <v>1</v>
      </c>
      <c r="HT49" s="361">
        <v>1</v>
      </c>
      <c r="HU49" s="361">
        <v>1</v>
      </c>
      <c r="HV49" s="361">
        <v>1</v>
      </c>
      <c r="HW49" s="361">
        <v>1</v>
      </c>
      <c r="HX49" s="361">
        <v>1</v>
      </c>
      <c r="HY49" s="361">
        <v>1</v>
      </c>
      <c r="HZ49" s="361">
        <v>1</v>
      </c>
      <c r="IA49" s="361">
        <v>1</v>
      </c>
      <c r="IB49" s="365"/>
      <c r="IC49" s="363">
        <v>1</v>
      </c>
      <c r="ID49" s="363">
        <v>1</v>
      </c>
      <c r="IE49" s="363">
        <v>1</v>
      </c>
      <c r="IF49" s="363">
        <v>1</v>
      </c>
      <c r="IG49" s="363">
        <v>1</v>
      </c>
      <c r="IH49" s="363">
        <v>1</v>
      </c>
      <c r="II49" s="366"/>
      <c r="IJ49" s="361">
        <v>1</v>
      </c>
    </row>
    <row r="50" spans="19:253" ht="7.5" customHeight="1">
      <c r="S50" s="354">
        <v>1</v>
      </c>
      <c r="T50" s="354">
        <v>1</v>
      </c>
      <c r="U50" s="354">
        <v>1</v>
      </c>
      <c r="V50" s="354">
        <v>1</v>
      </c>
      <c r="W50" s="354">
        <v>1</v>
      </c>
      <c r="X50" s="354">
        <v>1</v>
      </c>
      <c r="Y50" s="354">
        <v>1</v>
      </c>
      <c r="Z50" s="354">
        <v>1</v>
      </c>
      <c r="AA50" s="354">
        <v>1</v>
      </c>
      <c r="AB50" s="354">
        <v>1</v>
      </c>
      <c r="AC50" s="354">
        <v>1</v>
      </c>
      <c r="AD50" s="354">
        <v>1</v>
      </c>
      <c r="AE50" s="354">
        <v>1</v>
      </c>
      <c r="AF50" s="354">
        <v>1</v>
      </c>
      <c r="AG50" s="354">
        <v>1</v>
      </c>
      <c r="AH50" s="354">
        <v>1</v>
      </c>
      <c r="AI50" s="354">
        <v>1</v>
      </c>
      <c r="AJ50" s="354">
        <v>1</v>
      </c>
      <c r="AK50" s="354">
        <v>1</v>
      </c>
      <c r="AL50" s="354">
        <v>1</v>
      </c>
      <c r="AM50" s="354">
        <v>1</v>
      </c>
      <c r="AN50" s="354">
        <v>1</v>
      </c>
      <c r="AO50" s="354">
        <v>1</v>
      </c>
      <c r="AP50" s="354">
        <v>1</v>
      </c>
      <c r="AQ50" s="354">
        <v>1</v>
      </c>
      <c r="AR50" s="354">
        <v>1</v>
      </c>
      <c r="AS50" s="354">
        <v>1</v>
      </c>
      <c r="AT50" s="354">
        <v>1</v>
      </c>
      <c r="AU50" s="354">
        <v>1</v>
      </c>
      <c r="AV50" s="354">
        <v>1</v>
      </c>
      <c r="AW50" s="354">
        <v>1</v>
      </c>
      <c r="AX50" s="354">
        <v>1</v>
      </c>
      <c r="AY50" s="354">
        <v>1</v>
      </c>
      <c r="AZ50" s="354">
        <v>1</v>
      </c>
      <c r="BA50" s="354">
        <v>1</v>
      </c>
      <c r="BB50" s="354">
        <v>1</v>
      </c>
      <c r="BC50" s="354">
        <v>1</v>
      </c>
      <c r="BD50" s="354">
        <v>1</v>
      </c>
      <c r="BE50" s="354">
        <v>1</v>
      </c>
      <c r="BF50" s="354">
        <v>1</v>
      </c>
      <c r="BG50" s="354">
        <v>1</v>
      </c>
      <c r="BH50" s="354">
        <v>1</v>
      </c>
      <c r="BI50" s="354">
        <v>1</v>
      </c>
      <c r="BJ50" s="354">
        <v>1</v>
      </c>
      <c r="BK50" s="354">
        <v>1</v>
      </c>
      <c r="BL50" s="354">
        <v>1</v>
      </c>
      <c r="BM50" s="354">
        <v>1</v>
      </c>
      <c r="BV50" s="369">
        <v>1</v>
      </c>
      <c r="BW50" s="369">
        <v>1</v>
      </c>
      <c r="BX50" s="369">
        <v>1</v>
      </c>
      <c r="BY50" s="369">
        <v>1</v>
      </c>
      <c r="BZ50" s="369">
        <v>1</v>
      </c>
      <c r="CA50" s="369">
        <v>1</v>
      </c>
      <c r="CB50" s="369">
        <v>1</v>
      </c>
      <c r="CC50" s="369">
        <v>1</v>
      </c>
      <c r="CD50" s="369">
        <v>1</v>
      </c>
      <c r="CE50" s="370">
        <v>1</v>
      </c>
      <c r="CF50" s="371"/>
      <c r="CG50" s="368">
        <v>1</v>
      </c>
      <c r="CH50" s="369">
        <v>1</v>
      </c>
      <c r="CI50" s="369">
        <v>1</v>
      </c>
      <c r="CJ50" s="370">
        <v>1</v>
      </c>
      <c r="CK50" s="371"/>
      <c r="CL50" s="368">
        <v>1</v>
      </c>
      <c r="CM50" s="369">
        <v>1</v>
      </c>
      <c r="CN50" s="370">
        <v>1</v>
      </c>
      <c r="CO50" s="371"/>
      <c r="CP50" s="357">
        <v>1</v>
      </c>
      <c r="CQ50" s="354">
        <v>1</v>
      </c>
      <c r="CR50" s="355">
        <v>1</v>
      </c>
      <c r="CS50" s="356"/>
      <c r="CT50" s="358">
        <v>1</v>
      </c>
      <c r="CU50" s="354">
        <v>1</v>
      </c>
      <c r="CV50" s="354">
        <v>1</v>
      </c>
      <c r="CW50" s="354">
        <v>1</v>
      </c>
      <c r="CX50" s="354">
        <v>1</v>
      </c>
      <c r="CY50" s="354">
        <v>1</v>
      </c>
      <c r="CZ50" s="354">
        <v>1</v>
      </c>
      <c r="DA50" s="354">
        <v>1</v>
      </c>
      <c r="DB50" s="354">
        <v>1</v>
      </c>
      <c r="DC50" s="354">
        <v>1</v>
      </c>
      <c r="DD50" s="354">
        <v>1</v>
      </c>
      <c r="DE50" s="354">
        <v>1</v>
      </c>
      <c r="DF50" s="354">
        <v>1</v>
      </c>
      <c r="DG50" s="354">
        <v>1</v>
      </c>
      <c r="DH50" s="354">
        <v>1</v>
      </c>
      <c r="DI50" s="354">
        <v>1</v>
      </c>
      <c r="DJ50" s="354">
        <v>1</v>
      </c>
      <c r="DK50" s="354">
        <v>1</v>
      </c>
      <c r="DL50" s="354">
        <v>1</v>
      </c>
      <c r="DM50" s="354">
        <v>1</v>
      </c>
      <c r="DN50" s="354">
        <v>1</v>
      </c>
      <c r="DO50" s="354">
        <v>1</v>
      </c>
      <c r="DP50" s="354">
        <v>1</v>
      </c>
      <c r="DQ50" s="354">
        <v>1</v>
      </c>
      <c r="DR50" s="354">
        <v>1</v>
      </c>
      <c r="DS50" s="354">
        <v>1</v>
      </c>
      <c r="DT50" s="354">
        <v>1</v>
      </c>
      <c r="EC50" s="369">
        <v>1</v>
      </c>
      <c r="ED50" s="369">
        <v>1</v>
      </c>
      <c r="EE50" s="369">
        <v>1</v>
      </c>
      <c r="EF50" s="370">
        <v>1</v>
      </c>
      <c r="EG50" s="368">
        <v>1</v>
      </c>
      <c r="EH50" s="369">
        <v>1</v>
      </c>
      <c r="EI50" s="369">
        <v>1</v>
      </c>
      <c r="EJ50" s="369">
        <v>1</v>
      </c>
      <c r="EK50" s="369">
        <v>1</v>
      </c>
      <c r="EL50" s="369">
        <v>1</v>
      </c>
      <c r="EM50" s="369">
        <v>1</v>
      </c>
      <c r="EN50" s="369">
        <v>1</v>
      </c>
      <c r="EO50" s="369">
        <v>1</v>
      </c>
      <c r="EP50" s="370">
        <v>1</v>
      </c>
      <c r="EQ50" s="372">
        <v>1</v>
      </c>
      <c r="ER50" s="369">
        <v>1</v>
      </c>
      <c r="ES50" s="369">
        <v>1</v>
      </c>
      <c r="ET50" s="369">
        <v>1</v>
      </c>
      <c r="EU50" s="369">
        <v>1</v>
      </c>
      <c r="EV50" s="369">
        <v>1</v>
      </c>
      <c r="EW50" s="369">
        <v>1</v>
      </c>
      <c r="EX50" s="370">
        <v>1</v>
      </c>
      <c r="EY50" s="368">
        <v>1</v>
      </c>
      <c r="EZ50" s="369">
        <v>1</v>
      </c>
      <c r="FA50" s="369">
        <v>1</v>
      </c>
      <c r="FB50" s="369">
        <v>1</v>
      </c>
      <c r="FC50" s="369">
        <v>1</v>
      </c>
      <c r="FD50" s="369">
        <v>1</v>
      </c>
      <c r="FE50" s="369">
        <v>1</v>
      </c>
      <c r="FF50" s="369">
        <v>1</v>
      </c>
      <c r="FG50" s="369">
        <v>1</v>
      </c>
      <c r="FH50" s="369">
        <v>1</v>
      </c>
      <c r="FI50" s="369">
        <v>1</v>
      </c>
      <c r="FJ50" s="369">
        <v>1</v>
      </c>
      <c r="FK50" s="369">
        <v>1</v>
      </c>
      <c r="FL50" s="369">
        <v>1</v>
      </c>
      <c r="FM50" s="369">
        <v>1</v>
      </c>
      <c r="FN50" s="369">
        <v>1</v>
      </c>
      <c r="FO50" s="369">
        <v>1</v>
      </c>
      <c r="FP50" s="369">
        <v>1</v>
      </c>
      <c r="FQ50" s="370">
        <v>1</v>
      </c>
      <c r="FR50" s="357">
        <v>1</v>
      </c>
      <c r="FS50" s="354">
        <v>1</v>
      </c>
      <c r="FT50" s="354">
        <v>1</v>
      </c>
      <c r="FU50" s="354">
        <v>1</v>
      </c>
      <c r="FV50" s="354">
        <v>1</v>
      </c>
      <c r="FW50" s="355">
        <v>1</v>
      </c>
      <c r="FX50" s="372">
        <v>1</v>
      </c>
      <c r="GA50" s="367"/>
      <c r="GJ50" s="361">
        <v>1</v>
      </c>
      <c r="GK50" s="361">
        <v>1</v>
      </c>
      <c r="GL50" s="361">
        <v>1</v>
      </c>
      <c r="GM50" s="361">
        <v>1</v>
      </c>
      <c r="GN50" s="365"/>
      <c r="GO50" s="361">
        <v>1</v>
      </c>
      <c r="GP50" s="361">
        <v>1</v>
      </c>
      <c r="GQ50" s="361">
        <v>1</v>
      </c>
      <c r="GR50" s="361">
        <v>1</v>
      </c>
      <c r="GS50" s="361">
        <v>1</v>
      </c>
      <c r="GT50" s="361">
        <v>1</v>
      </c>
      <c r="GU50" s="361">
        <v>1</v>
      </c>
      <c r="GV50" s="361">
        <v>1</v>
      </c>
      <c r="GW50" s="361">
        <v>1</v>
      </c>
      <c r="GX50" s="361">
        <v>1</v>
      </c>
      <c r="GY50" s="365"/>
      <c r="GZ50" s="361">
        <v>1</v>
      </c>
      <c r="HA50" s="361">
        <v>1</v>
      </c>
      <c r="HB50" s="361">
        <v>1</v>
      </c>
      <c r="HC50" s="361">
        <v>1</v>
      </c>
      <c r="HD50" s="361">
        <v>1</v>
      </c>
      <c r="HE50" s="361">
        <v>1</v>
      </c>
      <c r="HF50" s="361">
        <v>1</v>
      </c>
      <c r="HG50" s="361">
        <v>1</v>
      </c>
      <c r="HH50" s="365"/>
      <c r="HI50" s="361">
        <v>1</v>
      </c>
      <c r="HJ50" s="361">
        <v>1</v>
      </c>
      <c r="HK50" s="361">
        <v>1</v>
      </c>
      <c r="HL50" s="361">
        <v>1</v>
      </c>
      <c r="HM50" s="361">
        <v>1</v>
      </c>
      <c r="HN50" s="361">
        <v>1</v>
      </c>
      <c r="HO50" s="361">
        <v>1</v>
      </c>
      <c r="HP50" s="361">
        <v>1</v>
      </c>
      <c r="HQ50" s="361">
        <v>1</v>
      </c>
      <c r="HR50" s="361">
        <v>1</v>
      </c>
      <c r="HS50" s="361">
        <v>1</v>
      </c>
      <c r="HT50" s="361">
        <v>1</v>
      </c>
      <c r="HU50" s="361">
        <v>1</v>
      </c>
      <c r="HV50" s="361">
        <v>1</v>
      </c>
      <c r="HW50" s="361">
        <v>1</v>
      </c>
      <c r="HX50" s="361">
        <v>1</v>
      </c>
      <c r="HY50" s="361">
        <v>1</v>
      </c>
      <c r="HZ50" s="361">
        <v>1</v>
      </c>
      <c r="IA50" s="361">
        <v>1</v>
      </c>
      <c r="IB50" s="365"/>
      <c r="IC50" s="363">
        <v>1</v>
      </c>
      <c r="ID50" s="363">
        <v>1</v>
      </c>
      <c r="IE50" s="363">
        <v>1</v>
      </c>
      <c r="IF50" s="363">
        <v>1</v>
      </c>
      <c r="IG50" s="363">
        <v>1</v>
      </c>
      <c r="IH50" s="363">
        <v>1</v>
      </c>
      <c r="II50" s="366"/>
      <c r="IJ50" s="361">
        <v>1</v>
      </c>
    </row>
    <row r="51" spans="19:253" ht="7.5" customHeight="1">
      <c r="S51" s="354">
        <v>1</v>
      </c>
      <c r="T51" s="354">
        <v>1</v>
      </c>
      <c r="U51" s="354">
        <v>1</v>
      </c>
      <c r="V51" s="354">
        <v>1</v>
      </c>
      <c r="W51" s="354">
        <v>1</v>
      </c>
      <c r="X51" s="354">
        <v>1</v>
      </c>
      <c r="Y51" s="354">
        <v>1</v>
      </c>
      <c r="Z51" s="354">
        <v>1</v>
      </c>
      <c r="AA51" s="354">
        <v>1</v>
      </c>
      <c r="AB51" s="354">
        <v>1</v>
      </c>
      <c r="AC51" s="354">
        <v>1</v>
      </c>
      <c r="AD51" s="354">
        <v>1</v>
      </c>
      <c r="AE51" s="354">
        <v>1</v>
      </c>
      <c r="AF51" s="354">
        <v>1</v>
      </c>
      <c r="AG51" s="354">
        <v>1</v>
      </c>
      <c r="AH51" s="354">
        <v>1</v>
      </c>
      <c r="AI51" s="354">
        <v>1</v>
      </c>
      <c r="AJ51" s="354">
        <v>1</v>
      </c>
      <c r="AK51" s="354">
        <v>1</v>
      </c>
      <c r="AL51" s="354">
        <v>1</v>
      </c>
      <c r="AM51" s="354">
        <v>1</v>
      </c>
      <c r="AN51" s="354">
        <v>1</v>
      </c>
      <c r="AO51" s="354">
        <v>1</v>
      </c>
      <c r="AP51" s="354">
        <v>1</v>
      </c>
      <c r="AQ51" s="354">
        <v>1</v>
      </c>
      <c r="AR51" s="354">
        <v>1</v>
      </c>
      <c r="AS51" s="354">
        <v>1</v>
      </c>
      <c r="AT51" s="354">
        <v>1</v>
      </c>
      <c r="AU51" s="354">
        <v>1</v>
      </c>
      <c r="AV51" s="354">
        <v>1</v>
      </c>
      <c r="AW51" s="354">
        <v>1</v>
      </c>
      <c r="AX51" s="354">
        <v>1</v>
      </c>
      <c r="AY51" s="354">
        <v>1</v>
      </c>
      <c r="AZ51" s="354">
        <v>1</v>
      </c>
      <c r="BA51" s="354">
        <v>1</v>
      </c>
      <c r="BB51" s="354">
        <v>1</v>
      </c>
      <c r="BC51" s="354">
        <v>1</v>
      </c>
      <c r="BD51" s="354">
        <v>1</v>
      </c>
      <c r="BE51" s="354">
        <v>1</v>
      </c>
      <c r="BF51" s="354">
        <v>1</v>
      </c>
      <c r="BG51" s="354">
        <v>1</v>
      </c>
      <c r="BH51" s="354">
        <v>1</v>
      </c>
      <c r="BI51" s="354">
        <v>1</v>
      </c>
      <c r="BJ51" s="354">
        <v>1</v>
      </c>
      <c r="BK51" s="354">
        <v>1</v>
      </c>
      <c r="BL51" s="354">
        <v>1</v>
      </c>
      <c r="BM51" s="354">
        <v>1</v>
      </c>
      <c r="BV51" s="369">
        <v>1</v>
      </c>
      <c r="BW51" s="369">
        <v>1</v>
      </c>
      <c r="BX51" s="369">
        <v>1</v>
      </c>
      <c r="BY51" s="369">
        <v>1</v>
      </c>
      <c r="BZ51" s="369">
        <v>1</v>
      </c>
      <c r="CA51" s="369">
        <v>1</v>
      </c>
      <c r="CB51" s="369">
        <v>1</v>
      </c>
      <c r="CC51" s="369">
        <v>1</v>
      </c>
      <c r="CD51" s="369">
        <v>1</v>
      </c>
      <c r="CE51" s="370">
        <v>1</v>
      </c>
      <c r="CF51" s="371"/>
      <c r="CG51" s="368">
        <v>1</v>
      </c>
      <c r="CH51" s="369">
        <v>1</v>
      </c>
      <c r="CI51" s="369">
        <v>1</v>
      </c>
      <c r="CJ51" s="370">
        <v>1</v>
      </c>
      <c r="CK51" s="371"/>
      <c r="CL51" s="368">
        <v>1</v>
      </c>
      <c r="CM51" s="369">
        <v>1</v>
      </c>
      <c r="CN51" s="370">
        <v>1</v>
      </c>
      <c r="CO51" s="371"/>
      <c r="CP51" s="368">
        <v>1</v>
      </c>
      <c r="CQ51" s="369">
        <v>1</v>
      </c>
      <c r="CR51" s="370">
        <v>1</v>
      </c>
      <c r="CS51" s="371"/>
      <c r="CT51" s="358">
        <v>1</v>
      </c>
      <c r="CU51" s="354">
        <v>1</v>
      </c>
      <c r="CV51" s="354">
        <v>1</v>
      </c>
      <c r="CW51" s="354">
        <v>1</v>
      </c>
      <c r="CX51" s="354">
        <v>1</v>
      </c>
      <c r="CY51" s="354">
        <v>1</v>
      </c>
      <c r="CZ51" s="354">
        <v>1</v>
      </c>
      <c r="DA51" s="354">
        <v>1</v>
      </c>
      <c r="DB51" s="354">
        <v>1</v>
      </c>
      <c r="DC51" s="354">
        <v>1</v>
      </c>
      <c r="DD51" s="354">
        <v>1</v>
      </c>
      <c r="DE51" s="354">
        <v>1</v>
      </c>
      <c r="DF51" s="354">
        <v>1</v>
      </c>
      <c r="DG51" s="354">
        <v>1</v>
      </c>
      <c r="DH51" s="354">
        <v>1</v>
      </c>
      <c r="DI51" s="354">
        <v>1</v>
      </c>
      <c r="DJ51" s="354">
        <v>1</v>
      </c>
      <c r="DK51" s="354">
        <v>1</v>
      </c>
      <c r="DL51" s="354">
        <v>1</v>
      </c>
      <c r="DM51" s="354">
        <v>1</v>
      </c>
      <c r="DN51" s="354">
        <v>1</v>
      </c>
      <c r="DO51" s="354">
        <v>1</v>
      </c>
      <c r="DP51" s="354">
        <v>1</v>
      </c>
      <c r="DQ51" s="354">
        <v>1</v>
      </c>
      <c r="DR51" s="354">
        <v>1</v>
      </c>
      <c r="DS51" s="354">
        <v>1</v>
      </c>
      <c r="DT51" s="354">
        <v>1</v>
      </c>
      <c r="EC51" s="369">
        <v>1</v>
      </c>
      <c r="ED51" s="369">
        <v>1</v>
      </c>
      <c r="EE51" s="369">
        <v>1</v>
      </c>
      <c r="EF51" s="370">
        <v>1</v>
      </c>
      <c r="EG51" s="368">
        <v>1</v>
      </c>
      <c r="EH51" s="369">
        <v>1</v>
      </c>
      <c r="EI51" s="369">
        <v>1</v>
      </c>
      <c r="EJ51" s="369">
        <v>1</v>
      </c>
      <c r="EK51" s="369">
        <v>1</v>
      </c>
      <c r="EL51" s="369">
        <v>1</v>
      </c>
      <c r="EM51" s="369">
        <v>1</v>
      </c>
      <c r="EN51" s="369">
        <v>1</v>
      </c>
      <c r="EO51" s="369">
        <v>1</v>
      </c>
      <c r="EP51" s="370">
        <v>1</v>
      </c>
      <c r="EQ51" s="372">
        <v>1</v>
      </c>
      <c r="ER51" s="369">
        <v>1</v>
      </c>
      <c r="ES51" s="369">
        <v>1</v>
      </c>
      <c r="ET51" s="369">
        <v>1</v>
      </c>
      <c r="EU51" s="369">
        <v>1</v>
      </c>
      <c r="EV51" s="369">
        <v>1</v>
      </c>
      <c r="EW51" s="369">
        <v>1</v>
      </c>
      <c r="EX51" s="370">
        <v>1</v>
      </c>
      <c r="EY51" s="368">
        <v>1</v>
      </c>
      <c r="EZ51" s="369">
        <v>1</v>
      </c>
      <c r="FA51" s="369">
        <v>1</v>
      </c>
      <c r="FB51" s="369">
        <v>1</v>
      </c>
      <c r="FC51" s="369">
        <v>1</v>
      </c>
      <c r="FD51" s="369">
        <v>1</v>
      </c>
      <c r="FE51" s="369">
        <v>1</v>
      </c>
      <c r="FF51" s="369">
        <v>1</v>
      </c>
      <c r="FG51" s="369">
        <v>1</v>
      </c>
      <c r="FH51" s="369">
        <v>1</v>
      </c>
      <c r="FI51" s="369">
        <v>1</v>
      </c>
      <c r="FJ51" s="369">
        <v>1</v>
      </c>
      <c r="FK51" s="369">
        <v>1</v>
      </c>
      <c r="FL51" s="369">
        <v>1</v>
      </c>
      <c r="FM51" s="369">
        <v>1</v>
      </c>
      <c r="FN51" s="369">
        <v>1</v>
      </c>
      <c r="FO51" s="369">
        <v>1</v>
      </c>
      <c r="FP51" s="369">
        <v>1</v>
      </c>
      <c r="FQ51" s="370">
        <v>1</v>
      </c>
      <c r="FR51" s="357">
        <v>1</v>
      </c>
      <c r="FS51" s="354">
        <v>1</v>
      </c>
      <c r="FT51" s="354">
        <v>1</v>
      </c>
      <c r="FU51" s="354">
        <v>1</v>
      </c>
      <c r="FV51" s="354">
        <v>1</v>
      </c>
      <c r="FW51" s="355">
        <v>1</v>
      </c>
      <c r="FX51" s="372">
        <v>1</v>
      </c>
      <c r="GA51" s="367"/>
      <c r="GJ51" s="361">
        <v>1</v>
      </c>
      <c r="GK51" s="361">
        <v>1</v>
      </c>
      <c r="GL51" s="361">
        <v>1</v>
      </c>
      <c r="GM51" s="361">
        <v>1</v>
      </c>
      <c r="GN51" s="365"/>
      <c r="GO51" s="361">
        <v>1</v>
      </c>
      <c r="GP51" s="361">
        <v>1</v>
      </c>
      <c r="GQ51" s="361">
        <v>1</v>
      </c>
      <c r="GR51" s="361">
        <v>1</v>
      </c>
      <c r="GS51" s="361">
        <v>1</v>
      </c>
      <c r="GT51" s="361">
        <v>1</v>
      </c>
      <c r="GU51" s="361">
        <v>1</v>
      </c>
      <c r="GV51" s="361">
        <v>1</v>
      </c>
      <c r="GW51" s="361">
        <v>1</v>
      </c>
      <c r="GX51" s="361">
        <v>1</v>
      </c>
      <c r="GY51" s="365"/>
      <c r="GZ51" s="361">
        <v>1</v>
      </c>
      <c r="HA51" s="361">
        <v>1</v>
      </c>
      <c r="HB51" s="361">
        <v>1</v>
      </c>
      <c r="HC51" s="361">
        <v>1</v>
      </c>
      <c r="HD51" s="361">
        <v>1</v>
      </c>
      <c r="HE51" s="361">
        <v>1</v>
      </c>
      <c r="HF51" s="361">
        <v>1</v>
      </c>
      <c r="HG51" s="361">
        <v>1</v>
      </c>
      <c r="HH51" s="365"/>
      <c r="HI51" s="361">
        <v>1</v>
      </c>
      <c r="HJ51" s="361">
        <v>1</v>
      </c>
      <c r="HK51" s="361">
        <v>1</v>
      </c>
      <c r="HL51" s="361">
        <v>1</v>
      </c>
      <c r="HM51" s="361">
        <v>1</v>
      </c>
      <c r="HN51" s="361">
        <v>1</v>
      </c>
      <c r="HO51" s="361">
        <v>1</v>
      </c>
      <c r="HP51" s="361">
        <v>1</v>
      </c>
      <c r="HQ51" s="361">
        <v>1</v>
      </c>
      <c r="HR51" s="361">
        <v>1</v>
      </c>
      <c r="HS51" s="361">
        <v>1</v>
      </c>
      <c r="HT51" s="361">
        <v>1</v>
      </c>
      <c r="HU51" s="361">
        <v>1</v>
      </c>
      <c r="HV51" s="361">
        <v>1</v>
      </c>
      <c r="HW51" s="361">
        <v>1</v>
      </c>
      <c r="HX51" s="361">
        <v>1</v>
      </c>
      <c r="HY51" s="361">
        <v>1</v>
      </c>
      <c r="HZ51" s="361">
        <v>1</v>
      </c>
      <c r="IA51" s="361">
        <v>1</v>
      </c>
      <c r="IB51" s="365"/>
      <c r="IC51" s="363">
        <v>1</v>
      </c>
      <c r="ID51" s="363">
        <v>1</v>
      </c>
      <c r="IE51" s="363">
        <v>1</v>
      </c>
      <c r="IF51" s="363">
        <v>1</v>
      </c>
      <c r="IG51" s="363">
        <v>1</v>
      </c>
      <c r="IH51" s="363">
        <v>1</v>
      </c>
      <c r="II51" s="366"/>
      <c r="IJ51" s="361">
        <v>1</v>
      </c>
    </row>
    <row r="52" spans="19:253" ht="7.5" customHeight="1">
      <c r="S52" s="354">
        <v>1</v>
      </c>
      <c r="T52" s="354">
        <v>1</v>
      </c>
      <c r="U52" s="354">
        <v>1</v>
      </c>
      <c r="V52" s="354">
        <v>1</v>
      </c>
      <c r="W52" s="354">
        <v>1</v>
      </c>
      <c r="X52" s="354">
        <v>1</v>
      </c>
      <c r="Y52" s="354">
        <v>1</v>
      </c>
      <c r="Z52" s="354">
        <v>1</v>
      </c>
      <c r="AA52" s="354">
        <v>1</v>
      </c>
      <c r="AB52" s="354">
        <v>1</v>
      </c>
      <c r="AC52" s="354">
        <v>1</v>
      </c>
      <c r="AD52" s="354">
        <v>1</v>
      </c>
      <c r="AE52" s="354">
        <v>1</v>
      </c>
      <c r="AF52" s="354">
        <v>1</v>
      </c>
      <c r="AG52" s="354">
        <v>1</v>
      </c>
      <c r="AH52" s="354">
        <v>1</v>
      </c>
      <c r="AI52" s="354">
        <v>1</v>
      </c>
      <c r="AJ52" s="354">
        <v>1</v>
      </c>
      <c r="AK52" s="354">
        <v>1</v>
      </c>
      <c r="AL52" s="354">
        <v>1</v>
      </c>
      <c r="AM52" s="354">
        <v>1</v>
      </c>
      <c r="AN52" s="354">
        <v>1</v>
      </c>
      <c r="AO52" s="354">
        <v>1</v>
      </c>
      <c r="AP52" s="354">
        <v>1</v>
      </c>
      <c r="AQ52" s="354">
        <v>1</v>
      </c>
      <c r="AR52" s="354">
        <v>1</v>
      </c>
      <c r="AS52" s="354">
        <v>1</v>
      </c>
      <c r="AT52" s="354">
        <v>1</v>
      </c>
      <c r="AU52" s="354">
        <v>1</v>
      </c>
      <c r="AV52" s="354">
        <v>1</v>
      </c>
      <c r="AW52" s="354">
        <v>1</v>
      </c>
      <c r="AX52" s="354">
        <v>1</v>
      </c>
      <c r="AY52" s="354">
        <v>1</v>
      </c>
      <c r="AZ52" s="354">
        <v>1</v>
      </c>
      <c r="BA52" s="354">
        <v>1</v>
      </c>
      <c r="BB52" s="354">
        <v>1</v>
      </c>
      <c r="BC52" s="354">
        <v>1</v>
      </c>
      <c r="BD52" s="354">
        <v>1</v>
      </c>
      <c r="BE52" s="354">
        <v>1</v>
      </c>
      <c r="BF52" s="354">
        <v>1</v>
      </c>
      <c r="BG52" s="354">
        <v>1</v>
      </c>
      <c r="BH52" s="354">
        <v>1</v>
      </c>
      <c r="BI52" s="354">
        <v>1</v>
      </c>
      <c r="BJ52" s="354">
        <v>1</v>
      </c>
      <c r="BK52" s="354">
        <v>1</v>
      </c>
      <c r="BL52" s="354">
        <v>1</v>
      </c>
      <c r="BM52" s="354">
        <v>1</v>
      </c>
      <c r="BV52" s="373">
        <v>1</v>
      </c>
      <c r="BW52" s="373">
        <v>1</v>
      </c>
      <c r="BX52" s="373">
        <v>1</v>
      </c>
      <c r="BY52" s="373">
        <v>1</v>
      </c>
      <c r="BZ52" s="373">
        <v>1</v>
      </c>
      <c r="CA52" s="373">
        <v>1</v>
      </c>
      <c r="CB52" s="373">
        <v>1</v>
      </c>
      <c r="CC52" s="373">
        <v>1</v>
      </c>
      <c r="CD52" s="373">
        <v>1</v>
      </c>
      <c r="CE52" s="374">
        <v>1</v>
      </c>
      <c r="CF52" s="375"/>
      <c r="CG52" s="376">
        <v>1</v>
      </c>
      <c r="CH52" s="373">
        <v>1</v>
      </c>
      <c r="CI52" s="373">
        <v>1</v>
      </c>
      <c r="CJ52" s="374">
        <v>1</v>
      </c>
      <c r="CK52" s="375"/>
      <c r="CL52" s="376">
        <v>1</v>
      </c>
      <c r="CM52" s="373">
        <v>1</v>
      </c>
      <c r="CN52" s="374">
        <v>1</v>
      </c>
      <c r="CO52" s="375"/>
      <c r="CP52" s="376">
        <v>1</v>
      </c>
      <c r="CQ52" s="373">
        <v>1</v>
      </c>
      <c r="CR52" s="374">
        <v>1</v>
      </c>
      <c r="CS52" s="375"/>
      <c r="CT52" s="377">
        <v>1</v>
      </c>
      <c r="CU52" s="369">
        <v>1</v>
      </c>
      <c r="CV52" s="369">
        <v>1</v>
      </c>
      <c r="CW52" s="369">
        <v>1</v>
      </c>
      <c r="CX52" s="369">
        <v>1</v>
      </c>
      <c r="CY52" s="369">
        <v>1</v>
      </c>
      <c r="CZ52" s="369">
        <v>1</v>
      </c>
      <c r="DA52" s="369">
        <v>1</v>
      </c>
      <c r="DB52" s="369">
        <v>1</v>
      </c>
      <c r="DC52" s="369">
        <v>1</v>
      </c>
      <c r="DD52" s="369">
        <v>1</v>
      </c>
      <c r="DE52" s="369">
        <v>1</v>
      </c>
      <c r="DF52" s="369">
        <v>1</v>
      </c>
      <c r="DG52" s="369">
        <v>1</v>
      </c>
      <c r="DH52" s="369">
        <v>1</v>
      </c>
      <c r="DI52" s="369">
        <v>1</v>
      </c>
      <c r="DJ52" s="369">
        <v>1</v>
      </c>
      <c r="DK52" s="369">
        <v>1</v>
      </c>
      <c r="DL52" s="369">
        <v>1</v>
      </c>
      <c r="DM52" s="369">
        <v>1</v>
      </c>
      <c r="DN52" s="369">
        <v>1</v>
      </c>
      <c r="DO52" s="369">
        <v>1</v>
      </c>
      <c r="DP52" s="354">
        <v>1</v>
      </c>
      <c r="DQ52" s="354">
        <v>1</v>
      </c>
      <c r="DR52" s="354">
        <v>1</v>
      </c>
      <c r="DS52" s="354">
        <v>1</v>
      </c>
      <c r="DT52" s="354">
        <v>1</v>
      </c>
      <c r="EB52" s="286"/>
      <c r="EC52" s="373">
        <v>1</v>
      </c>
      <c r="ED52" s="373">
        <v>1</v>
      </c>
      <c r="EE52" s="373">
        <v>1</v>
      </c>
      <c r="EF52" s="374">
        <v>1</v>
      </c>
      <c r="EG52" s="376">
        <v>1</v>
      </c>
      <c r="EH52" s="373">
        <v>1</v>
      </c>
      <c r="EI52" s="373">
        <v>1</v>
      </c>
      <c r="EJ52" s="373">
        <v>1</v>
      </c>
      <c r="EK52" s="373">
        <v>1</v>
      </c>
      <c r="EL52" s="373">
        <v>1</v>
      </c>
      <c r="EM52" s="373">
        <v>1</v>
      </c>
      <c r="EN52" s="373">
        <v>1</v>
      </c>
      <c r="EO52" s="373">
        <v>1</v>
      </c>
      <c r="EP52" s="374">
        <v>1</v>
      </c>
      <c r="EQ52" s="377">
        <v>1</v>
      </c>
      <c r="ER52" s="373">
        <v>1</v>
      </c>
      <c r="ES52" s="373">
        <v>1</v>
      </c>
      <c r="ET52" s="373">
        <v>1</v>
      </c>
      <c r="EU52" s="373">
        <v>1</v>
      </c>
      <c r="EV52" s="373">
        <v>1</v>
      </c>
      <c r="EW52" s="373">
        <v>1</v>
      </c>
      <c r="EX52" s="374">
        <v>1</v>
      </c>
      <c r="EY52" s="376">
        <v>1</v>
      </c>
      <c r="EZ52" s="373">
        <v>1</v>
      </c>
      <c r="FA52" s="373">
        <v>1</v>
      </c>
      <c r="FB52" s="373">
        <v>1</v>
      </c>
      <c r="FC52" s="373">
        <v>1</v>
      </c>
      <c r="FD52" s="373">
        <v>1</v>
      </c>
      <c r="FE52" s="373">
        <v>1</v>
      </c>
      <c r="FF52" s="373">
        <v>1</v>
      </c>
      <c r="FG52" s="373">
        <v>1</v>
      </c>
      <c r="FH52" s="373">
        <v>1</v>
      </c>
      <c r="FI52" s="373">
        <v>1</v>
      </c>
      <c r="FJ52" s="373">
        <v>1</v>
      </c>
      <c r="FK52" s="373">
        <v>1</v>
      </c>
      <c r="FL52" s="373">
        <v>1</v>
      </c>
      <c r="FM52" s="373">
        <v>1</v>
      </c>
      <c r="FN52" s="373">
        <v>1</v>
      </c>
      <c r="FO52" s="373">
        <v>1</v>
      </c>
      <c r="FP52" s="373">
        <v>1</v>
      </c>
      <c r="FQ52" s="374">
        <v>1</v>
      </c>
      <c r="FR52" s="376">
        <v>1</v>
      </c>
      <c r="FS52" s="378">
        <v>1</v>
      </c>
      <c r="FT52" s="378">
        <v>1</v>
      </c>
      <c r="FU52" s="378">
        <v>1</v>
      </c>
      <c r="FV52" s="378">
        <v>1</v>
      </c>
      <c r="FW52" s="379">
        <v>1</v>
      </c>
      <c r="FX52" s="377">
        <v>1</v>
      </c>
      <c r="FY52" s="286"/>
      <c r="FZ52" s="286"/>
      <c r="GA52" s="380"/>
      <c r="GB52" s="286"/>
      <c r="GI52" s="286"/>
      <c r="GJ52" s="361">
        <v>1</v>
      </c>
      <c r="GK52" s="361">
        <v>1</v>
      </c>
      <c r="GL52" s="361">
        <v>1</v>
      </c>
      <c r="GM52" s="361">
        <v>1</v>
      </c>
      <c r="GN52" s="365"/>
      <c r="GO52" s="361">
        <v>1</v>
      </c>
      <c r="GP52" s="361">
        <v>1</v>
      </c>
      <c r="GQ52" s="361">
        <v>1</v>
      </c>
      <c r="GR52" s="361">
        <v>1</v>
      </c>
      <c r="GS52" s="361">
        <v>1</v>
      </c>
      <c r="GT52" s="361">
        <v>1</v>
      </c>
      <c r="GU52" s="361">
        <v>1</v>
      </c>
      <c r="GV52" s="361">
        <v>1</v>
      </c>
      <c r="GW52" s="361">
        <v>1</v>
      </c>
      <c r="GX52" s="361">
        <v>1</v>
      </c>
      <c r="GY52" s="365"/>
      <c r="GZ52" s="361">
        <v>1</v>
      </c>
      <c r="HA52" s="361">
        <v>1</v>
      </c>
      <c r="HB52" s="361">
        <v>1</v>
      </c>
      <c r="HC52" s="361">
        <v>1</v>
      </c>
      <c r="HD52" s="361">
        <v>1</v>
      </c>
      <c r="HE52" s="361">
        <v>1</v>
      </c>
      <c r="HF52" s="361">
        <v>1</v>
      </c>
      <c r="HG52" s="361">
        <v>1</v>
      </c>
      <c r="HH52" s="365"/>
      <c r="HI52" s="361">
        <v>1</v>
      </c>
      <c r="HJ52" s="361">
        <v>1</v>
      </c>
      <c r="HK52" s="361">
        <v>1</v>
      </c>
      <c r="HL52" s="361">
        <v>1</v>
      </c>
      <c r="HM52" s="361">
        <v>1</v>
      </c>
      <c r="HN52" s="361">
        <v>1</v>
      </c>
      <c r="HO52" s="361">
        <v>1</v>
      </c>
      <c r="HP52" s="361">
        <v>1</v>
      </c>
      <c r="HQ52" s="361">
        <v>1</v>
      </c>
      <c r="HR52" s="361">
        <v>1</v>
      </c>
      <c r="HS52" s="361">
        <v>1</v>
      </c>
      <c r="HT52" s="361">
        <v>1</v>
      </c>
      <c r="HU52" s="361">
        <v>1</v>
      </c>
      <c r="HV52" s="361">
        <v>1</v>
      </c>
      <c r="HW52" s="361">
        <v>1</v>
      </c>
      <c r="HX52" s="361">
        <v>1</v>
      </c>
      <c r="HY52" s="361">
        <v>1</v>
      </c>
      <c r="HZ52" s="361">
        <v>1</v>
      </c>
      <c r="IA52" s="361">
        <v>1</v>
      </c>
      <c r="IB52" s="365"/>
      <c r="IC52" s="363">
        <v>1</v>
      </c>
      <c r="ID52" s="363">
        <v>1</v>
      </c>
      <c r="IE52" s="363">
        <v>1</v>
      </c>
      <c r="IF52" s="363">
        <v>1</v>
      </c>
      <c r="IG52" s="363">
        <v>1</v>
      </c>
      <c r="IH52" s="363">
        <v>1</v>
      </c>
      <c r="II52" s="366"/>
      <c r="IJ52" s="361">
        <v>1</v>
      </c>
      <c r="IK52" s="286"/>
      <c r="IL52" s="286"/>
      <c r="IM52" s="286"/>
      <c r="IN52" s="286"/>
    </row>
    <row r="53" spans="19:253" s="286" customFormat="1" ht="8.25" customHeight="1">
      <c r="BV53" s="290"/>
      <c r="BW53" s="290"/>
      <c r="BX53" s="290"/>
      <c r="BY53" s="290"/>
      <c r="BZ53" s="290"/>
      <c r="CA53" s="290"/>
      <c r="CB53" s="290"/>
      <c r="CC53" s="290"/>
      <c r="CD53" s="290"/>
      <c r="CE53" s="290"/>
      <c r="CF53" s="291"/>
      <c r="CG53" s="290"/>
      <c r="CH53" s="290"/>
      <c r="CI53" s="290"/>
      <c r="CJ53" s="290"/>
      <c r="CK53" s="291"/>
      <c r="CL53" s="290"/>
      <c r="CM53" s="290"/>
      <c r="CN53" s="290"/>
      <c r="CO53" s="291"/>
      <c r="CP53" s="290"/>
      <c r="CQ53" s="284"/>
      <c r="CR53" s="284"/>
      <c r="CS53" s="381"/>
      <c r="CT53" s="284"/>
      <c r="CU53" s="290"/>
      <c r="CV53" s="290"/>
      <c r="CW53" s="290"/>
      <c r="CX53" s="290"/>
      <c r="CY53" s="290"/>
      <c r="CZ53" s="290"/>
      <c r="DA53" s="290"/>
      <c r="DB53" s="290"/>
      <c r="DC53" s="290"/>
      <c r="DD53" s="290"/>
      <c r="DE53" s="290"/>
      <c r="DF53" s="290"/>
      <c r="DG53" s="290"/>
      <c r="DH53" s="290"/>
      <c r="DI53" s="290"/>
      <c r="DJ53" s="290"/>
      <c r="DK53" s="290"/>
      <c r="DL53" s="290"/>
      <c r="DM53" s="290"/>
      <c r="DN53" s="290"/>
      <c r="DO53" s="290"/>
      <c r="DP53" s="290"/>
      <c r="DQ53" s="290"/>
      <c r="DR53" s="290"/>
      <c r="DS53" s="290"/>
      <c r="DT53" s="290"/>
      <c r="EB53" s="284"/>
      <c r="EK53" s="290"/>
      <c r="EL53" s="290"/>
      <c r="EM53" s="290"/>
      <c r="EN53" s="290"/>
      <c r="EO53" s="290"/>
      <c r="EP53" s="290"/>
      <c r="EQ53" s="290"/>
      <c r="ER53" s="290"/>
      <c r="ES53" s="290"/>
      <c r="ET53" s="290"/>
      <c r="EU53" s="290"/>
      <c r="EV53" s="290"/>
      <c r="EW53" s="290"/>
      <c r="EX53" s="290"/>
      <c r="EY53" s="290"/>
      <c r="EZ53" s="290"/>
      <c r="FA53" s="290"/>
      <c r="FB53" s="290"/>
      <c r="FC53" s="290"/>
      <c r="FD53" s="290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84"/>
      <c r="FX53" s="284"/>
      <c r="FY53" s="284"/>
      <c r="FZ53" s="284"/>
      <c r="GA53" s="284"/>
      <c r="GB53" s="284"/>
      <c r="GI53" s="284"/>
      <c r="GS53" s="290"/>
      <c r="GT53" s="290"/>
      <c r="GU53" s="290"/>
      <c r="GV53" s="290"/>
      <c r="GW53" s="290"/>
      <c r="GX53" s="290"/>
      <c r="GY53" s="290"/>
      <c r="GZ53" s="290"/>
      <c r="HA53" s="290"/>
      <c r="HB53" s="290"/>
      <c r="HC53" s="290"/>
      <c r="HD53" s="290"/>
      <c r="HE53" s="290"/>
      <c r="HF53" s="290"/>
      <c r="HG53" s="290"/>
      <c r="HH53" s="290"/>
      <c r="HI53" s="290"/>
      <c r="HJ53" s="290"/>
      <c r="HK53" s="290"/>
      <c r="HL53" s="290"/>
      <c r="HM53" s="290"/>
      <c r="HN53" s="290"/>
      <c r="HO53" s="290"/>
      <c r="HP53" s="290"/>
      <c r="HQ53" s="290"/>
      <c r="HR53" s="290"/>
      <c r="HS53" s="290"/>
      <c r="HT53" s="290"/>
      <c r="HU53" s="290"/>
      <c r="HV53" s="290"/>
      <c r="HW53" s="290"/>
      <c r="HX53" s="290"/>
      <c r="HY53" s="290"/>
      <c r="HZ53" s="290"/>
      <c r="IA53" s="290"/>
      <c r="IB53" s="290"/>
      <c r="IC53" s="290"/>
      <c r="ID53" s="290"/>
      <c r="IE53" s="290"/>
      <c r="IF53" s="290"/>
      <c r="IG53" s="290"/>
      <c r="IH53" s="284"/>
      <c r="II53" s="284"/>
      <c r="IJ53" s="284"/>
      <c r="IK53" s="284"/>
      <c r="IL53" s="284"/>
      <c r="IM53" s="284"/>
      <c r="IN53" s="284"/>
    </row>
    <row r="54" spans="19:253" ht="24" customHeight="1">
      <c r="S54" s="471" t="s">
        <v>346</v>
      </c>
      <c r="T54" s="471"/>
      <c r="U54" s="471"/>
      <c r="V54" s="471"/>
      <c r="W54" s="471"/>
      <c r="X54" s="471"/>
      <c r="Y54" s="471"/>
      <c r="Z54" s="471"/>
      <c r="AA54" s="471"/>
      <c r="AB54" s="471"/>
      <c r="AC54" s="471"/>
      <c r="AD54" s="471"/>
      <c r="AE54" s="471"/>
      <c r="AF54" s="471"/>
      <c r="AG54" s="471"/>
      <c r="AH54" s="471"/>
      <c r="AI54" s="471"/>
      <c r="AJ54" s="471"/>
      <c r="AK54" s="471"/>
      <c r="AL54" s="471"/>
      <c r="AM54" s="471"/>
      <c r="AN54" s="471"/>
      <c r="AO54" s="471"/>
      <c r="AP54" s="471"/>
      <c r="AQ54" s="471"/>
      <c r="AR54" s="471"/>
      <c r="AS54" s="471"/>
      <c r="AT54" s="471"/>
      <c r="AU54" s="471"/>
      <c r="AV54" s="471"/>
      <c r="AW54" s="471"/>
      <c r="AX54" s="471"/>
      <c r="AY54" s="471"/>
      <c r="AZ54" s="471"/>
      <c r="BA54" s="471"/>
      <c r="BB54" s="471"/>
      <c r="BC54" s="471"/>
      <c r="BD54" s="471"/>
      <c r="BE54" s="471"/>
      <c r="BF54" s="471"/>
      <c r="BG54" s="471"/>
      <c r="BH54" s="471"/>
      <c r="BI54" s="471"/>
      <c r="BJ54" s="471"/>
      <c r="BK54" s="471"/>
      <c r="BL54" s="471"/>
      <c r="BM54" s="471"/>
      <c r="BV54" s="464" t="s">
        <v>76</v>
      </c>
      <c r="BW54" s="464"/>
      <c r="BX54" s="464"/>
      <c r="BY54" s="464"/>
      <c r="BZ54" s="464"/>
      <c r="CA54" s="464"/>
      <c r="CB54" s="464"/>
      <c r="CC54" s="464"/>
      <c r="CD54" s="464"/>
      <c r="CE54" s="464"/>
      <c r="CF54" s="291"/>
      <c r="CG54" s="464" t="s">
        <v>342</v>
      </c>
      <c r="CH54" s="464"/>
      <c r="CI54" s="464"/>
      <c r="CJ54" s="464"/>
      <c r="CK54" s="291"/>
      <c r="CL54" s="464" t="s">
        <v>277</v>
      </c>
      <c r="CM54" s="464"/>
      <c r="CN54" s="464"/>
      <c r="CO54" s="291"/>
      <c r="CP54" s="473" t="s">
        <v>145</v>
      </c>
      <c r="CQ54" s="473"/>
      <c r="CR54" s="473"/>
      <c r="CS54" s="473"/>
      <c r="CT54" s="473"/>
      <c r="CU54" s="464" t="s">
        <v>270</v>
      </c>
      <c r="CV54" s="464"/>
      <c r="CW54" s="464"/>
      <c r="CX54" s="464"/>
      <c r="CY54" s="464"/>
      <c r="CZ54" s="464"/>
      <c r="DA54" s="464"/>
      <c r="DB54" s="464"/>
      <c r="DC54" s="464"/>
      <c r="DD54" s="464"/>
      <c r="DE54" s="464"/>
      <c r="DF54" s="464"/>
      <c r="DG54" s="464"/>
      <c r="DH54" s="464"/>
      <c r="DI54" s="464"/>
      <c r="DJ54" s="464"/>
      <c r="DK54" s="464"/>
      <c r="DL54" s="464"/>
      <c r="DM54" s="464"/>
      <c r="DN54" s="464"/>
      <c r="DO54" s="464"/>
      <c r="DP54" s="464"/>
      <c r="DQ54" s="464"/>
      <c r="DR54" s="464"/>
      <c r="DS54" s="464"/>
      <c r="EB54" s="464" t="s">
        <v>83</v>
      </c>
      <c r="EC54" s="464"/>
      <c r="ED54" s="464"/>
      <c r="EE54" s="464"/>
      <c r="EF54" s="464"/>
      <c r="EG54" s="464"/>
      <c r="EH54" s="464" t="s">
        <v>81</v>
      </c>
      <c r="EI54" s="464"/>
      <c r="EJ54" s="464"/>
      <c r="EK54" s="464"/>
      <c r="EL54" s="464"/>
      <c r="EM54" s="464"/>
      <c r="EN54" s="464"/>
      <c r="EO54" s="464"/>
      <c r="EQ54" s="464" t="s">
        <v>343</v>
      </c>
      <c r="ER54" s="464"/>
      <c r="ES54" s="464"/>
      <c r="ET54" s="464"/>
      <c r="EU54" s="464"/>
      <c r="EV54" s="464"/>
      <c r="EW54" s="464"/>
      <c r="EX54" s="464"/>
      <c r="EY54" s="464" t="s">
        <v>85</v>
      </c>
      <c r="EZ54" s="464"/>
      <c r="FA54" s="464"/>
      <c r="FB54" s="464"/>
      <c r="FC54" s="464"/>
      <c r="FD54" s="464"/>
      <c r="FE54" s="464"/>
      <c r="FF54" s="464"/>
      <c r="FG54" s="464"/>
      <c r="FH54" s="464"/>
      <c r="FI54" s="464"/>
      <c r="FJ54" s="464"/>
      <c r="FK54" s="464"/>
      <c r="FL54" s="464"/>
      <c r="FM54" s="464"/>
      <c r="FN54" s="464"/>
      <c r="FO54" s="464"/>
      <c r="FP54" s="464"/>
      <c r="FQ54" s="464"/>
      <c r="FR54" s="284"/>
      <c r="FS54" s="464" t="s">
        <v>344</v>
      </c>
      <c r="FT54" s="464"/>
      <c r="FU54" s="464"/>
      <c r="FV54" s="464"/>
      <c r="FW54" s="284"/>
      <c r="FY54" s="285"/>
      <c r="FZ54" s="285"/>
      <c r="GA54" s="285"/>
      <c r="GB54" s="285"/>
      <c r="GI54" s="464" t="s">
        <v>83</v>
      </c>
      <c r="GJ54" s="464"/>
      <c r="GK54" s="464"/>
      <c r="GL54" s="464"/>
      <c r="GM54" s="464"/>
      <c r="GN54" s="464"/>
      <c r="GO54" s="464"/>
      <c r="GP54" s="464" t="s">
        <v>81</v>
      </c>
      <c r="GQ54" s="464"/>
      <c r="GR54" s="464"/>
      <c r="GS54" s="464"/>
      <c r="GT54" s="464"/>
      <c r="GU54" s="464"/>
      <c r="GV54" s="464"/>
      <c r="GW54" s="464"/>
      <c r="GZ54" s="464" t="s">
        <v>343</v>
      </c>
      <c r="HA54" s="464"/>
      <c r="HB54" s="464"/>
      <c r="HC54" s="464"/>
      <c r="HD54" s="464"/>
      <c r="HE54" s="464"/>
      <c r="HF54" s="464"/>
      <c r="HG54" s="464"/>
      <c r="HH54" s="290"/>
      <c r="HI54" s="464" t="s">
        <v>85</v>
      </c>
      <c r="HJ54" s="464"/>
      <c r="HK54" s="464"/>
      <c r="HL54" s="464"/>
      <c r="HM54" s="464"/>
      <c r="HN54" s="464"/>
      <c r="HO54" s="464"/>
      <c r="HP54" s="464"/>
      <c r="HQ54" s="464"/>
      <c r="HR54" s="464"/>
      <c r="HS54" s="464"/>
      <c r="HT54" s="464"/>
      <c r="HU54" s="464"/>
      <c r="HV54" s="464"/>
      <c r="HW54" s="464"/>
      <c r="HX54" s="464"/>
      <c r="HY54" s="464"/>
      <c r="HZ54" s="464"/>
      <c r="IA54" s="464"/>
      <c r="IB54" s="290"/>
      <c r="IC54" s="284"/>
      <c r="ID54" s="464" t="s">
        <v>344</v>
      </c>
      <c r="IE54" s="464"/>
      <c r="IF54" s="464"/>
      <c r="IG54" s="464"/>
      <c r="IH54" s="284"/>
      <c r="II54" s="284"/>
      <c r="IK54" s="285"/>
      <c r="IL54" s="285"/>
      <c r="IM54" s="285"/>
      <c r="IN54" s="285"/>
    </row>
    <row r="55" spans="19:253" ht="11.25" customHeight="1">
      <c r="BV55" s="284"/>
      <c r="BW55" s="284"/>
      <c r="BX55" s="284"/>
      <c r="BY55" s="284"/>
      <c r="BZ55" s="284"/>
      <c r="CA55" s="284"/>
      <c r="CB55" s="284"/>
      <c r="CC55" s="284"/>
      <c r="CD55" s="284"/>
      <c r="CE55" s="284"/>
      <c r="CF55" s="381"/>
      <c r="CG55" s="284"/>
      <c r="CH55" s="284"/>
      <c r="CI55" s="284"/>
      <c r="CJ55" s="284"/>
      <c r="CK55" s="381"/>
      <c r="CL55" s="284"/>
      <c r="CM55" s="284"/>
      <c r="CN55" s="290"/>
      <c r="CO55" s="291"/>
      <c r="CP55" s="290"/>
      <c r="CQ55" s="290"/>
      <c r="CR55" s="290"/>
      <c r="CS55" s="291"/>
      <c r="CT55" s="290"/>
      <c r="CU55" s="290"/>
      <c r="CV55" s="290"/>
      <c r="CW55" s="284"/>
      <c r="CX55" s="284"/>
      <c r="CY55" s="284"/>
      <c r="CZ55" s="284"/>
      <c r="DA55" s="284"/>
      <c r="DB55" s="284"/>
      <c r="DC55" s="284"/>
      <c r="DD55" s="284"/>
      <c r="DE55" s="284"/>
      <c r="DF55" s="284"/>
      <c r="DG55" s="284"/>
      <c r="DH55" s="284"/>
      <c r="DI55" s="284"/>
      <c r="DJ55" s="284"/>
      <c r="DK55" s="284"/>
      <c r="DL55" s="284"/>
      <c r="DM55" s="284"/>
      <c r="DN55" s="284"/>
      <c r="DO55" s="284"/>
      <c r="DP55" s="284"/>
      <c r="DQ55" s="284"/>
      <c r="DR55" s="284"/>
      <c r="DS55" s="284"/>
      <c r="DT55" s="284"/>
      <c r="EB55" s="290"/>
      <c r="EC55" s="290"/>
      <c r="ED55" s="290"/>
      <c r="EE55" s="290"/>
      <c r="EF55" s="290"/>
      <c r="EG55" s="290"/>
      <c r="EH55" s="290"/>
      <c r="EI55" s="284"/>
      <c r="EJ55" s="284"/>
      <c r="EK55" s="284"/>
      <c r="EL55" s="284"/>
      <c r="EM55" s="284"/>
      <c r="EN55" s="284"/>
      <c r="EO55" s="284"/>
      <c r="EP55" s="284"/>
      <c r="EQ55" s="284"/>
      <c r="ER55" s="284"/>
      <c r="ES55" s="284"/>
      <c r="ET55" s="284"/>
      <c r="EU55" s="284"/>
      <c r="EV55" s="284"/>
      <c r="EW55" s="284"/>
      <c r="EX55" s="284"/>
      <c r="EY55" s="284"/>
      <c r="EZ55" s="284"/>
      <c r="FA55" s="284"/>
      <c r="FB55" s="284"/>
      <c r="FC55" s="284"/>
      <c r="FD55" s="284"/>
      <c r="FE55" s="284"/>
      <c r="FF55" s="284"/>
      <c r="FG55" s="284"/>
      <c r="FH55" s="284"/>
      <c r="FI55" s="284"/>
      <c r="FJ55" s="284"/>
      <c r="FK55" s="284"/>
      <c r="FL55" s="284"/>
      <c r="FM55" s="284"/>
      <c r="FN55" s="284"/>
      <c r="FO55" s="284"/>
      <c r="FP55" s="284"/>
      <c r="FQ55" s="284"/>
      <c r="FR55" s="285"/>
      <c r="FS55" s="285"/>
      <c r="FT55" s="285"/>
      <c r="FU55" s="285"/>
      <c r="FV55" s="285"/>
      <c r="FW55" s="285"/>
      <c r="FX55" s="290" t="s">
        <v>87</v>
      </c>
      <c r="FY55" s="285"/>
      <c r="FZ55" s="285"/>
      <c r="GA55" s="285"/>
      <c r="GB55" s="285"/>
      <c r="GI55" s="290"/>
      <c r="GJ55" s="290"/>
      <c r="GK55" s="290"/>
      <c r="GL55" s="290"/>
      <c r="GM55" s="290"/>
      <c r="GN55" s="290"/>
      <c r="GO55" s="290"/>
      <c r="GP55" s="290"/>
      <c r="GQ55" s="284"/>
      <c r="GR55" s="284"/>
      <c r="GS55" s="284"/>
      <c r="GT55" s="284"/>
      <c r="GU55" s="284"/>
      <c r="GV55" s="284"/>
      <c r="GW55" s="284"/>
      <c r="GX55" s="284"/>
      <c r="GY55" s="284"/>
      <c r="GZ55" s="284"/>
      <c r="HA55" s="284"/>
      <c r="HB55" s="284"/>
      <c r="HC55" s="284"/>
      <c r="HD55" s="284"/>
      <c r="HE55" s="284"/>
      <c r="HF55" s="284"/>
      <c r="HG55" s="284"/>
      <c r="HH55" s="284"/>
      <c r="HI55" s="284"/>
      <c r="HJ55" s="284"/>
      <c r="HK55" s="284"/>
      <c r="HL55" s="284"/>
      <c r="HM55" s="284"/>
      <c r="HN55" s="284"/>
      <c r="HO55" s="284"/>
      <c r="HP55" s="284"/>
      <c r="HQ55" s="284"/>
      <c r="HR55" s="284"/>
      <c r="HS55" s="284"/>
      <c r="HT55" s="284"/>
      <c r="HU55" s="284"/>
      <c r="HV55" s="284"/>
      <c r="HW55" s="284"/>
      <c r="HX55" s="284"/>
      <c r="HY55" s="284"/>
      <c r="HZ55" s="464" t="s">
        <v>87</v>
      </c>
      <c r="IA55" s="464"/>
      <c r="IB55" s="464"/>
      <c r="IC55" s="464"/>
      <c r="ID55" s="464"/>
      <c r="IE55" s="464"/>
      <c r="IF55" s="464"/>
      <c r="IG55" s="464"/>
      <c r="IH55" s="464"/>
      <c r="II55" s="464"/>
      <c r="IJ55" s="464"/>
      <c r="IK55" s="464"/>
      <c r="IL55" s="464"/>
      <c r="IM55" s="464"/>
      <c r="IN55" s="464"/>
      <c r="IO55" s="464"/>
      <c r="IP55" s="464"/>
      <c r="IQ55" s="464"/>
      <c r="IR55" s="464"/>
      <c r="IS55" s="464"/>
    </row>
    <row r="56" spans="19:253" ht="7.5" customHeight="1">
      <c r="BV56" s="284"/>
      <c r="BW56" s="284"/>
      <c r="BX56" s="284"/>
      <c r="BY56" s="284"/>
      <c r="BZ56" s="284"/>
      <c r="CA56" s="284"/>
      <c r="CB56" s="284"/>
      <c r="CC56" s="284"/>
      <c r="CD56" s="284"/>
      <c r="CE56" s="284"/>
      <c r="CF56" s="381"/>
      <c r="CG56" s="284"/>
      <c r="CH56" s="284"/>
      <c r="CI56" s="284"/>
      <c r="CJ56" s="284"/>
      <c r="CK56" s="381"/>
      <c r="CL56" s="284"/>
      <c r="CM56" s="284"/>
      <c r="CN56" s="284"/>
      <c r="CO56" s="381"/>
      <c r="CP56" s="284"/>
      <c r="CQ56" s="284"/>
      <c r="CR56" s="284"/>
      <c r="CS56" s="381"/>
      <c r="CT56" s="284"/>
      <c r="CU56" s="284"/>
      <c r="CV56" s="284"/>
      <c r="CW56" s="284"/>
      <c r="CX56" s="284"/>
      <c r="CY56" s="284"/>
      <c r="CZ56" s="284"/>
      <c r="DA56" s="284"/>
      <c r="DB56" s="284"/>
      <c r="DC56" s="284"/>
      <c r="DD56" s="284"/>
      <c r="DE56" s="284"/>
      <c r="DF56" s="284"/>
      <c r="DG56" s="284"/>
      <c r="DH56" s="284"/>
      <c r="DI56" s="284"/>
      <c r="DJ56" s="284"/>
      <c r="DK56" s="284"/>
      <c r="DL56" s="284"/>
      <c r="DM56" s="284"/>
      <c r="DN56" s="284"/>
      <c r="DO56" s="284"/>
      <c r="DP56" s="284"/>
      <c r="DQ56" s="284"/>
      <c r="DR56" s="284"/>
      <c r="DS56" s="284"/>
      <c r="DT56" s="284"/>
      <c r="EB56" s="284"/>
      <c r="EC56" s="284"/>
      <c r="ED56" s="382"/>
      <c r="EE56" s="382"/>
      <c r="EF56" s="382"/>
      <c r="EG56" s="382"/>
      <c r="EH56" s="382"/>
      <c r="EI56" s="382"/>
      <c r="EJ56" s="382"/>
      <c r="EK56" s="382"/>
      <c r="EL56" s="382"/>
      <c r="EM56" s="382"/>
      <c r="EN56" s="382"/>
      <c r="EO56" s="382"/>
      <c r="EP56" s="382"/>
      <c r="EQ56" s="382"/>
      <c r="ER56" s="382"/>
      <c r="ES56" s="382"/>
      <c r="ET56" s="382"/>
      <c r="EU56" s="382"/>
      <c r="EV56" s="382"/>
      <c r="EW56" s="382"/>
      <c r="EX56" s="382"/>
      <c r="EY56" s="382"/>
      <c r="EZ56" s="382"/>
      <c r="FA56" s="382"/>
      <c r="FB56" s="382"/>
      <c r="FC56" s="382"/>
      <c r="FD56" s="382"/>
      <c r="FE56" s="382"/>
      <c r="FF56" s="382"/>
      <c r="FG56" s="382"/>
      <c r="FH56" s="382"/>
      <c r="FI56" s="382"/>
      <c r="FJ56" s="382"/>
      <c r="FK56" s="382"/>
      <c r="FL56" s="382"/>
      <c r="FM56" s="382"/>
      <c r="FN56" s="382"/>
      <c r="FO56" s="382"/>
      <c r="FP56" s="284"/>
      <c r="FQ56" s="284"/>
      <c r="FR56" s="285"/>
      <c r="FS56" s="285"/>
      <c r="FT56" s="285"/>
      <c r="FU56" s="285"/>
      <c r="FV56" s="285"/>
      <c r="FW56" s="285"/>
      <c r="FX56" s="285"/>
      <c r="FY56" s="285"/>
      <c r="FZ56" s="285"/>
      <c r="GA56" s="285"/>
      <c r="GB56" s="285"/>
      <c r="GI56" s="284"/>
      <c r="GJ56" s="284"/>
      <c r="GK56" s="382"/>
      <c r="GL56" s="382"/>
      <c r="GM56" s="382"/>
      <c r="GN56" s="382"/>
      <c r="GO56" s="382"/>
      <c r="GP56" s="382"/>
      <c r="GQ56" s="382"/>
      <c r="GR56" s="382"/>
      <c r="GS56" s="382"/>
      <c r="GT56" s="382"/>
      <c r="GU56" s="382"/>
      <c r="GV56" s="382"/>
      <c r="GW56" s="382"/>
      <c r="GX56" s="382"/>
      <c r="GY56" s="382"/>
      <c r="GZ56" s="382"/>
      <c r="HA56" s="382"/>
      <c r="HB56" s="382"/>
      <c r="HC56" s="382"/>
      <c r="HD56" s="382"/>
      <c r="HE56" s="382"/>
      <c r="HF56" s="382"/>
      <c r="HG56" s="382"/>
      <c r="HH56" s="382"/>
      <c r="HI56" s="382"/>
      <c r="HJ56" s="382"/>
      <c r="HK56" s="382"/>
      <c r="HL56" s="382"/>
      <c r="HM56" s="382"/>
      <c r="HN56" s="382"/>
      <c r="HO56" s="382"/>
      <c r="HP56" s="382"/>
      <c r="HQ56" s="382"/>
      <c r="HR56" s="382"/>
      <c r="HS56" s="382"/>
      <c r="HT56" s="382"/>
      <c r="HU56" s="382"/>
      <c r="HV56" s="382"/>
      <c r="HW56" s="382"/>
      <c r="HX56" s="382"/>
      <c r="HY56" s="382"/>
      <c r="HZ56" s="464"/>
      <c r="IA56" s="464"/>
      <c r="IB56" s="464"/>
      <c r="IC56" s="464"/>
      <c r="ID56" s="464"/>
      <c r="IE56" s="464"/>
      <c r="IF56" s="464"/>
      <c r="IG56" s="464"/>
      <c r="IH56" s="464"/>
      <c r="II56" s="464"/>
      <c r="IJ56" s="464"/>
      <c r="IK56" s="464"/>
      <c r="IL56" s="464"/>
      <c r="IM56" s="464"/>
      <c r="IN56" s="464"/>
      <c r="IO56" s="464"/>
      <c r="IP56" s="464"/>
      <c r="IQ56" s="464"/>
      <c r="IR56" s="464"/>
      <c r="IS56" s="464"/>
    </row>
    <row r="57" spans="19:253" ht="23.25" customHeight="1">
      <c r="BV57" s="471" t="s">
        <v>347</v>
      </c>
      <c r="BW57" s="471"/>
      <c r="BX57" s="471"/>
      <c r="BY57" s="471"/>
      <c r="BZ57" s="471"/>
      <c r="CA57" s="471"/>
      <c r="CB57" s="471"/>
      <c r="CC57" s="471"/>
      <c r="CD57" s="471"/>
      <c r="CE57" s="471"/>
      <c r="CF57" s="471"/>
      <c r="CG57" s="471"/>
      <c r="CH57" s="471"/>
      <c r="CI57" s="471"/>
      <c r="CJ57" s="471"/>
      <c r="CK57" s="471"/>
      <c r="CL57" s="471"/>
      <c r="CM57" s="471"/>
      <c r="CN57" s="471"/>
      <c r="CO57" s="471"/>
      <c r="CP57" s="471"/>
      <c r="CQ57" s="471"/>
      <c r="CR57" s="471"/>
      <c r="CS57" s="471"/>
      <c r="CT57" s="471"/>
      <c r="CU57" s="471"/>
      <c r="CV57" s="471"/>
      <c r="CW57" s="471"/>
      <c r="CX57" s="471"/>
      <c r="CY57" s="471"/>
      <c r="CZ57" s="471"/>
      <c r="DA57" s="471"/>
      <c r="DB57" s="471"/>
      <c r="DC57" s="471"/>
      <c r="DD57" s="471"/>
      <c r="DE57" s="471"/>
      <c r="DF57" s="471"/>
      <c r="DG57" s="471"/>
      <c r="DH57" s="471"/>
      <c r="DI57" s="471"/>
      <c r="DJ57" s="471"/>
      <c r="DK57" s="471"/>
      <c r="DL57" s="471"/>
      <c r="DM57" s="471"/>
      <c r="DN57" s="471"/>
      <c r="DO57" s="471"/>
      <c r="DP57" s="471"/>
      <c r="DQ57" s="471"/>
      <c r="DR57" s="471"/>
      <c r="DS57" s="471"/>
      <c r="DT57" s="471"/>
      <c r="EB57" s="284"/>
      <c r="EC57" s="471" t="s">
        <v>348</v>
      </c>
      <c r="ED57" s="471"/>
      <c r="EE57" s="471"/>
      <c r="EF57" s="471"/>
      <c r="EG57" s="471"/>
      <c r="EH57" s="471"/>
      <c r="EI57" s="471"/>
      <c r="EJ57" s="471"/>
      <c r="EK57" s="471"/>
      <c r="EL57" s="471"/>
      <c r="EM57" s="471"/>
      <c r="EN57" s="471"/>
      <c r="EO57" s="471"/>
      <c r="EP57" s="471"/>
      <c r="EQ57" s="471"/>
      <c r="ER57" s="471"/>
      <c r="ES57" s="471"/>
      <c r="ET57" s="471"/>
      <c r="EU57" s="471"/>
      <c r="EV57" s="471"/>
      <c r="EW57" s="471"/>
      <c r="EX57" s="471"/>
      <c r="EY57" s="471"/>
      <c r="EZ57" s="471"/>
      <c r="FA57" s="471"/>
      <c r="FB57" s="471"/>
      <c r="FC57" s="471"/>
      <c r="FD57" s="471"/>
      <c r="FE57" s="471"/>
      <c r="FF57" s="471"/>
      <c r="FG57" s="471"/>
      <c r="FH57" s="471"/>
      <c r="FI57" s="471"/>
      <c r="FJ57" s="471"/>
      <c r="FK57" s="471"/>
      <c r="FL57" s="471"/>
      <c r="FM57" s="471"/>
      <c r="FN57" s="471"/>
      <c r="FO57" s="471"/>
      <c r="FP57" s="471"/>
      <c r="FQ57" s="471"/>
      <c r="FR57" s="471"/>
      <c r="FS57" s="471"/>
      <c r="FT57" s="471"/>
      <c r="FU57" s="471"/>
      <c r="FV57" s="471"/>
      <c r="FW57" s="471"/>
      <c r="FX57" s="471"/>
      <c r="FY57" s="285"/>
      <c r="FZ57" s="285"/>
      <c r="GA57" s="285"/>
      <c r="GB57" s="285"/>
      <c r="GJ57" s="471" t="s">
        <v>349</v>
      </c>
      <c r="GK57" s="471"/>
      <c r="GL57" s="471"/>
      <c r="GM57" s="471"/>
      <c r="GN57" s="471"/>
      <c r="GO57" s="471"/>
      <c r="GP57" s="471"/>
      <c r="GQ57" s="471"/>
      <c r="GR57" s="471"/>
      <c r="GS57" s="471"/>
      <c r="GT57" s="471"/>
      <c r="GU57" s="471"/>
      <c r="GV57" s="471"/>
      <c r="GW57" s="471"/>
      <c r="GX57" s="471"/>
      <c r="GY57" s="471"/>
      <c r="GZ57" s="471"/>
      <c r="HA57" s="471"/>
      <c r="HB57" s="471"/>
      <c r="HC57" s="471"/>
      <c r="HD57" s="471"/>
      <c r="HE57" s="471"/>
      <c r="HF57" s="471"/>
      <c r="HG57" s="471"/>
      <c r="HH57" s="471"/>
      <c r="HI57" s="471"/>
      <c r="HJ57" s="471"/>
      <c r="HK57" s="471"/>
      <c r="HL57" s="471"/>
      <c r="HM57" s="471"/>
      <c r="HN57" s="471"/>
      <c r="HO57" s="471"/>
      <c r="HP57" s="471"/>
      <c r="HQ57" s="471"/>
      <c r="HR57" s="471"/>
      <c r="HS57" s="471"/>
      <c r="HT57" s="471"/>
      <c r="HU57" s="471"/>
      <c r="HV57" s="471"/>
      <c r="HW57" s="471"/>
      <c r="HX57" s="471"/>
      <c r="HY57" s="471"/>
      <c r="HZ57" s="471"/>
      <c r="IA57" s="471"/>
      <c r="IB57" s="471"/>
      <c r="IC57" s="471"/>
      <c r="ID57" s="471"/>
      <c r="IE57" s="471"/>
      <c r="IF57" s="471"/>
      <c r="IG57" s="471"/>
      <c r="IH57" s="471"/>
      <c r="II57" s="471"/>
      <c r="IJ57" s="471"/>
    </row>
    <row r="58" spans="19:253" ht="23.25" customHeight="1">
      <c r="BV58" s="310"/>
      <c r="BW58" s="310"/>
      <c r="BX58" s="310"/>
      <c r="BY58" s="310"/>
      <c r="BZ58" s="310"/>
      <c r="CA58" s="310"/>
      <c r="CB58" s="310"/>
      <c r="CC58" s="310"/>
      <c r="CD58" s="310"/>
      <c r="CE58" s="310"/>
      <c r="CF58" s="292"/>
      <c r="CG58" s="310"/>
      <c r="CH58" s="310"/>
      <c r="CI58" s="310"/>
      <c r="CJ58" s="310"/>
      <c r="CK58" s="292"/>
      <c r="CL58" s="310"/>
      <c r="CM58" s="310"/>
      <c r="CN58" s="310"/>
      <c r="CO58" s="292"/>
      <c r="CP58" s="310"/>
      <c r="CQ58" s="310"/>
      <c r="CR58" s="310"/>
      <c r="CS58" s="292"/>
      <c r="CT58" s="310"/>
      <c r="CU58" s="310"/>
      <c r="CV58" s="310"/>
      <c r="CW58" s="310"/>
      <c r="CX58" s="310"/>
      <c r="CY58" s="310"/>
      <c r="CZ58" s="310"/>
      <c r="DA58" s="310"/>
      <c r="DB58" s="310"/>
      <c r="DC58" s="310"/>
      <c r="DD58" s="310"/>
      <c r="DE58" s="310"/>
      <c r="DF58" s="310"/>
      <c r="DG58" s="310"/>
      <c r="DH58" s="310"/>
      <c r="DI58" s="310"/>
      <c r="DJ58" s="310"/>
      <c r="DK58" s="310"/>
      <c r="DL58" s="310"/>
      <c r="DM58" s="310"/>
      <c r="DN58" s="310"/>
      <c r="DO58" s="310"/>
      <c r="DP58" s="310"/>
      <c r="DQ58" s="310"/>
      <c r="DR58" s="310"/>
      <c r="DS58" s="310"/>
      <c r="DT58" s="310"/>
      <c r="EB58" s="284"/>
      <c r="EC58" s="310"/>
      <c r="ED58" s="310"/>
      <c r="EE58" s="310"/>
      <c r="EF58" s="310"/>
      <c r="EG58" s="310"/>
      <c r="EH58" s="310"/>
      <c r="EI58" s="310"/>
      <c r="EJ58" s="310"/>
      <c r="EK58" s="310"/>
      <c r="EL58" s="310"/>
      <c r="EM58" s="310"/>
      <c r="EN58" s="310"/>
      <c r="EO58" s="310"/>
      <c r="EP58" s="310"/>
      <c r="EQ58" s="310"/>
      <c r="ER58" s="310"/>
      <c r="ES58" s="310"/>
      <c r="ET58" s="310"/>
      <c r="EU58" s="310"/>
      <c r="EV58" s="310"/>
      <c r="EW58" s="310"/>
      <c r="EX58" s="310"/>
      <c r="EY58" s="310"/>
      <c r="EZ58" s="310"/>
      <c r="FA58" s="310"/>
      <c r="FB58" s="310"/>
      <c r="FC58" s="310"/>
      <c r="FD58" s="310"/>
      <c r="FE58" s="310"/>
      <c r="FF58" s="310"/>
      <c r="FG58" s="310"/>
      <c r="FH58" s="310"/>
      <c r="FI58" s="310"/>
      <c r="FJ58" s="310"/>
      <c r="FK58" s="310"/>
      <c r="FL58" s="310"/>
      <c r="FM58" s="310"/>
      <c r="FN58" s="310"/>
      <c r="FO58" s="310"/>
      <c r="FP58" s="310"/>
      <c r="FQ58" s="310"/>
      <c r="FR58" s="310"/>
      <c r="FS58" s="310"/>
      <c r="FT58" s="310"/>
      <c r="FU58" s="310"/>
      <c r="FV58" s="310"/>
      <c r="FW58" s="310"/>
      <c r="FX58" s="285"/>
      <c r="FY58" s="285"/>
      <c r="FZ58" s="285"/>
      <c r="GA58" s="285"/>
      <c r="GB58" s="285"/>
    </row>
    <row r="59" spans="19:253" ht="7.5" customHeight="1">
      <c r="S59" s="354">
        <v>1</v>
      </c>
      <c r="T59" s="354">
        <v>1</v>
      </c>
      <c r="U59" s="354">
        <v>1</v>
      </c>
      <c r="V59" s="354">
        <v>1</v>
      </c>
      <c r="W59" s="354">
        <v>1</v>
      </c>
      <c r="X59" s="354">
        <v>1</v>
      </c>
      <c r="Y59" s="354">
        <v>1</v>
      </c>
      <c r="Z59" s="354">
        <v>1</v>
      </c>
      <c r="AA59" s="354">
        <v>1</v>
      </c>
      <c r="AB59" s="354">
        <v>1</v>
      </c>
      <c r="AC59" s="354">
        <v>1</v>
      </c>
      <c r="AD59" s="354">
        <v>1</v>
      </c>
      <c r="AE59" s="354">
        <v>1</v>
      </c>
      <c r="AF59" s="354">
        <v>1</v>
      </c>
      <c r="AG59" s="354">
        <v>1</v>
      </c>
      <c r="AH59" s="354">
        <v>1</v>
      </c>
      <c r="AI59" s="354">
        <v>1</v>
      </c>
      <c r="AJ59" s="354">
        <v>1</v>
      </c>
      <c r="AK59" s="354">
        <v>1</v>
      </c>
      <c r="AL59" s="354">
        <v>1</v>
      </c>
      <c r="AM59" s="354">
        <v>1</v>
      </c>
      <c r="AN59" s="354">
        <v>1</v>
      </c>
      <c r="AO59" s="354">
        <v>1</v>
      </c>
      <c r="AP59" s="354">
        <v>1</v>
      </c>
      <c r="AQ59" s="354">
        <v>1</v>
      </c>
      <c r="AR59" s="354">
        <v>1</v>
      </c>
      <c r="AS59" s="354">
        <v>1</v>
      </c>
      <c r="AT59" s="354">
        <v>1</v>
      </c>
      <c r="AU59" s="354">
        <v>1</v>
      </c>
      <c r="AV59" s="354">
        <v>1</v>
      </c>
      <c r="AW59" s="354">
        <v>1</v>
      </c>
      <c r="AX59" s="354">
        <v>1</v>
      </c>
      <c r="AY59" s="354">
        <v>1</v>
      </c>
      <c r="AZ59" s="354">
        <v>1</v>
      </c>
      <c r="BA59" s="354">
        <v>1</v>
      </c>
      <c r="BB59" s="354">
        <v>1</v>
      </c>
      <c r="BC59" s="354">
        <v>1</v>
      </c>
      <c r="BD59" s="354">
        <v>1</v>
      </c>
      <c r="BE59" s="354">
        <v>1</v>
      </c>
      <c r="BF59" s="354">
        <v>1</v>
      </c>
      <c r="BG59" s="354">
        <v>1</v>
      </c>
      <c r="BH59" s="354">
        <v>1</v>
      </c>
      <c r="BI59" s="354">
        <v>1</v>
      </c>
      <c r="BJ59" s="354">
        <v>1</v>
      </c>
      <c r="BK59" s="354">
        <v>1</v>
      </c>
      <c r="BL59" s="354">
        <v>1</v>
      </c>
      <c r="BM59" s="354">
        <v>1</v>
      </c>
      <c r="BV59" s="383">
        <v>1</v>
      </c>
      <c r="BW59" s="383">
        <v>1</v>
      </c>
      <c r="BX59" s="383">
        <v>1</v>
      </c>
      <c r="BY59" s="383">
        <v>1</v>
      </c>
      <c r="BZ59" s="383">
        <v>1</v>
      </c>
      <c r="CA59" s="383">
        <v>1</v>
      </c>
      <c r="CB59" s="383">
        <v>1</v>
      </c>
      <c r="CC59" s="383">
        <v>1</v>
      </c>
      <c r="CD59" s="383">
        <v>1</v>
      </c>
      <c r="CE59" s="384">
        <v>1</v>
      </c>
      <c r="CF59" s="385"/>
      <c r="CG59" s="386">
        <v>1</v>
      </c>
      <c r="CH59" s="383">
        <v>1</v>
      </c>
      <c r="CI59" s="383">
        <v>1</v>
      </c>
      <c r="CJ59" s="384">
        <v>1</v>
      </c>
      <c r="CK59" s="385"/>
      <c r="CL59" s="386">
        <v>1</v>
      </c>
      <c r="CM59" s="383">
        <v>1</v>
      </c>
      <c r="CN59" s="384">
        <v>1</v>
      </c>
      <c r="CO59" s="385"/>
      <c r="CP59" s="386">
        <v>1</v>
      </c>
      <c r="CQ59" s="383">
        <v>1</v>
      </c>
      <c r="CR59" s="384">
        <v>1</v>
      </c>
      <c r="CS59" s="385"/>
      <c r="CT59" s="387">
        <v>1</v>
      </c>
      <c r="CU59" s="383">
        <v>1</v>
      </c>
      <c r="CV59" s="383">
        <v>1</v>
      </c>
      <c r="CW59" s="383">
        <v>1</v>
      </c>
      <c r="CX59" s="383">
        <v>1</v>
      </c>
      <c r="CY59" s="383">
        <v>1</v>
      </c>
      <c r="CZ59" s="383">
        <v>1</v>
      </c>
      <c r="DA59" s="383">
        <v>1</v>
      </c>
      <c r="DB59" s="383">
        <v>1</v>
      </c>
      <c r="DC59" s="383">
        <v>1</v>
      </c>
      <c r="DD59" s="383">
        <v>1</v>
      </c>
      <c r="DE59" s="383">
        <v>1</v>
      </c>
      <c r="DF59" s="383">
        <v>1</v>
      </c>
      <c r="DG59" s="383">
        <v>1</v>
      </c>
      <c r="DH59" s="383">
        <v>1</v>
      </c>
      <c r="DI59" s="383">
        <v>1</v>
      </c>
      <c r="DJ59" s="383">
        <v>1</v>
      </c>
      <c r="DK59" s="383">
        <v>1</v>
      </c>
      <c r="DL59" s="383">
        <v>1</v>
      </c>
      <c r="DM59" s="383">
        <v>1</v>
      </c>
      <c r="DN59" s="383">
        <v>1</v>
      </c>
      <c r="DO59" s="383">
        <v>1</v>
      </c>
      <c r="DP59" s="383">
        <v>1</v>
      </c>
      <c r="DQ59" s="383">
        <v>1</v>
      </c>
      <c r="DR59" s="383">
        <v>1</v>
      </c>
      <c r="DS59" s="383">
        <v>1</v>
      </c>
      <c r="DT59" s="383">
        <v>1</v>
      </c>
      <c r="EB59" s="284"/>
      <c r="EC59" s="383">
        <v>1</v>
      </c>
      <c r="ED59" s="383">
        <v>1</v>
      </c>
      <c r="EE59" s="383">
        <v>1</v>
      </c>
      <c r="EF59" s="384">
        <v>1</v>
      </c>
      <c r="EG59" s="386">
        <v>1</v>
      </c>
      <c r="EH59" s="383">
        <v>1</v>
      </c>
      <c r="EI59" s="383">
        <v>1</v>
      </c>
      <c r="EJ59" s="383">
        <v>1</v>
      </c>
      <c r="EK59" s="383">
        <v>1</v>
      </c>
      <c r="EL59" s="383">
        <v>1</v>
      </c>
      <c r="EM59" s="383">
        <v>1</v>
      </c>
      <c r="EN59" s="383">
        <v>1</v>
      </c>
      <c r="EO59" s="383">
        <v>1</v>
      </c>
      <c r="EP59" s="384">
        <v>1</v>
      </c>
      <c r="EQ59" s="387">
        <v>1</v>
      </c>
      <c r="ER59" s="383">
        <v>1</v>
      </c>
      <c r="ES59" s="383">
        <v>1</v>
      </c>
      <c r="ET59" s="383">
        <v>1</v>
      </c>
      <c r="EU59" s="383">
        <v>1</v>
      </c>
      <c r="EV59" s="383">
        <v>1</v>
      </c>
      <c r="EW59" s="383">
        <v>1</v>
      </c>
      <c r="EX59" s="384">
        <v>1</v>
      </c>
      <c r="EY59" s="386">
        <v>1</v>
      </c>
      <c r="EZ59" s="383">
        <v>1</v>
      </c>
      <c r="FA59" s="383">
        <v>1</v>
      </c>
      <c r="FB59" s="383">
        <v>1</v>
      </c>
      <c r="FC59" s="383">
        <v>1</v>
      </c>
      <c r="FD59" s="383">
        <v>1</v>
      </c>
      <c r="FE59" s="383">
        <v>1</v>
      </c>
      <c r="FF59" s="383">
        <v>1</v>
      </c>
      <c r="FG59" s="383">
        <v>1</v>
      </c>
      <c r="FH59" s="383">
        <v>1</v>
      </c>
      <c r="FI59" s="383">
        <v>1</v>
      </c>
      <c r="FJ59" s="383">
        <v>1</v>
      </c>
      <c r="FK59" s="383">
        <v>1</v>
      </c>
      <c r="FL59" s="383">
        <v>1</v>
      </c>
      <c r="FM59" s="383">
        <v>1</v>
      </c>
      <c r="FN59" s="383">
        <v>1</v>
      </c>
      <c r="FO59" s="383">
        <v>1</v>
      </c>
      <c r="FP59" s="383">
        <v>1</v>
      </c>
      <c r="FQ59" s="384">
        <v>1</v>
      </c>
      <c r="FR59" s="386">
        <v>1</v>
      </c>
      <c r="FS59" s="383">
        <v>1</v>
      </c>
      <c r="FT59" s="383">
        <v>1</v>
      </c>
      <c r="FU59" s="383">
        <v>1</v>
      </c>
      <c r="FV59" s="383">
        <v>1</v>
      </c>
      <c r="FW59" s="384">
        <v>1</v>
      </c>
      <c r="FX59" s="387">
        <v>1</v>
      </c>
      <c r="FY59" s="388"/>
      <c r="FZ59" s="388"/>
      <c r="GA59" s="388"/>
      <c r="GB59" s="388"/>
      <c r="GJ59" s="389"/>
      <c r="GK59" s="389"/>
      <c r="GL59" s="462" t="s">
        <v>350</v>
      </c>
      <c r="GM59" s="462"/>
      <c r="GN59" s="462"/>
      <c r="GO59" s="462"/>
      <c r="GP59" s="462"/>
      <c r="GQ59" s="462"/>
      <c r="GR59" s="462"/>
      <c r="GS59" s="462"/>
      <c r="GT59" s="462"/>
      <c r="GU59" s="462"/>
      <c r="GV59" s="462"/>
      <c r="GW59" s="462"/>
      <c r="GX59" s="462"/>
      <c r="GY59" s="462"/>
      <c r="GZ59" s="462"/>
      <c r="HA59" s="462"/>
      <c r="HB59" s="286"/>
      <c r="HC59" s="286"/>
      <c r="HD59" s="286"/>
      <c r="HE59" s="286"/>
      <c r="HF59" s="286"/>
      <c r="HG59" s="286"/>
      <c r="HH59" s="286"/>
      <c r="HI59" s="286"/>
      <c r="HJ59" s="286"/>
      <c r="HK59" s="286"/>
      <c r="HL59" s="286"/>
    </row>
    <row r="60" spans="19:253" ht="7.5" customHeight="1">
      <c r="S60" s="354">
        <v>1</v>
      </c>
      <c r="T60" s="354">
        <v>1</v>
      </c>
      <c r="U60" s="354">
        <v>1</v>
      </c>
      <c r="V60" s="354">
        <v>1</v>
      </c>
      <c r="W60" s="354">
        <v>1</v>
      </c>
      <c r="X60" s="354">
        <v>1</v>
      </c>
      <c r="Y60" s="354">
        <v>1</v>
      </c>
      <c r="Z60" s="354">
        <v>1</v>
      </c>
      <c r="AA60" s="354">
        <v>1</v>
      </c>
      <c r="AB60" s="354">
        <v>1</v>
      </c>
      <c r="AC60" s="354">
        <v>1</v>
      </c>
      <c r="AD60" s="354">
        <v>1</v>
      </c>
      <c r="AE60" s="354">
        <v>1</v>
      </c>
      <c r="AF60" s="354">
        <v>1</v>
      </c>
      <c r="AG60" s="354">
        <v>1</v>
      </c>
      <c r="AH60" s="354">
        <v>1</v>
      </c>
      <c r="AI60" s="354">
        <v>1</v>
      </c>
      <c r="AJ60" s="354">
        <v>1</v>
      </c>
      <c r="AK60" s="354">
        <v>1</v>
      </c>
      <c r="AL60" s="354">
        <v>1</v>
      </c>
      <c r="AM60" s="354">
        <v>1</v>
      </c>
      <c r="AN60" s="354">
        <v>1</v>
      </c>
      <c r="AO60" s="354">
        <v>1</v>
      </c>
      <c r="AP60" s="354">
        <v>1</v>
      </c>
      <c r="AQ60" s="354">
        <v>1</v>
      </c>
      <c r="AR60" s="354">
        <v>1</v>
      </c>
      <c r="AS60" s="354">
        <v>1</v>
      </c>
      <c r="AT60" s="354">
        <v>1</v>
      </c>
      <c r="AU60" s="354">
        <v>1</v>
      </c>
      <c r="AV60" s="354">
        <v>1</v>
      </c>
      <c r="AW60" s="354">
        <v>1</v>
      </c>
      <c r="AX60" s="354">
        <v>1</v>
      </c>
      <c r="AY60" s="354">
        <v>1</v>
      </c>
      <c r="AZ60" s="354">
        <v>1</v>
      </c>
      <c r="BA60" s="354">
        <v>1</v>
      </c>
      <c r="BB60" s="354">
        <v>1</v>
      </c>
      <c r="BC60" s="354">
        <v>1</v>
      </c>
      <c r="BD60" s="354">
        <v>1</v>
      </c>
      <c r="BE60" s="354">
        <v>1</v>
      </c>
      <c r="BF60" s="354">
        <v>1</v>
      </c>
      <c r="BG60" s="354">
        <v>1</v>
      </c>
      <c r="BH60" s="354">
        <v>1</v>
      </c>
      <c r="BI60" s="354">
        <v>1</v>
      </c>
      <c r="BJ60" s="354">
        <v>1</v>
      </c>
      <c r="BK60" s="354">
        <v>1</v>
      </c>
      <c r="BL60" s="354">
        <v>1</v>
      </c>
      <c r="BM60" s="354">
        <v>1</v>
      </c>
      <c r="BV60" s="383">
        <v>1</v>
      </c>
      <c r="BW60" s="383">
        <v>1</v>
      </c>
      <c r="BX60" s="383">
        <v>1</v>
      </c>
      <c r="BY60" s="383">
        <v>1</v>
      </c>
      <c r="BZ60" s="383">
        <v>1</v>
      </c>
      <c r="CA60" s="383">
        <v>1</v>
      </c>
      <c r="CB60" s="383">
        <v>1</v>
      </c>
      <c r="CC60" s="383">
        <v>1</v>
      </c>
      <c r="CD60" s="383">
        <v>1</v>
      </c>
      <c r="CE60" s="384">
        <v>1</v>
      </c>
      <c r="CF60" s="385"/>
      <c r="CG60" s="386">
        <v>1</v>
      </c>
      <c r="CH60" s="383">
        <v>1</v>
      </c>
      <c r="CI60" s="383">
        <v>1</v>
      </c>
      <c r="CJ60" s="384">
        <v>1</v>
      </c>
      <c r="CK60" s="385"/>
      <c r="CL60" s="386">
        <v>1</v>
      </c>
      <c r="CM60" s="383">
        <v>1</v>
      </c>
      <c r="CN60" s="384">
        <v>1</v>
      </c>
      <c r="CO60" s="385"/>
      <c r="CP60" s="386">
        <v>1</v>
      </c>
      <c r="CQ60" s="383">
        <v>1</v>
      </c>
      <c r="CR60" s="384">
        <v>1</v>
      </c>
      <c r="CS60" s="385"/>
      <c r="CT60" s="387">
        <v>1</v>
      </c>
      <c r="CU60" s="383">
        <v>1</v>
      </c>
      <c r="CV60" s="383">
        <v>1</v>
      </c>
      <c r="CW60" s="383">
        <v>1</v>
      </c>
      <c r="CX60" s="383">
        <v>1</v>
      </c>
      <c r="CY60" s="383">
        <v>1</v>
      </c>
      <c r="CZ60" s="383">
        <v>1</v>
      </c>
      <c r="DA60" s="383">
        <v>1</v>
      </c>
      <c r="DB60" s="383">
        <v>1</v>
      </c>
      <c r="DC60" s="383">
        <v>1</v>
      </c>
      <c r="DD60" s="383">
        <v>1</v>
      </c>
      <c r="DE60" s="383">
        <v>1</v>
      </c>
      <c r="DF60" s="383">
        <v>1</v>
      </c>
      <c r="DG60" s="383">
        <v>1</v>
      </c>
      <c r="DH60" s="383">
        <v>1</v>
      </c>
      <c r="DI60" s="383">
        <v>1</v>
      </c>
      <c r="DJ60" s="383">
        <v>1</v>
      </c>
      <c r="DK60" s="383">
        <v>1</v>
      </c>
      <c r="DL60" s="383">
        <v>1</v>
      </c>
      <c r="DM60" s="383">
        <v>1</v>
      </c>
      <c r="DN60" s="383">
        <v>1</v>
      </c>
      <c r="DO60" s="383">
        <v>1</v>
      </c>
      <c r="DP60" s="383">
        <v>1</v>
      </c>
      <c r="DQ60" s="383">
        <v>1</v>
      </c>
      <c r="DR60" s="383">
        <v>1</v>
      </c>
      <c r="DS60" s="383">
        <v>1</v>
      </c>
      <c r="DT60" s="383">
        <v>1</v>
      </c>
      <c r="EB60" s="284"/>
      <c r="EC60" s="383">
        <v>1</v>
      </c>
      <c r="ED60" s="383">
        <v>1</v>
      </c>
      <c r="EE60" s="383">
        <v>1</v>
      </c>
      <c r="EF60" s="384">
        <v>1</v>
      </c>
      <c r="EG60" s="386">
        <v>1</v>
      </c>
      <c r="EH60" s="383">
        <v>1</v>
      </c>
      <c r="EI60" s="383">
        <v>1</v>
      </c>
      <c r="EJ60" s="383">
        <v>1</v>
      </c>
      <c r="EK60" s="383">
        <v>1</v>
      </c>
      <c r="EL60" s="383">
        <v>1</v>
      </c>
      <c r="EM60" s="383">
        <v>1</v>
      </c>
      <c r="EN60" s="383">
        <v>1</v>
      </c>
      <c r="EO60" s="383">
        <v>1</v>
      </c>
      <c r="EP60" s="384">
        <v>1</v>
      </c>
      <c r="EQ60" s="387">
        <v>1</v>
      </c>
      <c r="ER60" s="383">
        <v>1</v>
      </c>
      <c r="ES60" s="383">
        <v>1</v>
      </c>
      <c r="ET60" s="383">
        <v>1</v>
      </c>
      <c r="EU60" s="383">
        <v>1</v>
      </c>
      <c r="EV60" s="383">
        <v>1</v>
      </c>
      <c r="EW60" s="383">
        <v>1</v>
      </c>
      <c r="EX60" s="384">
        <v>1</v>
      </c>
      <c r="EY60" s="386">
        <v>1</v>
      </c>
      <c r="EZ60" s="383">
        <v>1</v>
      </c>
      <c r="FA60" s="383">
        <v>1</v>
      </c>
      <c r="FB60" s="383">
        <v>1</v>
      </c>
      <c r="FC60" s="383">
        <v>1</v>
      </c>
      <c r="FD60" s="383">
        <v>1</v>
      </c>
      <c r="FE60" s="383">
        <v>1</v>
      </c>
      <c r="FF60" s="383">
        <v>1</v>
      </c>
      <c r="FG60" s="383">
        <v>1</v>
      </c>
      <c r="FH60" s="383">
        <v>1</v>
      </c>
      <c r="FI60" s="383">
        <v>1</v>
      </c>
      <c r="FJ60" s="383">
        <v>1</v>
      </c>
      <c r="FK60" s="383">
        <v>1</v>
      </c>
      <c r="FL60" s="383">
        <v>1</v>
      </c>
      <c r="FM60" s="383">
        <v>1</v>
      </c>
      <c r="FN60" s="383">
        <v>1</v>
      </c>
      <c r="FO60" s="383">
        <v>1</v>
      </c>
      <c r="FP60" s="383">
        <v>1</v>
      </c>
      <c r="FQ60" s="384">
        <v>1</v>
      </c>
      <c r="FR60" s="386">
        <v>1</v>
      </c>
      <c r="FS60" s="383">
        <v>1</v>
      </c>
      <c r="FT60" s="383">
        <v>1</v>
      </c>
      <c r="FU60" s="383">
        <v>1</v>
      </c>
      <c r="FV60" s="383">
        <v>1</v>
      </c>
      <c r="FW60" s="384">
        <v>1</v>
      </c>
      <c r="FX60" s="387">
        <v>1</v>
      </c>
      <c r="FY60" s="388"/>
      <c r="FZ60" s="388"/>
      <c r="GA60" s="388"/>
      <c r="GB60" s="388"/>
      <c r="GJ60" s="389"/>
      <c r="GK60" s="389"/>
      <c r="GL60" s="462"/>
      <c r="GM60" s="462"/>
      <c r="GN60" s="462"/>
      <c r="GO60" s="462"/>
      <c r="GP60" s="462"/>
      <c r="GQ60" s="462"/>
      <c r="GR60" s="462"/>
      <c r="GS60" s="462"/>
      <c r="GT60" s="462"/>
      <c r="GU60" s="462"/>
      <c r="GV60" s="462"/>
      <c r="GW60" s="462"/>
      <c r="GX60" s="462"/>
      <c r="GY60" s="462"/>
      <c r="GZ60" s="462"/>
      <c r="HA60" s="462"/>
      <c r="HB60" s="286"/>
      <c r="HC60" s="286"/>
      <c r="HD60" s="286"/>
      <c r="HE60" s="286"/>
      <c r="HF60" s="286"/>
      <c r="HG60" s="286"/>
      <c r="HH60" s="286"/>
      <c r="HI60" s="286"/>
      <c r="HJ60" s="286"/>
      <c r="HK60" s="286"/>
      <c r="HL60" s="286"/>
    </row>
    <row r="61" spans="19:253" ht="7.5" customHeight="1">
      <c r="S61" s="354">
        <v>1</v>
      </c>
      <c r="T61" s="354">
        <v>1</v>
      </c>
      <c r="U61" s="354">
        <v>1</v>
      </c>
      <c r="V61" s="354">
        <v>1</v>
      </c>
      <c r="W61" s="354">
        <v>1</v>
      </c>
      <c r="X61" s="354">
        <v>1</v>
      </c>
      <c r="Y61" s="354">
        <v>1</v>
      </c>
      <c r="Z61" s="354">
        <v>1</v>
      </c>
      <c r="AA61" s="354">
        <v>1</v>
      </c>
      <c r="AB61" s="354">
        <v>1</v>
      </c>
      <c r="AC61" s="354">
        <v>1</v>
      </c>
      <c r="AD61" s="354">
        <v>1</v>
      </c>
      <c r="AE61" s="354">
        <v>1</v>
      </c>
      <c r="AF61" s="354">
        <v>1</v>
      </c>
      <c r="AG61" s="354">
        <v>1</v>
      </c>
      <c r="AH61" s="354">
        <v>1</v>
      </c>
      <c r="AI61" s="354">
        <v>1</v>
      </c>
      <c r="AJ61" s="354">
        <v>1</v>
      </c>
      <c r="AK61" s="354">
        <v>1</v>
      </c>
      <c r="AL61" s="354">
        <v>1</v>
      </c>
      <c r="AM61" s="354">
        <v>1</v>
      </c>
      <c r="AN61" s="354">
        <v>1</v>
      </c>
      <c r="AO61" s="354">
        <v>1</v>
      </c>
      <c r="AP61" s="354">
        <v>1</v>
      </c>
      <c r="AQ61" s="354">
        <v>1</v>
      </c>
      <c r="AR61" s="354">
        <v>1</v>
      </c>
      <c r="AS61" s="354">
        <v>1</v>
      </c>
      <c r="AT61" s="354">
        <v>1</v>
      </c>
      <c r="AU61" s="354">
        <v>1</v>
      </c>
      <c r="AV61" s="354">
        <v>1</v>
      </c>
      <c r="AW61" s="354">
        <v>1</v>
      </c>
      <c r="AX61" s="354">
        <v>1</v>
      </c>
      <c r="AY61" s="354">
        <v>1</v>
      </c>
      <c r="AZ61" s="354">
        <v>1</v>
      </c>
      <c r="BA61" s="354">
        <v>1</v>
      </c>
      <c r="BB61" s="354">
        <v>1</v>
      </c>
      <c r="BC61" s="354">
        <v>1</v>
      </c>
      <c r="BD61" s="354">
        <v>1</v>
      </c>
      <c r="BE61" s="354">
        <v>1</v>
      </c>
      <c r="BF61" s="354">
        <v>1</v>
      </c>
      <c r="BG61" s="354">
        <v>1</v>
      </c>
      <c r="BH61" s="354">
        <v>1</v>
      </c>
      <c r="BI61" s="354">
        <v>1</v>
      </c>
      <c r="BJ61" s="354">
        <v>1</v>
      </c>
      <c r="BK61" s="354">
        <v>1</v>
      </c>
      <c r="BL61" s="354">
        <v>1</v>
      </c>
      <c r="BM61" s="354">
        <v>1</v>
      </c>
      <c r="BV61" s="383">
        <v>1</v>
      </c>
      <c r="BW61" s="383">
        <v>1</v>
      </c>
      <c r="BX61" s="383">
        <v>1</v>
      </c>
      <c r="BY61" s="383">
        <v>1</v>
      </c>
      <c r="BZ61" s="383">
        <v>1</v>
      </c>
      <c r="CA61" s="383">
        <v>1</v>
      </c>
      <c r="CB61" s="383">
        <v>1</v>
      </c>
      <c r="CC61" s="383">
        <v>1</v>
      </c>
      <c r="CD61" s="383">
        <v>1</v>
      </c>
      <c r="CE61" s="384">
        <v>1</v>
      </c>
      <c r="CF61" s="385"/>
      <c r="CG61" s="386">
        <v>1</v>
      </c>
      <c r="CH61" s="383">
        <v>1</v>
      </c>
      <c r="CI61" s="383">
        <v>1</v>
      </c>
      <c r="CJ61" s="384">
        <v>1</v>
      </c>
      <c r="CK61" s="385"/>
      <c r="CL61" s="386">
        <v>1</v>
      </c>
      <c r="CM61" s="383">
        <v>1</v>
      </c>
      <c r="CN61" s="384">
        <v>1</v>
      </c>
      <c r="CO61" s="385"/>
      <c r="CP61" s="386">
        <v>1</v>
      </c>
      <c r="CQ61" s="383">
        <v>1</v>
      </c>
      <c r="CR61" s="384">
        <v>1</v>
      </c>
      <c r="CS61" s="385"/>
      <c r="CT61" s="387">
        <v>1</v>
      </c>
      <c r="CU61" s="383">
        <v>1</v>
      </c>
      <c r="CV61" s="383">
        <v>1</v>
      </c>
      <c r="CW61" s="383">
        <v>1</v>
      </c>
      <c r="CX61" s="383">
        <v>1</v>
      </c>
      <c r="CY61" s="383">
        <v>1</v>
      </c>
      <c r="CZ61" s="383">
        <v>1</v>
      </c>
      <c r="DA61" s="383">
        <v>1</v>
      </c>
      <c r="DB61" s="383">
        <v>1</v>
      </c>
      <c r="DC61" s="383">
        <v>1</v>
      </c>
      <c r="DD61" s="383">
        <v>1</v>
      </c>
      <c r="DE61" s="383">
        <v>1</v>
      </c>
      <c r="DF61" s="383">
        <v>1</v>
      </c>
      <c r="DG61" s="383">
        <v>1</v>
      </c>
      <c r="DH61" s="383">
        <v>1</v>
      </c>
      <c r="DI61" s="383">
        <v>1</v>
      </c>
      <c r="DJ61" s="383">
        <v>1</v>
      </c>
      <c r="DK61" s="383">
        <v>1</v>
      </c>
      <c r="DL61" s="383">
        <v>1</v>
      </c>
      <c r="DM61" s="383">
        <v>1</v>
      </c>
      <c r="DN61" s="383">
        <v>1</v>
      </c>
      <c r="DO61" s="383">
        <v>1</v>
      </c>
      <c r="DP61" s="383">
        <v>1</v>
      </c>
      <c r="DQ61" s="383">
        <v>1</v>
      </c>
      <c r="DR61" s="383">
        <v>1</v>
      </c>
      <c r="DS61" s="383">
        <v>1</v>
      </c>
      <c r="DT61" s="383">
        <v>1</v>
      </c>
      <c r="EC61" s="383">
        <v>1</v>
      </c>
      <c r="ED61" s="383">
        <v>1</v>
      </c>
      <c r="EE61" s="383">
        <v>1</v>
      </c>
      <c r="EF61" s="384">
        <v>1</v>
      </c>
      <c r="EG61" s="386">
        <v>1</v>
      </c>
      <c r="EH61" s="383">
        <v>1</v>
      </c>
      <c r="EI61" s="383">
        <v>1</v>
      </c>
      <c r="EJ61" s="383">
        <v>1</v>
      </c>
      <c r="EK61" s="383">
        <v>1</v>
      </c>
      <c r="EL61" s="383">
        <v>1</v>
      </c>
      <c r="EM61" s="383">
        <v>1</v>
      </c>
      <c r="EN61" s="383">
        <v>1</v>
      </c>
      <c r="EO61" s="383">
        <v>1</v>
      </c>
      <c r="EP61" s="384">
        <v>1</v>
      </c>
      <c r="EQ61" s="387">
        <v>1</v>
      </c>
      <c r="ER61" s="383">
        <v>1</v>
      </c>
      <c r="ES61" s="383">
        <v>1</v>
      </c>
      <c r="ET61" s="383">
        <v>1</v>
      </c>
      <c r="EU61" s="383">
        <v>1</v>
      </c>
      <c r="EV61" s="383">
        <v>1</v>
      </c>
      <c r="EW61" s="383">
        <v>1</v>
      </c>
      <c r="EX61" s="384">
        <v>1</v>
      </c>
      <c r="EY61" s="386">
        <v>1</v>
      </c>
      <c r="EZ61" s="383">
        <v>1</v>
      </c>
      <c r="FA61" s="383">
        <v>1</v>
      </c>
      <c r="FB61" s="383">
        <v>1</v>
      </c>
      <c r="FC61" s="383">
        <v>1</v>
      </c>
      <c r="FD61" s="383">
        <v>1</v>
      </c>
      <c r="FE61" s="383">
        <v>1</v>
      </c>
      <c r="FF61" s="383">
        <v>1</v>
      </c>
      <c r="FG61" s="383">
        <v>1</v>
      </c>
      <c r="FH61" s="383">
        <v>1</v>
      </c>
      <c r="FI61" s="383">
        <v>1</v>
      </c>
      <c r="FJ61" s="383">
        <v>1</v>
      </c>
      <c r="FK61" s="383">
        <v>1</v>
      </c>
      <c r="FL61" s="383">
        <v>1</v>
      </c>
      <c r="FM61" s="383">
        <v>1</v>
      </c>
      <c r="FN61" s="383">
        <v>1</v>
      </c>
      <c r="FO61" s="383">
        <v>1</v>
      </c>
      <c r="FP61" s="383">
        <v>1</v>
      </c>
      <c r="FQ61" s="384">
        <v>1</v>
      </c>
      <c r="FR61" s="386">
        <v>1</v>
      </c>
      <c r="FS61" s="383">
        <v>1</v>
      </c>
      <c r="FT61" s="383">
        <v>1</v>
      </c>
      <c r="FU61" s="383">
        <v>1</v>
      </c>
      <c r="FV61" s="383">
        <v>1</v>
      </c>
      <c r="FW61" s="384">
        <v>1</v>
      </c>
      <c r="FX61" s="387">
        <v>1</v>
      </c>
    </row>
    <row r="62" spans="19:253" ht="7.5" customHeight="1">
      <c r="S62" s="354">
        <v>1</v>
      </c>
      <c r="T62" s="354">
        <v>1</v>
      </c>
      <c r="U62" s="354">
        <v>1</v>
      </c>
      <c r="V62" s="354">
        <v>1</v>
      </c>
      <c r="W62" s="354">
        <v>1</v>
      </c>
      <c r="X62" s="354">
        <v>1</v>
      </c>
      <c r="Y62" s="354">
        <v>1</v>
      </c>
      <c r="Z62" s="354">
        <v>1</v>
      </c>
      <c r="AA62" s="354">
        <v>1</v>
      </c>
      <c r="AB62" s="354">
        <v>1</v>
      </c>
      <c r="AC62" s="354">
        <v>1</v>
      </c>
      <c r="AD62" s="354">
        <v>1</v>
      </c>
      <c r="AE62" s="354">
        <v>1</v>
      </c>
      <c r="AF62" s="354">
        <v>1</v>
      </c>
      <c r="AG62" s="354">
        <v>1</v>
      </c>
      <c r="AH62" s="354">
        <v>1</v>
      </c>
      <c r="AI62" s="354">
        <v>1</v>
      </c>
      <c r="AJ62" s="354">
        <v>1</v>
      </c>
      <c r="AK62" s="354">
        <v>1</v>
      </c>
      <c r="AL62" s="354">
        <v>1</v>
      </c>
      <c r="AM62" s="354">
        <v>1</v>
      </c>
      <c r="AN62" s="354">
        <v>1</v>
      </c>
      <c r="AO62" s="354">
        <v>1</v>
      </c>
      <c r="AP62" s="354">
        <v>1</v>
      </c>
      <c r="AQ62" s="354">
        <v>1</v>
      </c>
      <c r="AR62" s="354">
        <v>1</v>
      </c>
      <c r="AS62" s="354">
        <v>1</v>
      </c>
      <c r="AT62" s="354">
        <v>1</v>
      </c>
      <c r="AU62" s="354">
        <v>1</v>
      </c>
      <c r="AV62" s="354">
        <v>1</v>
      </c>
      <c r="AW62" s="354">
        <v>1</v>
      </c>
      <c r="AX62" s="354">
        <v>1</v>
      </c>
      <c r="AY62" s="354">
        <v>1</v>
      </c>
      <c r="AZ62" s="354">
        <v>1</v>
      </c>
      <c r="BA62" s="354">
        <v>1</v>
      </c>
      <c r="BB62" s="354">
        <v>1</v>
      </c>
      <c r="BC62" s="354">
        <v>1</v>
      </c>
      <c r="BD62" s="354">
        <v>1</v>
      </c>
      <c r="BE62" s="354">
        <v>1</v>
      </c>
      <c r="BF62" s="354">
        <v>1</v>
      </c>
      <c r="BG62" s="354">
        <v>1</v>
      </c>
      <c r="BH62" s="354">
        <v>1</v>
      </c>
      <c r="BI62" s="354">
        <v>1</v>
      </c>
      <c r="BJ62" s="354">
        <v>1</v>
      </c>
      <c r="BK62" s="354">
        <v>1</v>
      </c>
      <c r="BL62" s="354">
        <v>1</v>
      </c>
      <c r="BM62" s="354">
        <v>1</v>
      </c>
      <c r="BV62" s="383">
        <v>1</v>
      </c>
      <c r="BW62" s="383">
        <v>1</v>
      </c>
      <c r="BX62" s="383">
        <v>1</v>
      </c>
      <c r="BY62" s="383">
        <v>1</v>
      </c>
      <c r="BZ62" s="383">
        <v>1</v>
      </c>
      <c r="CA62" s="383">
        <v>1</v>
      </c>
      <c r="CB62" s="383">
        <v>1</v>
      </c>
      <c r="CC62" s="383">
        <v>1</v>
      </c>
      <c r="CD62" s="383">
        <v>1</v>
      </c>
      <c r="CE62" s="384">
        <v>1</v>
      </c>
      <c r="CF62" s="385"/>
      <c r="CG62" s="386">
        <v>1</v>
      </c>
      <c r="CH62" s="383">
        <v>1</v>
      </c>
      <c r="CI62" s="383">
        <v>1</v>
      </c>
      <c r="CJ62" s="384">
        <v>1</v>
      </c>
      <c r="CK62" s="385"/>
      <c r="CL62" s="386">
        <v>1</v>
      </c>
      <c r="CM62" s="383">
        <v>1</v>
      </c>
      <c r="CN62" s="384">
        <v>1</v>
      </c>
      <c r="CO62" s="385"/>
      <c r="CP62" s="386">
        <v>1</v>
      </c>
      <c r="CQ62" s="383">
        <v>1</v>
      </c>
      <c r="CR62" s="384">
        <v>1</v>
      </c>
      <c r="CS62" s="385"/>
      <c r="CT62" s="387">
        <v>1</v>
      </c>
      <c r="CU62" s="383">
        <v>1</v>
      </c>
      <c r="CV62" s="383">
        <v>1</v>
      </c>
      <c r="CW62" s="383">
        <v>1</v>
      </c>
      <c r="CX62" s="383">
        <v>1</v>
      </c>
      <c r="CY62" s="383">
        <v>1</v>
      </c>
      <c r="CZ62" s="383">
        <v>1</v>
      </c>
      <c r="DA62" s="383">
        <v>1</v>
      </c>
      <c r="DB62" s="383">
        <v>1</v>
      </c>
      <c r="DC62" s="383">
        <v>1</v>
      </c>
      <c r="DD62" s="383">
        <v>1</v>
      </c>
      <c r="DE62" s="383">
        <v>1</v>
      </c>
      <c r="DF62" s="383">
        <v>1</v>
      </c>
      <c r="DG62" s="383">
        <v>1</v>
      </c>
      <c r="DH62" s="383">
        <v>1</v>
      </c>
      <c r="DI62" s="383">
        <v>1</v>
      </c>
      <c r="DJ62" s="383">
        <v>1</v>
      </c>
      <c r="DK62" s="383">
        <v>1</v>
      </c>
      <c r="DL62" s="383">
        <v>1</v>
      </c>
      <c r="DM62" s="383">
        <v>1</v>
      </c>
      <c r="DN62" s="383">
        <v>1</v>
      </c>
      <c r="DO62" s="383">
        <v>1</v>
      </c>
      <c r="DP62" s="383">
        <v>1</v>
      </c>
      <c r="DQ62" s="383">
        <v>1</v>
      </c>
      <c r="DR62" s="383">
        <v>1</v>
      </c>
      <c r="DS62" s="383">
        <v>1</v>
      </c>
      <c r="DT62" s="383">
        <v>1</v>
      </c>
      <c r="EC62" s="383">
        <v>1</v>
      </c>
      <c r="ED62" s="383">
        <v>1</v>
      </c>
      <c r="EE62" s="383">
        <v>1</v>
      </c>
      <c r="EF62" s="384">
        <v>1</v>
      </c>
      <c r="EG62" s="386">
        <v>1</v>
      </c>
      <c r="EH62" s="383">
        <v>1</v>
      </c>
      <c r="EI62" s="383">
        <v>1</v>
      </c>
      <c r="EJ62" s="383">
        <v>1</v>
      </c>
      <c r="EK62" s="383">
        <v>1</v>
      </c>
      <c r="EL62" s="383">
        <v>1</v>
      </c>
      <c r="EM62" s="383">
        <v>1</v>
      </c>
      <c r="EN62" s="383">
        <v>1</v>
      </c>
      <c r="EO62" s="383">
        <v>1</v>
      </c>
      <c r="EP62" s="384">
        <v>1</v>
      </c>
      <c r="EQ62" s="387">
        <v>1</v>
      </c>
      <c r="ER62" s="383">
        <v>1</v>
      </c>
      <c r="ES62" s="383">
        <v>1</v>
      </c>
      <c r="ET62" s="383">
        <v>1</v>
      </c>
      <c r="EU62" s="383">
        <v>1</v>
      </c>
      <c r="EV62" s="383">
        <v>1</v>
      </c>
      <c r="EW62" s="383">
        <v>1</v>
      </c>
      <c r="EX62" s="384">
        <v>1</v>
      </c>
      <c r="EY62" s="386">
        <v>1</v>
      </c>
      <c r="EZ62" s="383">
        <v>1</v>
      </c>
      <c r="FA62" s="383">
        <v>1</v>
      </c>
      <c r="FB62" s="383">
        <v>1</v>
      </c>
      <c r="FC62" s="383">
        <v>1</v>
      </c>
      <c r="FD62" s="383">
        <v>1</v>
      </c>
      <c r="FE62" s="383">
        <v>1</v>
      </c>
      <c r="FF62" s="383">
        <v>1</v>
      </c>
      <c r="FG62" s="383">
        <v>1</v>
      </c>
      <c r="FH62" s="383">
        <v>1</v>
      </c>
      <c r="FI62" s="383">
        <v>1</v>
      </c>
      <c r="FJ62" s="383">
        <v>1</v>
      </c>
      <c r="FK62" s="383">
        <v>1</v>
      </c>
      <c r="FL62" s="383">
        <v>1</v>
      </c>
      <c r="FM62" s="383">
        <v>1</v>
      </c>
      <c r="FN62" s="383">
        <v>1</v>
      </c>
      <c r="FO62" s="383">
        <v>1</v>
      </c>
      <c r="FP62" s="383">
        <v>1</v>
      </c>
      <c r="FQ62" s="384">
        <v>1</v>
      </c>
      <c r="FR62" s="386">
        <v>1</v>
      </c>
      <c r="FS62" s="383">
        <v>1</v>
      </c>
      <c r="FT62" s="383">
        <v>1</v>
      </c>
      <c r="FU62" s="383">
        <v>1</v>
      </c>
      <c r="FV62" s="383">
        <v>1</v>
      </c>
      <c r="FW62" s="384">
        <v>1</v>
      </c>
      <c r="FX62" s="387">
        <v>1</v>
      </c>
      <c r="FY62" s="284"/>
      <c r="FZ62" s="284"/>
      <c r="GA62" s="284"/>
      <c r="GB62" s="284"/>
      <c r="GC62" s="284"/>
      <c r="GD62" s="284"/>
      <c r="GE62" s="284"/>
      <c r="GF62" s="284"/>
      <c r="GJ62" s="390"/>
      <c r="GK62" s="390"/>
      <c r="GL62" s="463" t="s">
        <v>351</v>
      </c>
      <c r="GM62" s="463"/>
      <c r="GN62" s="463"/>
      <c r="GO62" s="463"/>
      <c r="GP62" s="463"/>
      <c r="GQ62" s="463"/>
      <c r="GR62" s="463"/>
      <c r="GS62" s="463"/>
      <c r="GT62" s="463"/>
      <c r="GU62" s="463"/>
      <c r="GV62" s="463"/>
      <c r="GW62" s="463"/>
      <c r="GX62" s="463"/>
      <c r="GY62" s="463"/>
      <c r="GZ62" s="463"/>
      <c r="HA62" s="463"/>
      <c r="HB62" s="286"/>
      <c r="HC62" s="286"/>
      <c r="HD62" s="286"/>
      <c r="HE62" s="286"/>
      <c r="HF62" s="286"/>
    </row>
    <row r="63" spans="19:253" ht="7.5" customHeight="1">
      <c r="S63" s="354">
        <v>1</v>
      </c>
      <c r="T63" s="354">
        <v>1</v>
      </c>
      <c r="U63" s="354">
        <v>1</v>
      </c>
      <c r="V63" s="354">
        <v>1</v>
      </c>
      <c r="W63" s="354">
        <v>1</v>
      </c>
      <c r="X63" s="354">
        <v>1</v>
      </c>
      <c r="Y63" s="354">
        <v>1</v>
      </c>
      <c r="Z63" s="354">
        <v>1</v>
      </c>
      <c r="AA63" s="354">
        <v>1</v>
      </c>
      <c r="AB63" s="354">
        <v>1</v>
      </c>
      <c r="AC63" s="354">
        <v>1</v>
      </c>
      <c r="AD63" s="354">
        <v>1</v>
      </c>
      <c r="AE63" s="354">
        <v>1</v>
      </c>
      <c r="AF63" s="354">
        <v>1</v>
      </c>
      <c r="AG63" s="354">
        <v>1</v>
      </c>
      <c r="AH63" s="354">
        <v>1</v>
      </c>
      <c r="AI63" s="354">
        <v>1</v>
      </c>
      <c r="AJ63" s="354">
        <v>1</v>
      </c>
      <c r="AK63" s="354">
        <v>1</v>
      </c>
      <c r="AL63" s="354">
        <v>1</v>
      </c>
      <c r="AM63" s="354">
        <v>1</v>
      </c>
      <c r="AN63" s="354">
        <v>1</v>
      </c>
      <c r="AO63" s="354">
        <v>1</v>
      </c>
      <c r="AP63" s="354">
        <v>1</v>
      </c>
      <c r="AQ63" s="354">
        <v>1</v>
      </c>
      <c r="AR63" s="354">
        <v>1</v>
      </c>
      <c r="AS63" s="354">
        <v>1</v>
      </c>
      <c r="AT63" s="354">
        <v>1</v>
      </c>
      <c r="AU63" s="354">
        <v>1</v>
      </c>
      <c r="AV63" s="354">
        <v>1</v>
      </c>
      <c r="AW63" s="354">
        <v>1</v>
      </c>
      <c r="AX63" s="354">
        <v>1</v>
      </c>
      <c r="AY63" s="354">
        <v>1</v>
      </c>
      <c r="AZ63" s="354">
        <v>1</v>
      </c>
      <c r="BA63" s="354">
        <v>1</v>
      </c>
      <c r="BB63" s="354">
        <v>1</v>
      </c>
      <c r="BC63" s="354">
        <v>1</v>
      </c>
      <c r="BD63" s="354">
        <v>1</v>
      </c>
      <c r="BE63" s="354">
        <v>1</v>
      </c>
      <c r="BF63" s="354">
        <v>1</v>
      </c>
      <c r="BG63" s="354">
        <v>1</v>
      </c>
      <c r="BH63" s="354">
        <v>1</v>
      </c>
      <c r="BI63" s="354">
        <v>1</v>
      </c>
      <c r="BJ63" s="354">
        <v>1</v>
      </c>
      <c r="BK63" s="354">
        <v>1</v>
      </c>
      <c r="BL63" s="354">
        <v>1</v>
      </c>
      <c r="BM63" s="354">
        <v>1</v>
      </c>
      <c r="BV63" s="383">
        <v>1</v>
      </c>
      <c r="BW63" s="383">
        <v>1</v>
      </c>
      <c r="BX63" s="383">
        <v>1</v>
      </c>
      <c r="BY63" s="383">
        <v>1</v>
      </c>
      <c r="BZ63" s="383">
        <v>1</v>
      </c>
      <c r="CA63" s="383">
        <v>1</v>
      </c>
      <c r="CB63" s="383">
        <v>1</v>
      </c>
      <c r="CC63" s="383">
        <v>1</v>
      </c>
      <c r="CD63" s="383">
        <v>1</v>
      </c>
      <c r="CE63" s="384">
        <v>1</v>
      </c>
      <c r="CF63" s="385"/>
      <c r="CG63" s="386">
        <v>1</v>
      </c>
      <c r="CH63" s="383">
        <v>1</v>
      </c>
      <c r="CI63" s="383">
        <v>1</v>
      </c>
      <c r="CJ63" s="384">
        <v>1</v>
      </c>
      <c r="CK63" s="385"/>
      <c r="CL63" s="386">
        <v>1</v>
      </c>
      <c r="CM63" s="383">
        <v>1</v>
      </c>
      <c r="CN63" s="384">
        <v>1</v>
      </c>
      <c r="CO63" s="385"/>
      <c r="CP63" s="386">
        <v>1</v>
      </c>
      <c r="CQ63" s="383">
        <v>1</v>
      </c>
      <c r="CR63" s="384">
        <v>1</v>
      </c>
      <c r="CS63" s="385"/>
      <c r="CT63" s="387">
        <v>1</v>
      </c>
      <c r="CU63" s="383">
        <v>1</v>
      </c>
      <c r="CV63" s="383">
        <v>1</v>
      </c>
      <c r="CW63" s="383">
        <v>1</v>
      </c>
      <c r="CX63" s="383">
        <v>1</v>
      </c>
      <c r="CY63" s="383">
        <v>1</v>
      </c>
      <c r="CZ63" s="383">
        <v>1</v>
      </c>
      <c r="DA63" s="383">
        <v>1</v>
      </c>
      <c r="DB63" s="383">
        <v>1</v>
      </c>
      <c r="DC63" s="383">
        <v>1</v>
      </c>
      <c r="DD63" s="383">
        <v>1</v>
      </c>
      <c r="DE63" s="383">
        <v>1</v>
      </c>
      <c r="DF63" s="383">
        <v>1</v>
      </c>
      <c r="DG63" s="383">
        <v>1</v>
      </c>
      <c r="DH63" s="383">
        <v>1</v>
      </c>
      <c r="DI63" s="383">
        <v>1</v>
      </c>
      <c r="DJ63" s="383">
        <v>1</v>
      </c>
      <c r="DK63" s="383">
        <v>1</v>
      </c>
      <c r="DL63" s="383">
        <v>1</v>
      </c>
      <c r="DM63" s="383">
        <v>1</v>
      </c>
      <c r="DN63" s="383">
        <v>1</v>
      </c>
      <c r="DO63" s="383">
        <v>1</v>
      </c>
      <c r="DP63" s="383">
        <v>1</v>
      </c>
      <c r="DQ63" s="383">
        <v>1</v>
      </c>
      <c r="DR63" s="383">
        <v>1</v>
      </c>
      <c r="DS63" s="383">
        <v>1</v>
      </c>
      <c r="DT63" s="383">
        <v>1</v>
      </c>
      <c r="EC63" s="383">
        <v>1</v>
      </c>
      <c r="ED63" s="383">
        <v>1</v>
      </c>
      <c r="EE63" s="383">
        <v>1</v>
      </c>
      <c r="EF63" s="384">
        <v>1</v>
      </c>
      <c r="EG63" s="386">
        <v>1</v>
      </c>
      <c r="EH63" s="383">
        <v>1</v>
      </c>
      <c r="EI63" s="383">
        <v>1</v>
      </c>
      <c r="EJ63" s="383">
        <v>1</v>
      </c>
      <c r="EK63" s="383">
        <v>1</v>
      </c>
      <c r="EL63" s="383">
        <v>1</v>
      </c>
      <c r="EM63" s="383">
        <v>1</v>
      </c>
      <c r="EN63" s="383">
        <v>1</v>
      </c>
      <c r="EO63" s="383">
        <v>1</v>
      </c>
      <c r="EP63" s="384">
        <v>1</v>
      </c>
      <c r="EQ63" s="387">
        <v>1</v>
      </c>
      <c r="ER63" s="383">
        <v>1</v>
      </c>
      <c r="ES63" s="383">
        <v>1</v>
      </c>
      <c r="ET63" s="383">
        <v>1</v>
      </c>
      <c r="EU63" s="383">
        <v>1</v>
      </c>
      <c r="EV63" s="383">
        <v>1</v>
      </c>
      <c r="EW63" s="383">
        <v>1</v>
      </c>
      <c r="EX63" s="384">
        <v>1</v>
      </c>
      <c r="EY63" s="386">
        <v>1</v>
      </c>
      <c r="EZ63" s="383">
        <v>1</v>
      </c>
      <c r="FA63" s="383">
        <v>1</v>
      </c>
      <c r="FB63" s="383">
        <v>1</v>
      </c>
      <c r="FC63" s="383">
        <v>1</v>
      </c>
      <c r="FD63" s="383">
        <v>1</v>
      </c>
      <c r="FE63" s="383">
        <v>1</v>
      </c>
      <c r="FF63" s="383">
        <v>1</v>
      </c>
      <c r="FG63" s="383">
        <v>1</v>
      </c>
      <c r="FH63" s="383">
        <v>1</v>
      </c>
      <c r="FI63" s="383">
        <v>1</v>
      </c>
      <c r="FJ63" s="383">
        <v>1</v>
      </c>
      <c r="FK63" s="383">
        <v>1</v>
      </c>
      <c r="FL63" s="383">
        <v>1</v>
      </c>
      <c r="FM63" s="383">
        <v>1</v>
      </c>
      <c r="FN63" s="383">
        <v>1</v>
      </c>
      <c r="FO63" s="383">
        <v>1</v>
      </c>
      <c r="FP63" s="383">
        <v>1</v>
      </c>
      <c r="FQ63" s="384">
        <v>1</v>
      </c>
      <c r="FR63" s="386">
        <v>1</v>
      </c>
      <c r="FS63" s="383">
        <v>1</v>
      </c>
      <c r="FT63" s="383">
        <v>1</v>
      </c>
      <c r="FU63" s="383">
        <v>1</v>
      </c>
      <c r="FV63" s="383">
        <v>1</v>
      </c>
      <c r="FW63" s="384">
        <v>1</v>
      </c>
      <c r="FX63" s="387">
        <v>1</v>
      </c>
      <c r="FY63" s="284"/>
      <c r="FZ63" s="284"/>
      <c r="GA63" s="284"/>
      <c r="GB63" s="284"/>
      <c r="GC63" s="284"/>
      <c r="GD63" s="284"/>
      <c r="GE63" s="284"/>
      <c r="GF63" s="284"/>
      <c r="GJ63" s="390"/>
      <c r="GK63" s="390"/>
      <c r="GL63" s="463"/>
      <c r="GM63" s="463"/>
      <c r="GN63" s="463"/>
      <c r="GO63" s="463"/>
      <c r="GP63" s="463"/>
      <c r="GQ63" s="463"/>
      <c r="GR63" s="463"/>
      <c r="GS63" s="463"/>
      <c r="GT63" s="463"/>
      <c r="GU63" s="463"/>
      <c r="GV63" s="463"/>
      <c r="GW63" s="463"/>
      <c r="GX63" s="463"/>
      <c r="GY63" s="463"/>
      <c r="GZ63" s="463"/>
      <c r="HA63" s="463"/>
      <c r="HB63" s="286"/>
      <c r="HC63" s="286"/>
      <c r="HD63" s="286"/>
      <c r="HE63" s="286"/>
      <c r="HF63" s="286"/>
    </row>
    <row r="64" spans="19:253" ht="7.5" customHeight="1">
      <c r="S64" s="354">
        <v>1</v>
      </c>
      <c r="T64" s="354">
        <v>1</v>
      </c>
      <c r="U64" s="354">
        <v>1</v>
      </c>
      <c r="V64" s="354">
        <v>1</v>
      </c>
      <c r="W64" s="354">
        <v>1</v>
      </c>
      <c r="X64" s="354">
        <v>1</v>
      </c>
      <c r="Y64" s="354">
        <v>1</v>
      </c>
      <c r="Z64" s="354">
        <v>1</v>
      </c>
      <c r="AA64" s="354">
        <v>1</v>
      </c>
      <c r="AB64" s="354">
        <v>1</v>
      </c>
      <c r="AC64" s="354">
        <v>1</v>
      </c>
      <c r="AD64" s="354">
        <v>1</v>
      </c>
      <c r="AE64" s="354">
        <v>1</v>
      </c>
      <c r="AF64" s="354">
        <v>1</v>
      </c>
      <c r="AG64" s="354">
        <v>1</v>
      </c>
      <c r="AH64" s="354">
        <v>1</v>
      </c>
      <c r="AI64" s="354">
        <v>1</v>
      </c>
      <c r="AJ64" s="354">
        <v>1</v>
      </c>
      <c r="AK64" s="354">
        <v>1</v>
      </c>
      <c r="AL64" s="354">
        <v>1</v>
      </c>
      <c r="AM64" s="354">
        <v>1</v>
      </c>
      <c r="AN64" s="354">
        <v>1</v>
      </c>
      <c r="AO64" s="354">
        <v>1</v>
      </c>
      <c r="AP64" s="354">
        <v>1</v>
      </c>
      <c r="AQ64" s="354">
        <v>1</v>
      </c>
      <c r="AR64" s="354">
        <v>1</v>
      </c>
      <c r="AS64" s="354">
        <v>1</v>
      </c>
      <c r="AT64" s="354">
        <v>1</v>
      </c>
      <c r="AU64" s="354">
        <v>1</v>
      </c>
      <c r="AV64" s="354">
        <v>1</v>
      </c>
      <c r="AW64" s="354">
        <v>1</v>
      </c>
      <c r="AX64" s="354">
        <v>1</v>
      </c>
      <c r="AY64" s="354">
        <v>1</v>
      </c>
      <c r="AZ64" s="354">
        <v>1</v>
      </c>
      <c r="BA64" s="354">
        <v>1</v>
      </c>
      <c r="BB64" s="354">
        <v>1</v>
      </c>
      <c r="BC64" s="354">
        <v>1</v>
      </c>
      <c r="BD64" s="354">
        <v>1</v>
      </c>
      <c r="BE64" s="354">
        <v>1</v>
      </c>
      <c r="BF64" s="354">
        <v>1</v>
      </c>
      <c r="BG64" s="354">
        <v>1</v>
      </c>
      <c r="BH64" s="354">
        <v>1</v>
      </c>
      <c r="BI64" s="354">
        <v>1</v>
      </c>
      <c r="BJ64" s="354">
        <v>1</v>
      </c>
      <c r="BK64" s="354">
        <v>1</v>
      </c>
      <c r="BL64" s="354">
        <v>1</v>
      </c>
      <c r="BM64" s="354">
        <v>1</v>
      </c>
      <c r="BV64" s="383">
        <v>1</v>
      </c>
      <c r="BW64" s="383">
        <v>1</v>
      </c>
      <c r="BX64" s="383">
        <v>1</v>
      </c>
      <c r="BY64" s="383">
        <v>1</v>
      </c>
      <c r="BZ64" s="383">
        <v>1</v>
      </c>
      <c r="CA64" s="383">
        <v>1</v>
      </c>
      <c r="CB64" s="383">
        <v>1</v>
      </c>
      <c r="CC64" s="383">
        <v>1</v>
      </c>
      <c r="CD64" s="383">
        <v>1</v>
      </c>
      <c r="CE64" s="384">
        <v>1</v>
      </c>
      <c r="CF64" s="385"/>
      <c r="CG64" s="386">
        <v>1</v>
      </c>
      <c r="CH64" s="383">
        <v>1</v>
      </c>
      <c r="CI64" s="383">
        <v>1</v>
      </c>
      <c r="CJ64" s="384">
        <v>1</v>
      </c>
      <c r="CK64" s="385"/>
      <c r="CL64" s="386">
        <v>1</v>
      </c>
      <c r="CM64" s="383">
        <v>1</v>
      </c>
      <c r="CN64" s="384">
        <v>1</v>
      </c>
      <c r="CO64" s="385"/>
      <c r="CP64" s="386">
        <v>1</v>
      </c>
      <c r="CQ64" s="383">
        <v>1</v>
      </c>
      <c r="CR64" s="384">
        <v>1</v>
      </c>
      <c r="CS64" s="385"/>
      <c r="CT64" s="387">
        <v>1</v>
      </c>
      <c r="CU64" s="383">
        <v>1</v>
      </c>
      <c r="CV64" s="383">
        <v>1</v>
      </c>
      <c r="CW64" s="383">
        <v>1</v>
      </c>
      <c r="CX64" s="383">
        <v>1</v>
      </c>
      <c r="CY64" s="383">
        <v>1</v>
      </c>
      <c r="CZ64" s="383">
        <v>1</v>
      </c>
      <c r="DA64" s="383">
        <v>1</v>
      </c>
      <c r="DB64" s="383">
        <v>1</v>
      </c>
      <c r="DC64" s="383">
        <v>1</v>
      </c>
      <c r="DD64" s="383">
        <v>1</v>
      </c>
      <c r="DE64" s="383">
        <v>1</v>
      </c>
      <c r="DF64" s="383">
        <v>1</v>
      </c>
      <c r="DG64" s="383">
        <v>1</v>
      </c>
      <c r="DH64" s="383">
        <v>1</v>
      </c>
      <c r="DI64" s="383">
        <v>1</v>
      </c>
      <c r="DJ64" s="383">
        <v>1</v>
      </c>
      <c r="DK64" s="383">
        <v>1</v>
      </c>
      <c r="DL64" s="383">
        <v>1</v>
      </c>
      <c r="DM64" s="383">
        <v>1</v>
      </c>
      <c r="DN64" s="383">
        <v>1</v>
      </c>
      <c r="DO64" s="383">
        <v>1</v>
      </c>
      <c r="DP64" s="383">
        <v>1</v>
      </c>
      <c r="DQ64" s="383">
        <v>1</v>
      </c>
      <c r="DR64" s="383">
        <v>1</v>
      </c>
      <c r="DS64" s="383">
        <v>1</v>
      </c>
      <c r="DT64" s="383">
        <v>1</v>
      </c>
      <c r="DU64" s="284"/>
      <c r="DV64" s="284"/>
      <c r="DW64" s="284"/>
      <c r="DX64" s="284"/>
      <c r="DY64" s="284"/>
      <c r="DZ64" s="284"/>
      <c r="EA64" s="284"/>
      <c r="EB64" s="284"/>
      <c r="EC64" s="383">
        <v>1</v>
      </c>
      <c r="ED64" s="383">
        <v>1</v>
      </c>
      <c r="EE64" s="383">
        <v>1</v>
      </c>
      <c r="EF64" s="384">
        <v>1</v>
      </c>
      <c r="EG64" s="386">
        <v>1</v>
      </c>
      <c r="EH64" s="383">
        <v>1</v>
      </c>
      <c r="EI64" s="383">
        <v>1</v>
      </c>
      <c r="EJ64" s="383">
        <v>1</v>
      </c>
      <c r="EK64" s="383">
        <v>1</v>
      </c>
      <c r="EL64" s="383">
        <v>1</v>
      </c>
      <c r="EM64" s="383">
        <v>1</v>
      </c>
      <c r="EN64" s="383">
        <v>1</v>
      </c>
      <c r="EO64" s="383">
        <v>1</v>
      </c>
      <c r="EP64" s="384">
        <v>1</v>
      </c>
      <c r="EQ64" s="387">
        <v>1</v>
      </c>
      <c r="ER64" s="383">
        <v>1</v>
      </c>
      <c r="ES64" s="383">
        <v>1</v>
      </c>
      <c r="ET64" s="383">
        <v>1</v>
      </c>
      <c r="EU64" s="383">
        <v>1</v>
      </c>
      <c r="EV64" s="383">
        <v>1</v>
      </c>
      <c r="EW64" s="383">
        <v>1</v>
      </c>
      <c r="EX64" s="384">
        <v>1</v>
      </c>
      <c r="EY64" s="386">
        <v>1</v>
      </c>
      <c r="EZ64" s="383">
        <v>1</v>
      </c>
      <c r="FA64" s="383">
        <v>1</v>
      </c>
      <c r="FB64" s="383">
        <v>1</v>
      </c>
      <c r="FC64" s="383">
        <v>1</v>
      </c>
      <c r="FD64" s="383">
        <v>1</v>
      </c>
      <c r="FE64" s="383">
        <v>1</v>
      </c>
      <c r="FF64" s="383">
        <v>1</v>
      </c>
      <c r="FG64" s="383">
        <v>1</v>
      </c>
      <c r="FH64" s="383">
        <v>1</v>
      </c>
      <c r="FI64" s="383">
        <v>1</v>
      </c>
      <c r="FJ64" s="383">
        <v>1</v>
      </c>
      <c r="FK64" s="383">
        <v>1</v>
      </c>
      <c r="FL64" s="383">
        <v>1</v>
      </c>
      <c r="FM64" s="383">
        <v>1</v>
      </c>
      <c r="FN64" s="383">
        <v>1</v>
      </c>
      <c r="FO64" s="383">
        <v>1</v>
      </c>
      <c r="FP64" s="383">
        <v>1</v>
      </c>
      <c r="FQ64" s="384">
        <v>1</v>
      </c>
      <c r="FR64" s="386">
        <v>1</v>
      </c>
      <c r="FS64" s="383">
        <v>1</v>
      </c>
      <c r="FT64" s="383">
        <v>1</v>
      </c>
      <c r="FU64" s="383">
        <v>1</v>
      </c>
      <c r="FV64" s="383">
        <v>1</v>
      </c>
      <c r="FW64" s="384">
        <v>1</v>
      </c>
      <c r="FX64" s="387">
        <v>1</v>
      </c>
      <c r="FY64" s="284"/>
      <c r="FZ64" s="284"/>
      <c r="GA64" s="284"/>
      <c r="GB64" s="284"/>
      <c r="GC64" s="284"/>
      <c r="GD64" s="284"/>
      <c r="GE64" s="284"/>
      <c r="GF64" s="284"/>
    </row>
    <row r="65" spans="19:220" ht="7.5" customHeight="1">
      <c r="S65" s="354">
        <v>1</v>
      </c>
      <c r="T65" s="354">
        <v>1</v>
      </c>
      <c r="U65" s="354">
        <v>1</v>
      </c>
      <c r="V65" s="354">
        <v>1</v>
      </c>
      <c r="W65" s="354">
        <v>1</v>
      </c>
      <c r="X65" s="354">
        <v>1</v>
      </c>
      <c r="Y65" s="354">
        <v>1</v>
      </c>
      <c r="Z65" s="354">
        <v>1</v>
      </c>
      <c r="AA65" s="354">
        <v>1</v>
      </c>
      <c r="AB65" s="354">
        <v>1</v>
      </c>
      <c r="AC65" s="354">
        <v>1</v>
      </c>
      <c r="AD65" s="354">
        <v>1</v>
      </c>
      <c r="AE65" s="354">
        <v>1</v>
      </c>
      <c r="AF65" s="354">
        <v>1</v>
      </c>
      <c r="AG65" s="354">
        <v>1</v>
      </c>
      <c r="AH65" s="354">
        <v>1</v>
      </c>
      <c r="AI65" s="354">
        <v>1</v>
      </c>
      <c r="AJ65" s="354">
        <v>1</v>
      </c>
      <c r="AK65" s="354">
        <v>1</v>
      </c>
      <c r="AL65" s="354">
        <v>1</v>
      </c>
      <c r="AM65" s="354">
        <v>1</v>
      </c>
      <c r="AN65" s="354">
        <v>1</v>
      </c>
      <c r="AO65" s="354">
        <v>1</v>
      </c>
      <c r="AP65" s="354">
        <v>1</v>
      </c>
      <c r="AQ65" s="354">
        <v>1</v>
      </c>
      <c r="AR65" s="354">
        <v>1</v>
      </c>
      <c r="AS65" s="354">
        <v>1</v>
      </c>
      <c r="AT65" s="354">
        <v>1</v>
      </c>
      <c r="AU65" s="354">
        <v>1</v>
      </c>
      <c r="AV65" s="354">
        <v>1</v>
      </c>
      <c r="AW65" s="354">
        <v>1</v>
      </c>
      <c r="AX65" s="354">
        <v>1</v>
      </c>
      <c r="AY65" s="354">
        <v>1</v>
      </c>
      <c r="AZ65" s="354">
        <v>1</v>
      </c>
      <c r="BA65" s="354">
        <v>1</v>
      </c>
      <c r="BB65" s="354">
        <v>1</v>
      </c>
      <c r="BC65" s="354">
        <v>1</v>
      </c>
      <c r="BD65" s="354">
        <v>1</v>
      </c>
      <c r="BE65" s="354">
        <v>1</v>
      </c>
      <c r="BF65" s="354">
        <v>1</v>
      </c>
      <c r="BG65" s="354">
        <v>1</v>
      </c>
      <c r="BH65" s="354">
        <v>1</v>
      </c>
      <c r="BI65" s="354">
        <v>1</v>
      </c>
      <c r="BJ65" s="354">
        <v>1</v>
      </c>
      <c r="BK65" s="354">
        <v>1</v>
      </c>
      <c r="BL65" s="354">
        <v>1</v>
      </c>
      <c r="BM65" s="354">
        <v>1</v>
      </c>
      <c r="BV65" s="383">
        <v>1</v>
      </c>
      <c r="BW65" s="383">
        <v>1</v>
      </c>
      <c r="BX65" s="383">
        <v>1</v>
      </c>
      <c r="BY65" s="383">
        <v>1</v>
      </c>
      <c r="BZ65" s="383">
        <v>1</v>
      </c>
      <c r="CA65" s="383">
        <v>1</v>
      </c>
      <c r="CB65" s="383">
        <v>1</v>
      </c>
      <c r="CC65" s="383">
        <v>1</v>
      </c>
      <c r="CD65" s="383">
        <v>1</v>
      </c>
      <c r="CE65" s="384">
        <v>1</v>
      </c>
      <c r="CF65" s="385"/>
      <c r="CG65" s="386">
        <v>1</v>
      </c>
      <c r="CH65" s="383">
        <v>1</v>
      </c>
      <c r="CI65" s="383">
        <v>1</v>
      </c>
      <c r="CJ65" s="384">
        <v>1</v>
      </c>
      <c r="CK65" s="385"/>
      <c r="CL65" s="386">
        <v>1</v>
      </c>
      <c r="CM65" s="383">
        <v>1</v>
      </c>
      <c r="CN65" s="384">
        <v>1</v>
      </c>
      <c r="CO65" s="385"/>
      <c r="CP65" s="386">
        <v>1</v>
      </c>
      <c r="CQ65" s="383">
        <v>1</v>
      </c>
      <c r="CR65" s="384">
        <v>1</v>
      </c>
      <c r="CS65" s="385"/>
      <c r="CT65" s="387">
        <v>1</v>
      </c>
      <c r="CU65" s="383">
        <v>1</v>
      </c>
      <c r="CV65" s="383">
        <v>1</v>
      </c>
      <c r="CW65" s="383">
        <v>1</v>
      </c>
      <c r="CX65" s="383">
        <v>1</v>
      </c>
      <c r="CY65" s="383">
        <v>1</v>
      </c>
      <c r="CZ65" s="383">
        <v>1</v>
      </c>
      <c r="DA65" s="383">
        <v>1</v>
      </c>
      <c r="DB65" s="383">
        <v>1</v>
      </c>
      <c r="DC65" s="383">
        <v>1</v>
      </c>
      <c r="DD65" s="383">
        <v>1</v>
      </c>
      <c r="DE65" s="383">
        <v>1</v>
      </c>
      <c r="DF65" s="383">
        <v>1</v>
      </c>
      <c r="DG65" s="383">
        <v>1</v>
      </c>
      <c r="DH65" s="383">
        <v>1</v>
      </c>
      <c r="DI65" s="383">
        <v>1</v>
      </c>
      <c r="DJ65" s="383">
        <v>1</v>
      </c>
      <c r="DK65" s="383">
        <v>1</v>
      </c>
      <c r="DL65" s="383">
        <v>1</v>
      </c>
      <c r="DM65" s="383">
        <v>1</v>
      </c>
      <c r="DN65" s="383">
        <v>1</v>
      </c>
      <c r="DO65" s="383">
        <v>1</v>
      </c>
      <c r="DP65" s="383">
        <v>1</v>
      </c>
      <c r="DQ65" s="383">
        <v>1</v>
      </c>
      <c r="DR65" s="383">
        <v>1</v>
      </c>
      <c r="DS65" s="383">
        <v>1</v>
      </c>
      <c r="DT65" s="383">
        <v>1</v>
      </c>
      <c r="EC65" s="383">
        <v>1</v>
      </c>
      <c r="ED65" s="383">
        <v>1</v>
      </c>
      <c r="EE65" s="383">
        <v>1</v>
      </c>
      <c r="EF65" s="384">
        <v>1</v>
      </c>
      <c r="EG65" s="386">
        <v>1</v>
      </c>
      <c r="EH65" s="383">
        <v>1</v>
      </c>
      <c r="EI65" s="383">
        <v>1</v>
      </c>
      <c r="EJ65" s="383">
        <v>1</v>
      </c>
      <c r="EK65" s="383">
        <v>1</v>
      </c>
      <c r="EL65" s="383">
        <v>1</v>
      </c>
      <c r="EM65" s="383">
        <v>1</v>
      </c>
      <c r="EN65" s="383">
        <v>1</v>
      </c>
      <c r="EO65" s="383">
        <v>1</v>
      </c>
      <c r="EP65" s="384">
        <v>1</v>
      </c>
      <c r="EQ65" s="387">
        <v>1</v>
      </c>
      <c r="ER65" s="383">
        <v>1</v>
      </c>
      <c r="ES65" s="383">
        <v>1</v>
      </c>
      <c r="ET65" s="383">
        <v>1</v>
      </c>
      <c r="EU65" s="383">
        <v>1</v>
      </c>
      <c r="EV65" s="383">
        <v>1</v>
      </c>
      <c r="EW65" s="383">
        <v>1</v>
      </c>
      <c r="EX65" s="384">
        <v>1</v>
      </c>
      <c r="EY65" s="386">
        <v>1</v>
      </c>
      <c r="EZ65" s="383">
        <v>1</v>
      </c>
      <c r="FA65" s="383">
        <v>1</v>
      </c>
      <c r="FB65" s="383">
        <v>1</v>
      </c>
      <c r="FC65" s="383">
        <v>1</v>
      </c>
      <c r="FD65" s="383">
        <v>1</v>
      </c>
      <c r="FE65" s="383">
        <v>1</v>
      </c>
      <c r="FF65" s="383">
        <v>1</v>
      </c>
      <c r="FG65" s="383">
        <v>1</v>
      </c>
      <c r="FH65" s="383">
        <v>1</v>
      </c>
      <c r="FI65" s="383">
        <v>1</v>
      </c>
      <c r="FJ65" s="383">
        <v>1</v>
      </c>
      <c r="FK65" s="383">
        <v>1</v>
      </c>
      <c r="FL65" s="383">
        <v>1</v>
      </c>
      <c r="FM65" s="383">
        <v>1</v>
      </c>
      <c r="FN65" s="383">
        <v>1</v>
      </c>
      <c r="FO65" s="383">
        <v>1</v>
      </c>
      <c r="FP65" s="383">
        <v>1</v>
      </c>
      <c r="FQ65" s="384">
        <v>1</v>
      </c>
      <c r="FR65" s="386">
        <v>1</v>
      </c>
      <c r="FS65" s="383">
        <v>1</v>
      </c>
      <c r="FT65" s="383">
        <v>1</v>
      </c>
      <c r="FU65" s="383">
        <v>1</v>
      </c>
      <c r="FV65" s="383">
        <v>1</v>
      </c>
      <c r="FW65" s="384">
        <v>1</v>
      </c>
      <c r="FX65" s="387">
        <v>1</v>
      </c>
      <c r="GJ65" s="391"/>
      <c r="GK65" s="391"/>
      <c r="GL65" s="462" t="s">
        <v>352</v>
      </c>
      <c r="GM65" s="462"/>
      <c r="GN65" s="462"/>
      <c r="GO65" s="462"/>
      <c r="GP65" s="462"/>
      <c r="GQ65" s="462"/>
      <c r="GR65" s="462"/>
      <c r="GS65" s="462"/>
      <c r="GT65" s="462"/>
      <c r="GU65" s="462"/>
      <c r="GV65" s="462"/>
      <c r="GW65" s="462"/>
      <c r="GX65" s="462"/>
      <c r="GY65" s="462"/>
      <c r="GZ65" s="462"/>
      <c r="HA65" s="286"/>
      <c r="HB65" s="286"/>
      <c r="HC65" s="286"/>
      <c r="HD65" s="286"/>
      <c r="HE65" s="286"/>
      <c r="HF65" s="286"/>
      <c r="HG65" s="286"/>
      <c r="HH65" s="286"/>
      <c r="HI65" s="286"/>
      <c r="HJ65" s="286"/>
      <c r="HK65" s="286"/>
      <c r="HL65" s="286"/>
    </row>
    <row r="66" spans="19:220" ht="7.5" customHeight="1">
      <c r="S66" s="354">
        <v>1</v>
      </c>
      <c r="T66" s="354">
        <v>1</v>
      </c>
      <c r="U66" s="354">
        <v>1</v>
      </c>
      <c r="V66" s="354">
        <v>1</v>
      </c>
      <c r="W66" s="354">
        <v>1</v>
      </c>
      <c r="X66" s="354">
        <v>1</v>
      </c>
      <c r="Y66" s="354">
        <v>1</v>
      </c>
      <c r="Z66" s="354">
        <v>1</v>
      </c>
      <c r="AA66" s="354">
        <v>1</v>
      </c>
      <c r="AB66" s="354">
        <v>1</v>
      </c>
      <c r="AC66" s="354">
        <v>1</v>
      </c>
      <c r="AD66" s="354">
        <v>1</v>
      </c>
      <c r="AE66" s="354">
        <v>1</v>
      </c>
      <c r="AF66" s="354">
        <v>1</v>
      </c>
      <c r="AG66" s="354">
        <v>1</v>
      </c>
      <c r="AH66" s="354">
        <v>1</v>
      </c>
      <c r="AI66" s="354">
        <v>1</v>
      </c>
      <c r="AJ66" s="354">
        <v>1</v>
      </c>
      <c r="AK66" s="354">
        <v>1</v>
      </c>
      <c r="AL66" s="354">
        <v>1</v>
      </c>
      <c r="AM66" s="354">
        <v>1</v>
      </c>
      <c r="AN66" s="354">
        <v>1</v>
      </c>
      <c r="AO66" s="354">
        <v>1</v>
      </c>
      <c r="AP66" s="354">
        <v>1</v>
      </c>
      <c r="AQ66" s="354">
        <v>1</v>
      </c>
      <c r="AR66" s="354">
        <v>1</v>
      </c>
      <c r="AS66" s="354">
        <v>1</v>
      </c>
      <c r="AT66" s="354">
        <v>1</v>
      </c>
      <c r="AU66" s="354">
        <v>1</v>
      </c>
      <c r="AV66" s="354">
        <v>1</v>
      </c>
      <c r="AW66" s="354">
        <v>1</v>
      </c>
      <c r="AX66" s="354">
        <v>1</v>
      </c>
      <c r="AY66" s="354">
        <v>1</v>
      </c>
      <c r="AZ66" s="354">
        <v>1</v>
      </c>
      <c r="BA66" s="354">
        <v>1</v>
      </c>
      <c r="BB66" s="354">
        <v>1</v>
      </c>
      <c r="BC66" s="354">
        <v>1</v>
      </c>
      <c r="BD66" s="354">
        <v>1</v>
      </c>
      <c r="BE66" s="354">
        <v>1</v>
      </c>
      <c r="BF66" s="354">
        <v>1</v>
      </c>
      <c r="BG66" s="354">
        <v>1</v>
      </c>
      <c r="BH66" s="354">
        <v>1</v>
      </c>
      <c r="BI66" s="354">
        <v>1</v>
      </c>
      <c r="BJ66" s="354">
        <v>1</v>
      </c>
      <c r="BK66" s="354">
        <v>1</v>
      </c>
      <c r="BL66" s="354">
        <v>1</v>
      </c>
      <c r="BM66" s="354">
        <v>1</v>
      </c>
      <c r="BV66" s="383">
        <v>1</v>
      </c>
      <c r="BW66" s="383">
        <v>1</v>
      </c>
      <c r="BX66" s="383">
        <v>1</v>
      </c>
      <c r="BY66" s="383">
        <v>1</v>
      </c>
      <c r="BZ66" s="383">
        <v>1</v>
      </c>
      <c r="CA66" s="383">
        <v>1</v>
      </c>
      <c r="CB66" s="383">
        <v>1</v>
      </c>
      <c r="CC66" s="383">
        <v>1</v>
      </c>
      <c r="CD66" s="383">
        <v>1</v>
      </c>
      <c r="CE66" s="384">
        <v>1</v>
      </c>
      <c r="CF66" s="385"/>
      <c r="CG66" s="386">
        <v>1</v>
      </c>
      <c r="CH66" s="383">
        <v>1</v>
      </c>
      <c r="CI66" s="383">
        <v>1</v>
      </c>
      <c r="CJ66" s="384">
        <v>1</v>
      </c>
      <c r="CK66" s="385"/>
      <c r="CL66" s="386">
        <v>1</v>
      </c>
      <c r="CM66" s="383">
        <v>1</v>
      </c>
      <c r="CN66" s="384">
        <v>1</v>
      </c>
      <c r="CO66" s="385"/>
      <c r="CP66" s="386">
        <v>1</v>
      </c>
      <c r="CQ66" s="383">
        <v>1</v>
      </c>
      <c r="CR66" s="384">
        <v>1</v>
      </c>
      <c r="CS66" s="385"/>
      <c r="CT66" s="387">
        <v>1</v>
      </c>
      <c r="CU66" s="383">
        <v>1</v>
      </c>
      <c r="CV66" s="383">
        <v>1</v>
      </c>
      <c r="CW66" s="383">
        <v>1</v>
      </c>
      <c r="CX66" s="383">
        <v>1</v>
      </c>
      <c r="CY66" s="383">
        <v>1</v>
      </c>
      <c r="CZ66" s="383">
        <v>1</v>
      </c>
      <c r="DA66" s="383">
        <v>1</v>
      </c>
      <c r="DB66" s="383">
        <v>1</v>
      </c>
      <c r="DC66" s="383">
        <v>1</v>
      </c>
      <c r="DD66" s="383">
        <v>1</v>
      </c>
      <c r="DE66" s="383">
        <v>1</v>
      </c>
      <c r="DF66" s="383">
        <v>1</v>
      </c>
      <c r="DG66" s="383">
        <v>1</v>
      </c>
      <c r="DH66" s="383">
        <v>1</v>
      </c>
      <c r="DI66" s="383">
        <v>1</v>
      </c>
      <c r="DJ66" s="383">
        <v>1</v>
      </c>
      <c r="DK66" s="383">
        <v>1</v>
      </c>
      <c r="DL66" s="383">
        <v>1</v>
      </c>
      <c r="DM66" s="383">
        <v>1</v>
      </c>
      <c r="DN66" s="383">
        <v>1</v>
      </c>
      <c r="DO66" s="383">
        <v>1</v>
      </c>
      <c r="DP66" s="383">
        <v>1</v>
      </c>
      <c r="DQ66" s="383">
        <v>1</v>
      </c>
      <c r="DR66" s="383">
        <v>1</v>
      </c>
      <c r="DS66" s="383">
        <v>1</v>
      </c>
      <c r="DT66" s="383">
        <v>1</v>
      </c>
      <c r="EC66" s="383">
        <v>1</v>
      </c>
      <c r="ED66" s="383">
        <v>1</v>
      </c>
      <c r="EE66" s="383">
        <v>1</v>
      </c>
      <c r="EF66" s="384">
        <v>1</v>
      </c>
      <c r="EG66" s="386">
        <v>1</v>
      </c>
      <c r="EH66" s="383">
        <v>1</v>
      </c>
      <c r="EI66" s="383">
        <v>1</v>
      </c>
      <c r="EJ66" s="383">
        <v>1</v>
      </c>
      <c r="EK66" s="383">
        <v>1</v>
      </c>
      <c r="EL66" s="383">
        <v>1</v>
      </c>
      <c r="EM66" s="383">
        <v>1</v>
      </c>
      <c r="EN66" s="383">
        <v>1</v>
      </c>
      <c r="EO66" s="383">
        <v>1</v>
      </c>
      <c r="EP66" s="384">
        <v>1</v>
      </c>
      <c r="EQ66" s="387">
        <v>1</v>
      </c>
      <c r="ER66" s="383">
        <v>1</v>
      </c>
      <c r="ES66" s="383">
        <v>1</v>
      </c>
      <c r="ET66" s="383">
        <v>1</v>
      </c>
      <c r="EU66" s="383">
        <v>1</v>
      </c>
      <c r="EV66" s="383">
        <v>1</v>
      </c>
      <c r="EW66" s="383">
        <v>1</v>
      </c>
      <c r="EX66" s="384">
        <v>1</v>
      </c>
      <c r="EY66" s="386">
        <v>1</v>
      </c>
      <c r="EZ66" s="383">
        <v>1</v>
      </c>
      <c r="FA66" s="383">
        <v>1</v>
      </c>
      <c r="FB66" s="383">
        <v>1</v>
      </c>
      <c r="FC66" s="383">
        <v>1</v>
      </c>
      <c r="FD66" s="383">
        <v>1</v>
      </c>
      <c r="FE66" s="383">
        <v>1</v>
      </c>
      <c r="FF66" s="383">
        <v>1</v>
      </c>
      <c r="FG66" s="383">
        <v>1</v>
      </c>
      <c r="FH66" s="383">
        <v>1</v>
      </c>
      <c r="FI66" s="383">
        <v>1</v>
      </c>
      <c r="FJ66" s="383">
        <v>1</v>
      </c>
      <c r="FK66" s="383">
        <v>1</v>
      </c>
      <c r="FL66" s="383">
        <v>1</v>
      </c>
      <c r="FM66" s="383">
        <v>1</v>
      </c>
      <c r="FN66" s="383">
        <v>1</v>
      </c>
      <c r="FO66" s="383">
        <v>1</v>
      </c>
      <c r="FP66" s="383">
        <v>1</v>
      </c>
      <c r="FQ66" s="384">
        <v>1</v>
      </c>
      <c r="FR66" s="386">
        <v>1</v>
      </c>
      <c r="FS66" s="383">
        <v>1</v>
      </c>
      <c r="FT66" s="383">
        <v>1</v>
      </c>
      <c r="FU66" s="383">
        <v>1</v>
      </c>
      <c r="FV66" s="383">
        <v>1</v>
      </c>
      <c r="FW66" s="384">
        <v>1</v>
      </c>
      <c r="FX66" s="387">
        <v>1</v>
      </c>
      <c r="GJ66" s="391"/>
      <c r="GK66" s="391"/>
      <c r="GL66" s="462"/>
      <c r="GM66" s="462"/>
      <c r="GN66" s="462"/>
      <c r="GO66" s="462"/>
      <c r="GP66" s="462"/>
      <c r="GQ66" s="462"/>
      <c r="GR66" s="462"/>
      <c r="GS66" s="462"/>
      <c r="GT66" s="462"/>
      <c r="GU66" s="462"/>
      <c r="GV66" s="462"/>
      <c r="GW66" s="462"/>
      <c r="GX66" s="462"/>
      <c r="GY66" s="462"/>
      <c r="GZ66" s="462"/>
      <c r="HA66" s="286"/>
      <c r="HB66" s="286"/>
      <c r="HC66" s="286"/>
      <c r="HD66" s="286"/>
      <c r="HE66" s="286"/>
      <c r="HF66" s="286"/>
      <c r="HG66" s="286"/>
      <c r="HH66" s="286"/>
      <c r="HI66" s="286"/>
      <c r="HJ66" s="286"/>
      <c r="HK66" s="286"/>
      <c r="HL66" s="286"/>
    </row>
    <row r="67" spans="19:220" ht="7.5" customHeight="1">
      <c r="S67" s="354">
        <v>1</v>
      </c>
      <c r="T67" s="354">
        <v>1</v>
      </c>
      <c r="U67" s="354">
        <v>1</v>
      </c>
      <c r="V67" s="354">
        <v>1</v>
      </c>
      <c r="W67" s="354">
        <v>1</v>
      </c>
      <c r="X67" s="354">
        <v>1</v>
      </c>
      <c r="Y67" s="354">
        <v>1</v>
      </c>
      <c r="Z67" s="354">
        <v>1</v>
      </c>
      <c r="AA67" s="354">
        <v>1</v>
      </c>
      <c r="AB67" s="354">
        <v>1</v>
      </c>
      <c r="AC67" s="354">
        <v>1</v>
      </c>
      <c r="AD67" s="354">
        <v>1</v>
      </c>
      <c r="AE67" s="354">
        <v>1</v>
      </c>
      <c r="AF67" s="354">
        <v>1</v>
      </c>
      <c r="AG67" s="354">
        <v>1</v>
      </c>
      <c r="AH67" s="354">
        <v>1</v>
      </c>
      <c r="AI67" s="354">
        <v>1</v>
      </c>
      <c r="AJ67" s="354">
        <v>1</v>
      </c>
      <c r="AK67" s="354">
        <v>1</v>
      </c>
      <c r="AL67" s="354">
        <v>1</v>
      </c>
      <c r="AM67" s="354">
        <v>1</v>
      </c>
      <c r="AN67" s="354">
        <v>1</v>
      </c>
      <c r="AO67" s="354">
        <v>1</v>
      </c>
      <c r="AP67" s="354">
        <v>1</v>
      </c>
      <c r="AQ67" s="354">
        <v>1</v>
      </c>
      <c r="AR67" s="354">
        <v>1</v>
      </c>
      <c r="AS67" s="354">
        <v>1</v>
      </c>
      <c r="AT67" s="354">
        <v>1</v>
      </c>
      <c r="AU67" s="354">
        <v>1</v>
      </c>
      <c r="AV67" s="354">
        <v>1</v>
      </c>
      <c r="AW67" s="354">
        <v>1</v>
      </c>
      <c r="AX67" s="354">
        <v>1</v>
      </c>
      <c r="AY67" s="354">
        <v>1</v>
      </c>
      <c r="AZ67" s="354">
        <v>1</v>
      </c>
      <c r="BA67" s="354">
        <v>1</v>
      </c>
      <c r="BB67" s="354">
        <v>1</v>
      </c>
      <c r="BC67" s="354">
        <v>1</v>
      </c>
      <c r="BD67" s="354">
        <v>1</v>
      </c>
      <c r="BE67" s="354">
        <v>1</v>
      </c>
      <c r="BF67" s="354">
        <v>1</v>
      </c>
      <c r="BG67" s="354">
        <v>1</v>
      </c>
      <c r="BH67" s="354">
        <v>1</v>
      </c>
      <c r="BI67" s="354">
        <v>1</v>
      </c>
      <c r="BJ67" s="354">
        <v>1</v>
      </c>
      <c r="BK67" s="354">
        <v>1</v>
      </c>
      <c r="BL67" s="354">
        <v>1</v>
      </c>
      <c r="BM67" s="354">
        <v>1</v>
      </c>
      <c r="BV67" s="383">
        <v>1</v>
      </c>
      <c r="BW67" s="383">
        <v>1</v>
      </c>
      <c r="BX67" s="383">
        <v>1</v>
      </c>
      <c r="BY67" s="383">
        <v>1</v>
      </c>
      <c r="BZ67" s="383">
        <v>1</v>
      </c>
      <c r="CA67" s="383">
        <v>1</v>
      </c>
      <c r="CB67" s="383">
        <v>1</v>
      </c>
      <c r="CC67" s="383">
        <v>1</v>
      </c>
      <c r="CD67" s="383">
        <v>1</v>
      </c>
      <c r="CE67" s="384">
        <v>1</v>
      </c>
      <c r="CF67" s="385"/>
      <c r="CG67" s="386">
        <v>1</v>
      </c>
      <c r="CH67" s="383">
        <v>1</v>
      </c>
      <c r="CI67" s="383">
        <v>1</v>
      </c>
      <c r="CJ67" s="384">
        <v>1</v>
      </c>
      <c r="CK67" s="385"/>
      <c r="CL67" s="386">
        <v>1</v>
      </c>
      <c r="CM67" s="383">
        <v>1</v>
      </c>
      <c r="CN67" s="384">
        <v>1</v>
      </c>
      <c r="CO67" s="385"/>
      <c r="CP67" s="386">
        <v>1</v>
      </c>
      <c r="CQ67" s="383">
        <v>1</v>
      </c>
      <c r="CR67" s="384">
        <v>1</v>
      </c>
      <c r="CS67" s="385"/>
      <c r="CT67" s="387">
        <v>1</v>
      </c>
      <c r="CU67" s="383">
        <v>1</v>
      </c>
      <c r="CV67" s="383">
        <v>1</v>
      </c>
      <c r="CW67" s="383">
        <v>1</v>
      </c>
      <c r="CX67" s="383">
        <v>1</v>
      </c>
      <c r="CY67" s="383">
        <v>1</v>
      </c>
      <c r="CZ67" s="383">
        <v>1</v>
      </c>
      <c r="DA67" s="383">
        <v>1</v>
      </c>
      <c r="DB67" s="383">
        <v>1</v>
      </c>
      <c r="DC67" s="383">
        <v>1</v>
      </c>
      <c r="DD67" s="383">
        <v>1</v>
      </c>
      <c r="DE67" s="383">
        <v>1</v>
      </c>
      <c r="DF67" s="383">
        <v>1</v>
      </c>
      <c r="DG67" s="383">
        <v>1</v>
      </c>
      <c r="DH67" s="383">
        <v>1</v>
      </c>
      <c r="DI67" s="383">
        <v>1</v>
      </c>
      <c r="DJ67" s="383">
        <v>1</v>
      </c>
      <c r="DK67" s="383">
        <v>1</v>
      </c>
      <c r="DL67" s="383">
        <v>1</v>
      </c>
      <c r="DM67" s="383">
        <v>1</v>
      </c>
      <c r="DN67" s="383">
        <v>1</v>
      </c>
      <c r="DO67" s="383">
        <v>1</v>
      </c>
      <c r="DP67" s="383">
        <v>1</v>
      </c>
      <c r="DQ67" s="383">
        <v>1</v>
      </c>
      <c r="DR67" s="383">
        <v>1</v>
      </c>
      <c r="DS67" s="383">
        <v>1</v>
      </c>
      <c r="DT67" s="383">
        <v>1</v>
      </c>
      <c r="EC67" s="383">
        <v>1</v>
      </c>
      <c r="ED67" s="383">
        <v>1</v>
      </c>
      <c r="EE67" s="383">
        <v>1</v>
      </c>
      <c r="EF67" s="384">
        <v>1</v>
      </c>
      <c r="EG67" s="386">
        <v>1</v>
      </c>
      <c r="EH67" s="383">
        <v>1</v>
      </c>
      <c r="EI67" s="383">
        <v>1</v>
      </c>
      <c r="EJ67" s="383">
        <v>1</v>
      </c>
      <c r="EK67" s="383">
        <v>1</v>
      </c>
      <c r="EL67" s="383">
        <v>1</v>
      </c>
      <c r="EM67" s="383">
        <v>1</v>
      </c>
      <c r="EN67" s="383">
        <v>1</v>
      </c>
      <c r="EO67" s="383">
        <v>1</v>
      </c>
      <c r="EP67" s="384">
        <v>1</v>
      </c>
      <c r="EQ67" s="387">
        <v>1</v>
      </c>
      <c r="ER67" s="383">
        <v>1</v>
      </c>
      <c r="ES67" s="383">
        <v>1</v>
      </c>
      <c r="ET67" s="383">
        <v>1</v>
      </c>
      <c r="EU67" s="383">
        <v>1</v>
      </c>
      <c r="EV67" s="383">
        <v>1</v>
      </c>
      <c r="EW67" s="383">
        <v>1</v>
      </c>
      <c r="EX67" s="384">
        <v>1</v>
      </c>
      <c r="EY67" s="386">
        <v>1</v>
      </c>
      <c r="EZ67" s="383">
        <v>1</v>
      </c>
      <c r="FA67" s="383">
        <v>1</v>
      </c>
      <c r="FB67" s="383">
        <v>1</v>
      </c>
      <c r="FC67" s="383">
        <v>1</v>
      </c>
      <c r="FD67" s="383">
        <v>1</v>
      </c>
      <c r="FE67" s="383">
        <v>1</v>
      </c>
      <c r="FF67" s="383">
        <v>1</v>
      </c>
      <c r="FG67" s="383">
        <v>1</v>
      </c>
      <c r="FH67" s="383">
        <v>1</v>
      </c>
      <c r="FI67" s="383">
        <v>1</v>
      </c>
      <c r="FJ67" s="383">
        <v>1</v>
      </c>
      <c r="FK67" s="383">
        <v>1</v>
      </c>
      <c r="FL67" s="383">
        <v>1</v>
      </c>
      <c r="FM67" s="383">
        <v>1</v>
      </c>
      <c r="FN67" s="383">
        <v>1</v>
      </c>
      <c r="FO67" s="383">
        <v>1</v>
      </c>
      <c r="FP67" s="383">
        <v>1</v>
      </c>
      <c r="FQ67" s="384">
        <v>1</v>
      </c>
      <c r="FR67" s="386">
        <v>1</v>
      </c>
      <c r="FS67" s="383">
        <v>1</v>
      </c>
      <c r="FT67" s="383">
        <v>1</v>
      </c>
      <c r="FU67" s="383">
        <v>1</v>
      </c>
      <c r="FV67" s="383">
        <v>1</v>
      </c>
      <c r="FW67" s="384">
        <v>1</v>
      </c>
      <c r="FX67" s="387">
        <v>1</v>
      </c>
    </row>
    <row r="68" spans="19:220" ht="7.5" customHeight="1">
      <c r="S68" s="354">
        <v>1</v>
      </c>
      <c r="T68" s="354">
        <v>1</v>
      </c>
      <c r="U68" s="354">
        <v>1</v>
      </c>
      <c r="V68" s="354">
        <v>1</v>
      </c>
      <c r="W68" s="354">
        <v>1</v>
      </c>
      <c r="X68" s="354">
        <v>1</v>
      </c>
      <c r="Y68" s="354">
        <v>1</v>
      </c>
      <c r="Z68" s="354">
        <v>1</v>
      </c>
      <c r="AA68" s="354">
        <v>1</v>
      </c>
      <c r="AB68" s="354">
        <v>1</v>
      </c>
      <c r="AC68" s="354">
        <v>1</v>
      </c>
      <c r="AD68" s="354">
        <v>1</v>
      </c>
      <c r="AE68" s="354">
        <v>1</v>
      </c>
      <c r="AF68" s="354">
        <v>1</v>
      </c>
      <c r="AG68" s="354">
        <v>1</v>
      </c>
      <c r="AH68" s="354">
        <v>1</v>
      </c>
      <c r="AI68" s="354">
        <v>1</v>
      </c>
      <c r="AJ68" s="354">
        <v>1</v>
      </c>
      <c r="AK68" s="354">
        <v>1</v>
      </c>
      <c r="AL68" s="354">
        <v>1</v>
      </c>
      <c r="AM68" s="354">
        <v>1</v>
      </c>
      <c r="AN68" s="354">
        <v>1</v>
      </c>
      <c r="AO68" s="354">
        <v>1</v>
      </c>
      <c r="AP68" s="354">
        <v>1</v>
      </c>
      <c r="AQ68" s="354">
        <v>1</v>
      </c>
      <c r="AR68" s="354">
        <v>1</v>
      </c>
      <c r="AS68" s="354">
        <v>1</v>
      </c>
      <c r="AT68" s="354">
        <v>1</v>
      </c>
      <c r="AU68" s="354">
        <v>1</v>
      </c>
      <c r="AV68" s="354">
        <v>1</v>
      </c>
      <c r="AW68" s="354">
        <v>1</v>
      </c>
      <c r="AX68" s="354">
        <v>1</v>
      </c>
      <c r="AY68" s="354">
        <v>1</v>
      </c>
      <c r="AZ68" s="354">
        <v>1</v>
      </c>
      <c r="BA68" s="354">
        <v>1</v>
      </c>
      <c r="BB68" s="354">
        <v>1</v>
      </c>
      <c r="BC68" s="354">
        <v>1</v>
      </c>
      <c r="BD68" s="354">
        <v>1</v>
      </c>
      <c r="BE68" s="354">
        <v>1</v>
      </c>
      <c r="BF68" s="354">
        <v>1</v>
      </c>
      <c r="BG68" s="354">
        <v>1</v>
      </c>
      <c r="BH68" s="354">
        <v>1</v>
      </c>
      <c r="BI68" s="354">
        <v>1</v>
      </c>
      <c r="BJ68" s="354">
        <v>1</v>
      </c>
      <c r="BK68" s="354">
        <v>1</v>
      </c>
      <c r="BL68" s="354">
        <v>1</v>
      </c>
      <c r="BM68" s="354">
        <v>1</v>
      </c>
      <c r="BV68" s="383">
        <v>1</v>
      </c>
      <c r="BW68" s="383">
        <v>1</v>
      </c>
      <c r="BX68" s="383">
        <v>1</v>
      </c>
      <c r="BY68" s="383">
        <v>1</v>
      </c>
      <c r="BZ68" s="383">
        <v>1</v>
      </c>
      <c r="CA68" s="383">
        <v>1</v>
      </c>
      <c r="CB68" s="383">
        <v>1</v>
      </c>
      <c r="CC68" s="383">
        <v>1</v>
      </c>
      <c r="CD68" s="383">
        <v>1</v>
      </c>
      <c r="CE68" s="384">
        <v>1</v>
      </c>
      <c r="CF68" s="385"/>
      <c r="CG68" s="386">
        <v>1</v>
      </c>
      <c r="CH68" s="383">
        <v>1</v>
      </c>
      <c r="CI68" s="383">
        <v>1</v>
      </c>
      <c r="CJ68" s="384">
        <v>1</v>
      </c>
      <c r="CK68" s="385"/>
      <c r="CL68" s="386">
        <v>1</v>
      </c>
      <c r="CM68" s="383">
        <v>1</v>
      </c>
      <c r="CN68" s="384">
        <v>1</v>
      </c>
      <c r="CO68" s="385"/>
      <c r="CP68" s="386">
        <v>1</v>
      </c>
      <c r="CQ68" s="383">
        <v>1</v>
      </c>
      <c r="CR68" s="384">
        <v>1</v>
      </c>
      <c r="CS68" s="385"/>
      <c r="CT68" s="387">
        <v>1</v>
      </c>
      <c r="CU68" s="383">
        <v>1</v>
      </c>
      <c r="CV68" s="383">
        <v>1</v>
      </c>
      <c r="CW68" s="383">
        <v>1</v>
      </c>
      <c r="CX68" s="383">
        <v>1</v>
      </c>
      <c r="CY68" s="383">
        <v>1</v>
      </c>
      <c r="CZ68" s="383">
        <v>1</v>
      </c>
      <c r="DA68" s="383">
        <v>1</v>
      </c>
      <c r="DB68" s="383">
        <v>1</v>
      </c>
      <c r="DC68" s="383">
        <v>1</v>
      </c>
      <c r="DD68" s="383">
        <v>1</v>
      </c>
      <c r="DE68" s="383">
        <v>1</v>
      </c>
      <c r="DF68" s="383">
        <v>1</v>
      </c>
      <c r="DG68" s="383">
        <v>1</v>
      </c>
      <c r="DH68" s="383">
        <v>1</v>
      </c>
      <c r="DI68" s="383">
        <v>1</v>
      </c>
      <c r="DJ68" s="383">
        <v>1</v>
      </c>
      <c r="DK68" s="383">
        <v>1</v>
      </c>
      <c r="DL68" s="383">
        <v>1</v>
      </c>
      <c r="DM68" s="383">
        <v>1</v>
      </c>
      <c r="DN68" s="383">
        <v>1</v>
      </c>
      <c r="DO68" s="383">
        <v>1</v>
      </c>
      <c r="DP68" s="383">
        <v>1</v>
      </c>
      <c r="DQ68" s="383">
        <v>1</v>
      </c>
      <c r="DR68" s="383">
        <v>1</v>
      </c>
      <c r="DS68" s="383">
        <v>1</v>
      </c>
      <c r="DT68" s="383">
        <v>1</v>
      </c>
      <c r="EC68" s="383">
        <v>1</v>
      </c>
      <c r="ED68" s="383">
        <v>1</v>
      </c>
      <c r="EE68" s="383">
        <v>1</v>
      </c>
      <c r="EF68" s="384">
        <v>1</v>
      </c>
      <c r="EG68" s="386">
        <v>1</v>
      </c>
      <c r="EH68" s="383">
        <v>1</v>
      </c>
      <c r="EI68" s="383">
        <v>1</v>
      </c>
      <c r="EJ68" s="383">
        <v>1</v>
      </c>
      <c r="EK68" s="383">
        <v>1</v>
      </c>
      <c r="EL68" s="383">
        <v>1</v>
      </c>
      <c r="EM68" s="383">
        <v>1</v>
      </c>
      <c r="EN68" s="383">
        <v>1</v>
      </c>
      <c r="EO68" s="383">
        <v>1</v>
      </c>
      <c r="EP68" s="384">
        <v>1</v>
      </c>
      <c r="EQ68" s="387">
        <v>1</v>
      </c>
      <c r="ER68" s="383">
        <v>1</v>
      </c>
      <c r="ES68" s="383">
        <v>1</v>
      </c>
      <c r="ET68" s="383">
        <v>1</v>
      </c>
      <c r="EU68" s="383">
        <v>1</v>
      </c>
      <c r="EV68" s="383">
        <v>1</v>
      </c>
      <c r="EW68" s="383">
        <v>1</v>
      </c>
      <c r="EX68" s="384">
        <v>1</v>
      </c>
      <c r="EY68" s="386">
        <v>1</v>
      </c>
      <c r="EZ68" s="383">
        <v>1</v>
      </c>
      <c r="FA68" s="383">
        <v>1</v>
      </c>
      <c r="FB68" s="383">
        <v>1</v>
      </c>
      <c r="FC68" s="383">
        <v>1</v>
      </c>
      <c r="FD68" s="383">
        <v>1</v>
      </c>
      <c r="FE68" s="383">
        <v>1</v>
      </c>
      <c r="FF68" s="383">
        <v>1</v>
      </c>
      <c r="FG68" s="383">
        <v>1</v>
      </c>
      <c r="FH68" s="383">
        <v>1</v>
      </c>
      <c r="FI68" s="383">
        <v>1</v>
      </c>
      <c r="FJ68" s="383">
        <v>1</v>
      </c>
      <c r="FK68" s="383">
        <v>1</v>
      </c>
      <c r="FL68" s="383">
        <v>1</v>
      </c>
      <c r="FM68" s="383">
        <v>1</v>
      </c>
      <c r="FN68" s="383">
        <v>1</v>
      </c>
      <c r="FO68" s="383">
        <v>1</v>
      </c>
      <c r="FP68" s="383">
        <v>1</v>
      </c>
      <c r="FQ68" s="384">
        <v>1</v>
      </c>
      <c r="FR68" s="386">
        <v>1</v>
      </c>
      <c r="FS68" s="383">
        <v>1</v>
      </c>
      <c r="FT68" s="383">
        <v>1</v>
      </c>
      <c r="FU68" s="383">
        <v>1</v>
      </c>
      <c r="FV68" s="383">
        <v>1</v>
      </c>
      <c r="FW68" s="384">
        <v>1</v>
      </c>
      <c r="FX68" s="387">
        <v>1</v>
      </c>
      <c r="GJ68" s="392"/>
      <c r="GK68" s="392"/>
      <c r="GL68" s="462" t="s">
        <v>353</v>
      </c>
      <c r="GM68" s="462"/>
      <c r="GN68" s="462"/>
      <c r="GO68" s="462"/>
      <c r="GP68" s="462"/>
      <c r="GQ68" s="462"/>
      <c r="GR68" s="462"/>
      <c r="GS68" s="462"/>
      <c r="GT68" s="462"/>
      <c r="GU68" s="462"/>
      <c r="GV68" s="462"/>
      <c r="GW68" s="462"/>
      <c r="GX68" s="462"/>
      <c r="GY68" s="462"/>
      <c r="GZ68" s="462"/>
      <c r="HA68" s="286"/>
      <c r="HB68" s="286"/>
      <c r="HC68" s="286"/>
      <c r="HD68" s="286"/>
      <c r="HE68" s="286"/>
      <c r="HF68" s="286"/>
    </row>
    <row r="69" spans="19:220" ht="7.5" customHeight="1">
      <c r="S69" s="354">
        <v>1</v>
      </c>
      <c r="T69" s="354">
        <v>1</v>
      </c>
      <c r="U69" s="354">
        <v>1</v>
      </c>
      <c r="V69" s="354">
        <v>1</v>
      </c>
      <c r="W69" s="354">
        <v>1</v>
      </c>
      <c r="X69" s="354">
        <v>1</v>
      </c>
      <c r="Y69" s="354">
        <v>1</v>
      </c>
      <c r="Z69" s="354">
        <v>1</v>
      </c>
      <c r="AA69" s="354">
        <v>1</v>
      </c>
      <c r="AB69" s="354">
        <v>1</v>
      </c>
      <c r="AC69" s="354">
        <v>1</v>
      </c>
      <c r="AD69" s="354">
        <v>1</v>
      </c>
      <c r="AE69" s="354">
        <v>1</v>
      </c>
      <c r="AF69" s="354">
        <v>1</v>
      </c>
      <c r="AG69" s="354">
        <v>1</v>
      </c>
      <c r="AH69" s="354">
        <v>1</v>
      </c>
      <c r="AI69" s="354">
        <v>1</v>
      </c>
      <c r="AJ69" s="354">
        <v>1</v>
      </c>
      <c r="AK69" s="354">
        <v>1</v>
      </c>
      <c r="AL69" s="354">
        <v>1</v>
      </c>
      <c r="AM69" s="354">
        <v>1</v>
      </c>
      <c r="AN69" s="354">
        <v>1</v>
      </c>
      <c r="AO69" s="354">
        <v>1</v>
      </c>
      <c r="AP69" s="354">
        <v>1</v>
      </c>
      <c r="AQ69" s="354">
        <v>1</v>
      </c>
      <c r="AR69" s="354">
        <v>1</v>
      </c>
      <c r="AS69" s="354">
        <v>1</v>
      </c>
      <c r="AT69" s="354">
        <v>1</v>
      </c>
      <c r="AU69" s="354">
        <v>1</v>
      </c>
      <c r="AV69" s="354">
        <v>1</v>
      </c>
      <c r="AW69" s="354">
        <v>1</v>
      </c>
      <c r="AX69" s="354">
        <v>1</v>
      </c>
      <c r="AY69" s="354">
        <v>1</v>
      </c>
      <c r="AZ69" s="354">
        <v>1</v>
      </c>
      <c r="BA69" s="354">
        <v>1</v>
      </c>
      <c r="BB69" s="354">
        <v>1</v>
      </c>
      <c r="BC69" s="354">
        <v>1</v>
      </c>
      <c r="BD69" s="354">
        <v>1</v>
      </c>
      <c r="BE69" s="354">
        <v>1</v>
      </c>
      <c r="BF69" s="354">
        <v>1</v>
      </c>
      <c r="BG69" s="354">
        <v>1</v>
      </c>
      <c r="BH69" s="354">
        <v>1</v>
      </c>
      <c r="BI69" s="354">
        <v>1</v>
      </c>
      <c r="BJ69" s="354">
        <v>1</v>
      </c>
      <c r="BK69" s="354">
        <v>1</v>
      </c>
      <c r="BL69" s="354">
        <v>1</v>
      </c>
      <c r="BM69" s="354">
        <v>1</v>
      </c>
      <c r="BV69" s="383">
        <v>1</v>
      </c>
      <c r="BW69" s="383">
        <v>1</v>
      </c>
      <c r="BX69" s="383">
        <v>1</v>
      </c>
      <c r="BY69" s="383">
        <v>1</v>
      </c>
      <c r="BZ69" s="383">
        <v>1</v>
      </c>
      <c r="CA69" s="383">
        <v>1</v>
      </c>
      <c r="CB69" s="383">
        <v>1</v>
      </c>
      <c r="CC69" s="383">
        <v>1</v>
      </c>
      <c r="CD69" s="383">
        <v>1</v>
      </c>
      <c r="CE69" s="384">
        <v>1</v>
      </c>
      <c r="CF69" s="385"/>
      <c r="CG69" s="386">
        <v>1</v>
      </c>
      <c r="CH69" s="383">
        <v>1</v>
      </c>
      <c r="CI69" s="383">
        <v>1</v>
      </c>
      <c r="CJ69" s="384">
        <v>1</v>
      </c>
      <c r="CK69" s="385"/>
      <c r="CL69" s="386">
        <v>1</v>
      </c>
      <c r="CM69" s="383">
        <v>1</v>
      </c>
      <c r="CN69" s="384">
        <v>1</v>
      </c>
      <c r="CO69" s="385"/>
      <c r="CP69" s="386">
        <v>1</v>
      </c>
      <c r="CQ69" s="383">
        <v>1</v>
      </c>
      <c r="CR69" s="384">
        <v>1</v>
      </c>
      <c r="CS69" s="385"/>
      <c r="CT69" s="387">
        <v>1</v>
      </c>
      <c r="CU69" s="383">
        <v>1</v>
      </c>
      <c r="CV69" s="383">
        <v>1</v>
      </c>
      <c r="CW69" s="383">
        <v>1</v>
      </c>
      <c r="CX69" s="383">
        <v>1</v>
      </c>
      <c r="CY69" s="383">
        <v>1</v>
      </c>
      <c r="CZ69" s="383">
        <v>1</v>
      </c>
      <c r="DA69" s="383">
        <v>1</v>
      </c>
      <c r="DB69" s="383">
        <v>1</v>
      </c>
      <c r="DC69" s="383">
        <v>1</v>
      </c>
      <c r="DD69" s="383">
        <v>1</v>
      </c>
      <c r="DE69" s="383">
        <v>1</v>
      </c>
      <c r="DF69" s="383">
        <v>1</v>
      </c>
      <c r="DG69" s="383">
        <v>1</v>
      </c>
      <c r="DH69" s="383">
        <v>1</v>
      </c>
      <c r="DI69" s="383">
        <v>1</v>
      </c>
      <c r="DJ69" s="383">
        <v>1</v>
      </c>
      <c r="DK69" s="383">
        <v>1</v>
      </c>
      <c r="DL69" s="383">
        <v>1</v>
      </c>
      <c r="DM69" s="383">
        <v>1</v>
      </c>
      <c r="DN69" s="383">
        <v>1</v>
      </c>
      <c r="DO69" s="383">
        <v>1</v>
      </c>
      <c r="DP69" s="383">
        <v>1</v>
      </c>
      <c r="DQ69" s="383">
        <v>1</v>
      </c>
      <c r="DR69" s="383">
        <v>1</v>
      </c>
      <c r="DS69" s="383">
        <v>1</v>
      </c>
      <c r="DT69" s="383">
        <v>1</v>
      </c>
      <c r="EC69" s="383">
        <v>1</v>
      </c>
      <c r="ED69" s="383">
        <v>1</v>
      </c>
      <c r="EE69" s="383">
        <v>1</v>
      </c>
      <c r="EF69" s="384">
        <v>1</v>
      </c>
      <c r="EG69" s="386">
        <v>1</v>
      </c>
      <c r="EH69" s="383">
        <v>1</v>
      </c>
      <c r="EI69" s="383">
        <v>1</v>
      </c>
      <c r="EJ69" s="383">
        <v>1</v>
      </c>
      <c r="EK69" s="383">
        <v>1</v>
      </c>
      <c r="EL69" s="383">
        <v>1</v>
      </c>
      <c r="EM69" s="383">
        <v>1</v>
      </c>
      <c r="EN69" s="383">
        <v>1</v>
      </c>
      <c r="EO69" s="383">
        <v>1</v>
      </c>
      <c r="EP69" s="384">
        <v>1</v>
      </c>
      <c r="EQ69" s="387">
        <v>1</v>
      </c>
      <c r="ER69" s="383">
        <v>1</v>
      </c>
      <c r="ES69" s="383">
        <v>1</v>
      </c>
      <c r="ET69" s="383">
        <v>1</v>
      </c>
      <c r="EU69" s="383">
        <v>1</v>
      </c>
      <c r="EV69" s="383">
        <v>1</v>
      </c>
      <c r="EW69" s="383">
        <v>1</v>
      </c>
      <c r="EX69" s="384">
        <v>1</v>
      </c>
      <c r="EY69" s="386">
        <v>1</v>
      </c>
      <c r="EZ69" s="383">
        <v>1</v>
      </c>
      <c r="FA69" s="383">
        <v>1</v>
      </c>
      <c r="FB69" s="383">
        <v>1</v>
      </c>
      <c r="FC69" s="383">
        <v>1</v>
      </c>
      <c r="FD69" s="383">
        <v>1</v>
      </c>
      <c r="FE69" s="383">
        <v>1</v>
      </c>
      <c r="FF69" s="383">
        <v>1</v>
      </c>
      <c r="FG69" s="383">
        <v>1</v>
      </c>
      <c r="FH69" s="383">
        <v>1</v>
      </c>
      <c r="FI69" s="383">
        <v>1</v>
      </c>
      <c r="FJ69" s="383">
        <v>1</v>
      </c>
      <c r="FK69" s="383">
        <v>1</v>
      </c>
      <c r="FL69" s="383">
        <v>1</v>
      </c>
      <c r="FM69" s="383">
        <v>1</v>
      </c>
      <c r="FN69" s="383">
        <v>1</v>
      </c>
      <c r="FO69" s="383">
        <v>1</v>
      </c>
      <c r="FP69" s="383">
        <v>1</v>
      </c>
      <c r="FQ69" s="384">
        <v>1</v>
      </c>
      <c r="FR69" s="386">
        <v>1</v>
      </c>
      <c r="FS69" s="383">
        <v>1</v>
      </c>
      <c r="FT69" s="383">
        <v>1</v>
      </c>
      <c r="FU69" s="383">
        <v>1</v>
      </c>
      <c r="FV69" s="383">
        <v>1</v>
      </c>
      <c r="FW69" s="384">
        <v>1</v>
      </c>
      <c r="FX69" s="387">
        <v>1</v>
      </c>
      <c r="GJ69" s="392"/>
      <c r="GK69" s="392"/>
      <c r="GL69" s="462"/>
      <c r="GM69" s="462"/>
      <c r="GN69" s="462"/>
      <c r="GO69" s="462"/>
      <c r="GP69" s="462"/>
      <c r="GQ69" s="462"/>
      <c r="GR69" s="462"/>
      <c r="GS69" s="462"/>
      <c r="GT69" s="462"/>
      <c r="GU69" s="462"/>
      <c r="GV69" s="462"/>
      <c r="GW69" s="462"/>
      <c r="GX69" s="462"/>
      <c r="GY69" s="462"/>
      <c r="GZ69" s="462"/>
      <c r="HA69" s="286"/>
      <c r="HB69" s="286"/>
      <c r="HC69" s="286"/>
      <c r="HD69" s="286"/>
      <c r="HE69" s="286"/>
      <c r="HF69" s="286"/>
    </row>
    <row r="70" spans="19:220" ht="7.5" customHeight="1">
      <c r="S70" s="354">
        <v>1</v>
      </c>
      <c r="T70" s="354">
        <v>1</v>
      </c>
      <c r="U70" s="354">
        <v>1</v>
      </c>
      <c r="V70" s="354">
        <v>1</v>
      </c>
      <c r="W70" s="354">
        <v>1</v>
      </c>
      <c r="X70" s="354">
        <v>1</v>
      </c>
      <c r="Y70" s="354">
        <v>1</v>
      </c>
      <c r="Z70" s="354">
        <v>1</v>
      </c>
      <c r="AA70" s="354">
        <v>1</v>
      </c>
      <c r="AB70" s="354">
        <v>1</v>
      </c>
      <c r="AC70" s="354">
        <v>1</v>
      </c>
      <c r="AD70" s="354">
        <v>1</v>
      </c>
      <c r="AE70" s="354">
        <v>1</v>
      </c>
      <c r="AF70" s="354">
        <v>1</v>
      </c>
      <c r="AG70" s="354">
        <v>1</v>
      </c>
      <c r="AH70" s="354">
        <v>1</v>
      </c>
      <c r="AI70" s="354">
        <v>1</v>
      </c>
      <c r="AJ70" s="354">
        <v>1</v>
      </c>
      <c r="AK70" s="354">
        <v>1</v>
      </c>
      <c r="AL70" s="354">
        <v>1</v>
      </c>
      <c r="AM70" s="354">
        <v>1</v>
      </c>
      <c r="AN70" s="354">
        <v>1</v>
      </c>
      <c r="AO70" s="354">
        <v>1</v>
      </c>
      <c r="AP70" s="354">
        <v>1</v>
      </c>
      <c r="AQ70" s="354">
        <v>1</v>
      </c>
      <c r="AR70" s="354">
        <v>1</v>
      </c>
      <c r="AS70" s="354">
        <v>1</v>
      </c>
      <c r="AT70" s="354">
        <v>1</v>
      </c>
      <c r="AU70" s="354">
        <v>1</v>
      </c>
      <c r="AV70" s="354">
        <v>1</v>
      </c>
      <c r="AW70" s="354">
        <v>1</v>
      </c>
      <c r="AX70" s="354">
        <v>1</v>
      </c>
      <c r="AY70" s="354">
        <v>1</v>
      </c>
      <c r="AZ70" s="354">
        <v>1</v>
      </c>
      <c r="BA70" s="354">
        <v>1</v>
      </c>
      <c r="BB70" s="354">
        <v>1</v>
      </c>
      <c r="BC70" s="354">
        <v>1</v>
      </c>
      <c r="BD70" s="354">
        <v>1</v>
      </c>
      <c r="BE70" s="354">
        <v>1</v>
      </c>
      <c r="BF70" s="354">
        <v>1</v>
      </c>
      <c r="BG70" s="354">
        <v>1</v>
      </c>
      <c r="BH70" s="354">
        <v>1</v>
      </c>
      <c r="BI70" s="354">
        <v>1</v>
      </c>
      <c r="BJ70" s="354">
        <v>1</v>
      </c>
      <c r="BK70" s="354">
        <v>1</v>
      </c>
      <c r="BL70" s="354">
        <v>1</v>
      </c>
      <c r="BM70" s="354">
        <v>1</v>
      </c>
      <c r="BV70" s="383">
        <v>1</v>
      </c>
      <c r="BW70" s="383">
        <v>1</v>
      </c>
      <c r="BX70" s="383">
        <v>1</v>
      </c>
      <c r="BY70" s="383">
        <v>1</v>
      </c>
      <c r="BZ70" s="383">
        <v>1</v>
      </c>
      <c r="CA70" s="383">
        <v>1</v>
      </c>
      <c r="CB70" s="383">
        <v>1</v>
      </c>
      <c r="CC70" s="383">
        <v>1</v>
      </c>
      <c r="CD70" s="383">
        <v>1</v>
      </c>
      <c r="CE70" s="384">
        <v>1</v>
      </c>
      <c r="CF70" s="385"/>
      <c r="CG70" s="386">
        <v>1</v>
      </c>
      <c r="CH70" s="383">
        <v>1</v>
      </c>
      <c r="CI70" s="383">
        <v>1</v>
      </c>
      <c r="CJ70" s="384">
        <v>1</v>
      </c>
      <c r="CK70" s="385"/>
      <c r="CL70" s="386">
        <v>1</v>
      </c>
      <c r="CM70" s="383">
        <v>1</v>
      </c>
      <c r="CN70" s="384">
        <v>1</v>
      </c>
      <c r="CO70" s="385"/>
      <c r="CP70" s="386">
        <v>1</v>
      </c>
      <c r="CQ70" s="383">
        <v>1</v>
      </c>
      <c r="CR70" s="384">
        <v>1</v>
      </c>
      <c r="CS70" s="385"/>
      <c r="CT70" s="387">
        <v>1</v>
      </c>
      <c r="CU70" s="383">
        <v>1</v>
      </c>
      <c r="CV70" s="383">
        <v>1</v>
      </c>
      <c r="CW70" s="383">
        <v>1</v>
      </c>
      <c r="CX70" s="383">
        <v>1</v>
      </c>
      <c r="CY70" s="383">
        <v>1</v>
      </c>
      <c r="CZ70" s="383">
        <v>1</v>
      </c>
      <c r="DA70" s="383">
        <v>1</v>
      </c>
      <c r="DB70" s="383">
        <v>1</v>
      </c>
      <c r="DC70" s="383">
        <v>1</v>
      </c>
      <c r="DD70" s="383">
        <v>1</v>
      </c>
      <c r="DE70" s="383">
        <v>1</v>
      </c>
      <c r="DF70" s="383">
        <v>1</v>
      </c>
      <c r="DG70" s="383">
        <v>1</v>
      </c>
      <c r="DH70" s="383">
        <v>1</v>
      </c>
      <c r="DI70" s="383">
        <v>1</v>
      </c>
      <c r="DJ70" s="383">
        <v>1</v>
      </c>
      <c r="DK70" s="383">
        <v>1</v>
      </c>
      <c r="DL70" s="383">
        <v>1</v>
      </c>
      <c r="DM70" s="383">
        <v>1</v>
      </c>
      <c r="DN70" s="383">
        <v>1</v>
      </c>
      <c r="DO70" s="383">
        <v>1</v>
      </c>
      <c r="DP70" s="383">
        <v>1</v>
      </c>
      <c r="DQ70" s="383">
        <v>1</v>
      </c>
      <c r="DR70" s="383">
        <v>1</v>
      </c>
      <c r="DS70" s="383">
        <v>1</v>
      </c>
      <c r="DT70" s="383">
        <v>1</v>
      </c>
      <c r="EC70" s="383">
        <v>1</v>
      </c>
      <c r="ED70" s="383">
        <v>1</v>
      </c>
      <c r="EE70" s="383">
        <v>1</v>
      </c>
      <c r="EF70" s="384">
        <v>1</v>
      </c>
      <c r="EG70" s="386">
        <v>1</v>
      </c>
      <c r="EH70" s="383">
        <v>1</v>
      </c>
      <c r="EI70" s="383">
        <v>1</v>
      </c>
      <c r="EJ70" s="383">
        <v>1</v>
      </c>
      <c r="EK70" s="383">
        <v>1</v>
      </c>
      <c r="EL70" s="383">
        <v>1</v>
      </c>
      <c r="EM70" s="383">
        <v>1</v>
      </c>
      <c r="EN70" s="383">
        <v>1</v>
      </c>
      <c r="EO70" s="383">
        <v>1</v>
      </c>
      <c r="EP70" s="384">
        <v>1</v>
      </c>
      <c r="EQ70" s="387">
        <v>1</v>
      </c>
      <c r="ER70" s="383">
        <v>1</v>
      </c>
      <c r="ES70" s="383">
        <v>1</v>
      </c>
      <c r="ET70" s="383">
        <v>1</v>
      </c>
      <c r="EU70" s="383">
        <v>1</v>
      </c>
      <c r="EV70" s="383">
        <v>1</v>
      </c>
      <c r="EW70" s="383">
        <v>1</v>
      </c>
      <c r="EX70" s="384">
        <v>1</v>
      </c>
      <c r="EY70" s="386">
        <v>1</v>
      </c>
      <c r="EZ70" s="383">
        <v>1</v>
      </c>
      <c r="FA70" s="383">
        <v>1</v>
      </c>
      <c r="FB70" s="383">
        <v>1</v>
      </c>
      <c r="FC70" s="383">
        <v>1</v>
      </c>
      <c r="FD70" s="383">
        <v>1</v>
      </c>
      <c r="FE70" s="383">
        <v>1</v>
      </c>
      <c r="FF70" s="383">
        <v>1</v>
      </c>
      <c r="FG70" s="383">
        <v>1</v>
      </c>
      <c r="FH70" s="383">
        <v>1</v>
      </c>
      <c r="FI70" s="383">
        <v>1</v>
      </c>
      <c r="FJ70" s="383">
        <v>1</v>
      </c>
      <c r="FK70" s="383">
        <v>1</v>
      </c>
      <c r="FL70" s="383">
        <v>1</v>
      </c>
      <c r="FM70" s="383">
        <v>1</v>
      </c>
      <c r="FN70" s="383">
        <v>1</v>
      </c>
      <c r="FO70" s="383">
        <v>1</v>
      </c>
      <c r="FP70" s="383">
        <v>1</v>
      </c>
      <c r="FQ70" s="384">
        <v>1</v>
      </c>
      <c r="FR70" s="386">
        <v>1</v>
      </c>
      <c r="FS70" s="383">
        <v>1</v>
      </c>
      <c r="FT70" s="383">
        <v>1</v>
      </c>
      <c r="FU70" s="383">
        <v>1</v>
      </c>
      <c r="FV70" s="383">
        <v>1</v>
      </c>
      <c r="FW70" s="384">
        <v>1</v>
      </c>
      <c r="FX70" s="387">
        <v>1</v>
      </c>
    </row>
    <row r="71" spans="19:220" ht="7.5" customHeight="1">
      <c r="S71" s="354">
        <v>1</v>
      </c>
      <c r="T71" s="354">
        <v>1</v>
      </c>
      <c r="U71" s="354">
        <v>1</v>
      </c>
      <c r="V71" s="354">
        <v>1</v>
      </c>
      <c r="W71" s="354">
        <v>1</v>
      </c>
      <c r="X71" s="354">
        <v>1</v>
      </c>
      <c r="Y71" s="354">
        <v>1</v>
      </c>
      <c r="Z71" s="354">
        <v>1</v>
      </c>
      <c r="AA71" s="354">
        <v>1</v>
      </c>
      <c r="AB71" s="354">
        <v>1</v>
      </c>
      <c r="AC71" s="354">
        <v>1</v>
      </c>
      <c r="AD71" s="354">
        <v>1</v>
      </c>
      <c r="AE71" s="354">
        <v>1</v>
      </c>
      <c r="AF71" s="354">
        <v>1</v>
      </c>
      <c r="AG71" s="354">
        <v>1</v>
      </c>
      <c r="AH71" s="354">
        <v>1</v>
      </c>
      <c r="AI71" s="354">
        <v>1</v>
      </c>
      <c r="AJ71" s="354">
        <v>1</v>
      </c>
      <c r="AK71" s="354">
        <v>1</v>
      </c>
      <c r="AL71" s="354">
        <v>1</v>
      </c>
      <c r="AM71" s="354">
        <v>1</v>
      </c>
      <c r="AN71" s="354">
        <v>1</v>
      </c>
      <c r="AO71" s="354">
        <v>1</v>
      </c>
      <c r="AP71" s="354">
        <v>1</v>
      </c>
      <c r="AQ71" s="354">
        <v>1</v>
      </c>
      <c r="AR71" s="354">
        <v>1</v>
      </c>
      <c r="AS71" s="354">
        <v>1</v>
      </c>
      <c r="AT71" s="354">
        <v>1</v>
      </c>
      <c r="AU71" s="354">
        <v>1</v>
      </c>
      <c r="AV71" s="354">
        <v>1</v>
      </c>
      <c r="AW71" s="354">
        <v>1</v>
      </c>
      <c r="AX71" s="354">
        <v>1</v>
      </c>
      <c r="AY71" s="354">
        <v>1</v>
      </c>
      <c r="AZ71" s="354">
        <v>1</v>
      </c>
      <c r="BA71" s="354">
        <v>1</v>
      </c>
      <c r="BB71" s="354">
        <v>1</v>
      </c>
      <c r="BC71" s="354">
        <v>1</v>
      </c>
      <c r="BD71" s="354">
        <v>1</v>
      </c>
      <c r="BE71" s="354">
        <v>1</v>
      </c>
      <c r="BF71" s="354">
        <v>1</v>
      </c>
      <c r="BG71" s="354">
        <v>1</v>
      </c>
      <c r="BH71" s="354">
        <v>1</v>
      </c>
      <c r="BI71" s="354">
        <v>1</v>
      </c>
      <c r="BJ71" s="354">
        <v>1</v>
      </c>
      <c r="BK71" s="354">
        <v>1</v>
      </c>
      <c r="BL71" s="354">
        <v>1</v>
      </c>
      <c r="BM71" s="354">
        <v>1</v>
      </c>
      <c r="BV71" s="383">
        <v>1</v>
      </c>
      <c r="BW71" s="383">
        <v>1</v>
      </c>
      <c r="BX71" s="383">
        <v>1</v>
      </c>
      <c r="BY71" s="383">
        <v>1</v>
      </c>
      <c r="BZ71" s="383">
        <v>1</v>
      </c>
      <c r="CA71" s="383">
        <v>1</v>
      </c>
      <c r="CB71" s="383">
        <v>1</v>
      </c>
      <c r="CC71" s="383">
        <v>1</v>
      </c>
      <c r="CD71" s="383">
        <v>1</v>
      </c>
      <c r="CE71" s="384">
        <v>1</v>
      </c>
      <c r="CF71" s="385"/>
      <c r="CG71" s="386">
        <v>1</v>
      </c>
      <c r="CH71" s="383">
        <v>1</v>
      </c>
      <c r="CI71" s="383">
        <v>1</v>
      </c>
      <c r="CJ71" s="384">
        <v>1</v>
      </c>
      <c r="CK71" s="385"/>
      <c r="CL71" s="386">
        <v>1</v>
      </c>
      <c r="CM71" s="383">
        <v>1</v>
      </c>
      <c r="CN71" s="384">
        <v>1</v>
      </c>
      <c r="CO71" s="385"/>
      <c r="CP71" s="386">
        <v>1</v>
      </c>
      <c r="CQ71" s="383">
        <v>1</v>
      </c>
      <c r="CR71" s="384">
        <v>1</v>
      </c>
      <c r="CS71" s="385"/>
      <c r="CT71" s="387">
        <v>1</v>
      </c>
      <c r="CU71" s="383">
        <v>1</v>
      </c>
      <c r="CV71" s="383">
        <v>1</v>
      </c>
      <c r="CW71" s="383">
        <v>1</v>
      </c>
      <c r="CX71" s="383">
        <v>1</v>
      </c>
      <c r="CY71" s="383">
        <v>1</v>
      </c>
      <c r="CZ71" s="383">
        <v>1</v>
      </c>
      <c r="DA71" s="383">
        <v>1</v>
      </c>
      <c r="DB71" s="383">
        <v>1</v>
      </c>
      <c r="DC71" s="383">
        <v>1</v>
      </c>
      <c r="DD71" s="383">
        <v>1</v>
      </c>
      <c r="DE71" s="383">
        <v>1</v>
      </c>
      <c r="DF71" s="383">
        <v>1</v>
      </c>
      <c r="DG71" s="383">
        <v>1</v>
      </c>
      <c r="DH71" s="383">
        <v>1</v>
      </c>
      <c r="DI71" s="383">
        <v>1</v>
      </c>
      <c r="DJ71" s="383">
        <v>1</v>
      </c>
      <c r="DK71" s="383">
        <v>1</v>
      </c>
      <c r="DL71" s="383">
        <v>1</v>
      </c>
      <c r="DM71" s="383">
        <v>1</v>
      </c>
      <c r="DN71" s="383">
        <v>1</v>
      </c>
      <c r="DO71" s="383">
        <v>1</v>
      </c>
      <c r="DP71" s="383">
        <v>1</v>
      </c>
      <c r="DQ71" s="383">
        <v>1</v>
      </c>
      <c r="DR71" s="383">
        <v>1</v>
      </c>
      <c r="DS71" s="383">
        <v>1</v>
      </c>
      <c r="DT71" s="383">
        <v>1</v>
      </c>
      <c r="EC71" s="383">
        <v>1</v>
      </c>
      <c r="ED71" s="383">
        <v>1</v>
      </c>
      <c r="EE71" s="383">
        <v>1</v>
      </c>
      <c r="EF71" s="384">
        <v>1</v>
      </c>
      <c r="EG71" s="386">
        <v>1</v>
      </c>
      <c r="EH71" s="383">
        <v>1</v>
      </c>
      <c r="EI71" s="383">
        <v>1</v>
      </c>
      <c r="EJ71" s="383">
        <v>1</v>
      </c>
      <c r="EK71" s="383">
        <v>1</v>
      </c>
      <c r="EL71" s="383">
        <v>1</v>
      </c>
      <c r="EM71" s="383">
        <v>1</v>
      </c>
      <c r="EN71" s="383">
        <v>1</v>
      </c>
      <c r="EO71" s="383">
        <v>1</v>
      </c>
      <c r="EP71" s="384">
        <v>1</v>
      </c>
      <c r="EQ71" s="387">
        <v>1</v>
      </c>
      <c r="ER71" s="383">
        <v>1</v>
      </c>
      <c r="ES71" s="383">
        <v>1</v>
      </c>
      <c r="ET71" s="383">
        <v>1</v>
      </c>
      <c r="EU71" s="383">
        <v>1</v>
      </c>
      <c r="EV71" s="383">
        <v>1</v>
      </c>
      <c r="EW71" s="383">
        <v>1</v>
      </c>
      <c r="EX71" s="384">
        <v>1</v>
      </c>
      <c r="EY71" s="386">
        <v>1</v>
      </c>
      <c r="EZ71" s="383">
        <v>1</v>
      </c>
      <c r="FA71" s="383">
        <v>1</v>
      </c>
      <c r="FB71" s="383">
        <v>1</v>
      </c>
      <c r="FC71" s="383">
        <v>1</v>
      </c>
      <c r="FD71" s="383">
        <v>1</v>
      </c>
      <c r="FE71" s="383">
        <v>1</v>
      </c>
      <c r="FF71" s="383">
        <v>1</v>
      </c>
      <c r="FG71" s="383">
        <v>1</v>
      </c>
      <c r="FH71" s="383">
        <v>1</v>
      </c>
      <c r="FI71" s="383">
        <v>1</v>
      </c>
      <c r="FJ71" s="383">
        <v>1</v>
      </c>
      <c r="FK71" s="383">
        <v>1</v>
      </c>
      <c r="FL71" s="383">
        <v>1</v>
      </c>
      <c r="FM71" s="383">
        <v>1</v>
      </c>
      <c r="FN71" s="383">
        <v>1</v>
      </c>
      <c r="FO71" s="383">
        <v>1</v>
      </c>
      <c r="FP71" s="383">
        <v>1</v>
      </c>
      <c r="FQ71" s="384">
        <v>1</v>
      </c>
      <c r="FR71" s="386">
        <v>1</v>
      </c>
      <c r="FS71" s="383">
        <v>1</v>
      </c>
      <c r="FT71" s="383">
        <v>1</v>
      </c>
      <c r="FU71" s="383">
        <v>1</v>
      </c>
      <c r="FV71" s="383">
        <v>1</v>
      </c>
      <c r="FW71" s="384">
        <v>1</v>
      </c>
      <c r="FX71" s="387">
        <v>1</v>
      </c>
    </row>
    <row r="72" spans="19:220" ht="7.5" customHeight="1">
      <c r="S72" s="354">
        <v>1</v>
      </c>
      <c r="T72" s="354">
        <v>1</v>
      </c>
      <c r="U72" s="354">
        <v>1</v>
      </c>
      <c r="V72" s="354">
        <v>1</v>
      </c>
      <c r="W72" s="354">
        <v>1</v>
      </c>
      <c r="X72" s="354">
        <v>1</v>
      </c>
      <c r="Y72" s="354">
        <v>1</v>
      </c>
      <c r="Z72" s="354">
        <v>1</v>
      </c>
      <c r="AA72" s="354">
        <v>1</v>
      </c>
      <c r="AB72" s="354">
        <v>1</v>
      </c>
      <c r="AC72" s="354">
        <v>1</v>
      </c>
      <c r="AD72" s="354">
        <v>1</v>
      </c>
      <c r="AE72" s="354">
        <v>1</v>
      </c>
      <c r="AF72" s="354">
        <v>1</v>
      </c>
      <c r="AG72" s="354">
        <v>1</v>
      </c>
      <c r="AH72" s="354">
        <v>1</v>
      </c>
      <c r="AI72" s="354">
        <v>1</v>
      </c>
      <c r="AJ72" s="354">
        <v>1</v>
      </c>
      <c r="AK72" s="354">
        <v>1</v>
      </c>
      <c r="AL72" s="354">
        <v>1</v>
      </c>
      <c r="AM72" s="354">
        <v>1</v>
      </c>
      <c r="AN72" s="354">
        <v>1</v>
      </c>
      <c r="AO72" s="354">
        <v>1</v>
      </c>
      <c r="AP72" s="354">
        <v>1</v>
      </c>
      <c r="AQ72" s="354">
        <v>1</v>
      </c>
      <c r="AR72" s="354">
        <v>1</v>
      </c>
      <c r="AS72" s="354">
        <v>1</v>
      </c>
      <c r="AT72" s="354">
        <v>1</v>
      </c>
      <c r="AU72" s="354">
        <v>1</v>
      </c>
      <c r="AV72" s="354">
        <v>1</v>
      </c>
      <c r="AW72" s="354">
        <v>1</v>
      </c>
      <c r="AX72" s="354">
        <v>1</v>
      </c>
      <c r="AY72" s="354">
        <v>1</v>
      </c>
      <c r="AZ72" s="354">
        <v>1</v>
      </c>
      <c r="BA72" s="354">
        <v>1</v>
      </c>
      <c r="BB72" s="354">
        <v>1</v>
      </c>
      <c r="BC72" s="354">
        <v>1</v>
      </c>
      <c r="BD72" s="354">
        <v>1</v>
      </c>
      <c r="BE72" s="354">
        <v>1</v>
      </c>
      <c r="BF72" s="354">
        <v>1</v>
      </c>
      <c r="BG72" s="354">
        <v>1</v>
      </c>
      <c r="BH72" s="354">
        <v>1</v>
      </c>
      <c r="BI72" s="354">
        <v>1</v>
      </c>
      <c r="BJ72" s="354">
        <v>1</v>
      </c>
      <c r="BK72" s="354">
        <v>1</v>
      </c>
      <c r="BL72" s="354">
        <v>1</v>
      </c>
      <c r="BM72" s="354">
        <v>1</v>
      </c>
      <c r="BV72" s="383">
        <v>1</v>
      </c>
      <c r="BW72" s="383">
        <v>1</v>
      </c>
      <c r="BX72" s="383">
        <v>1</v>
      </c>
      <c r="BY72" s="383">
        <v>1</v>
      </c>
      <c r="BZ72" s="383">
        <v>1</v>
      </c>
      <c r="CA72" s="383">
        <v>1</v>
      </c>
      <c r="CB72" s="383">
        <v>1</v>
      </c>
      <c r="CC72" s="383">
        <v>1</v>
      </c>
      <c r="CD72" s="383">
        <v>1</v>
      </c>
      <c r="CE72" s="384">
        <v>1</v>
      </c>
      <c r="CF72" s="385"/>
      <c r="CG72" s="386">
        <v>1</v>
      </c>
      <c r="CH72" s="383">
        <v>1</v>
      </c>
      <c r="CI72" s="383">
        <v>1</v>
      </c>
      <c r="CJ72" s="384">
        <v>1</v>
      </c>
      <c r="CK72" s="385"/>
      <c r="CL72" s="386">
        <v>1</v>
      </c>
      <c r="CM72" s="383">
        <v>1</v>
      </c>
      <c r="CN72" s="384">
        <v>1</v>
      </c>
      <c r="CO72" s="385"/>
      <c r="CP72" s="386">
        <v>1</v>
      </c>
      <c r="CQ72" s="383">
        <v>1</v>
      </c>
      <c r="CR72" s="384">
        <v>1</v>
      </c>
      <c r="CS72" s="385"/>
      <c r="CT72" s="387">
        <v>1</v>
      </c>
      <c r="CU72" s="383">
        <v>1</v>
      </c>
      <c r="CV72" s="383">
        <v>1</v>
      </c>
      <c r="CW72" s="383">
        <v>1</v>
      </c>
      <c r="CX72" s="383">
        <v>1</v>
      </c>
      <c r="CY72" s="383">
        <v>1</v>
      </c>
      <c r="CZ72" s="383">
        <v>1</v>
      </c>
      <c r="DA72" s="383">
        <v>1</v>
      </c>
      <c r="DB72" s="383">
        <v>1</v>
      </c>
      <c r="DC72" s="383">
        <v>1</v>
      </c>
      <c r="DD72" s="383">
        <v>1</v>
      </c>
      <c r="DE72" s="383">
        <v>1</v>
      </c>
      <c r="DF72" s="383">
        <v>1</v>
      </c>
      <c r="DG72" s="383">
        <v>1</v>
      </c>
      <c r="DH72" s="383">
        <v>1</v>
      </c>
      <c r="DI72" s="383">
        <v>1</v>
      </c>
      <c r="DJ72" s="383">
        <v>1</v>
      </c>
      <c r="DK72" s="383">
        <v>1</v>
      </c>
      <c r="DL72" s="383">
        <v>1</v>
      </c>
      <c r="DM72" s="383">
        <v>1</v>
      </c>
      <c r="DN72" s="383">
        <v>1</v>
      </c>
      <c r="DO72" s="383">
        <v>1</v>
      </c>
      <c r="DP72" s="383">
        <v>1</v>
      </c>
      <c r="DQ72" s="383">
        <v>1</v>
      </c>
      <c r="DR72" s="383">
        <v>1</v>
      </c>
      <c r="DS72" s="383">
        <v>1</v>
      </c>
      <c r="DT72" s="383">
        <v>1</v>
      </c>
      <c r="EC72" s="383">
        <v>1</v>
      </c>
      <c r="ED72" s="383">
        <v>1</v>
      </c>
      <c r="EE72" s="383">
        <v>1</v>
      </c>
      <c r="EF72" s="384">
        <v>1</v>
      </c>
      <c r="EG72" s="386">
        <v>1</v>
      </c>
      <c r="EH72" s="383">
        <v>1</v>
      </c>
      <c r="EI72" s="383">
        <v>1</v>
      </c>
      <c r="EJ72" s="383">
        <v>1</v>
      </c>
      <c r="EK72" s="383">
        <v>1</v>
      </c>
      <c r="EL72" s="383">
        <v>1</v>
      </c>
      <c r="EM72" s="383">
        <v>1</v>
      </c>
      <c r="EN72" s="383">
        <v>1</v>
      </c>
      <c r="EO72" s="383">
        <v>1</v>
      </c>
      <c r="EP72" s="384">
        <v>1</v>
      </c>
      <c r="EQ72" s="387">
        <v>1</v>
      </c>
      <c r="ER72" s="383">
        <v>1</v>
      </c>
      <c r="ES72" s="383">
        <v>1</v>
      </c>
      <c r="ET72" s="383">
        <v>1</v>
      </c>
      <c r="EU72" s="383">
        <v>1</v>
      </c>
      <c r="EV72" s="383">
        <v>1</v>
      </c>
      <c r="EW72" s="383">
        <v>1</v>
      </c>
      <c r="EX72" s="384">
        <v>1</v>
      </c>
      <c r="EY72" s="386">
        <v>1</v>
      </c>
      <c r="EZ72" s="383">
        <v>1</v>
      </c>
      <c r="FA72" s="383">
        <v>1</v>
      </c>
      <c r="FB72" s="383">
        <v>1</v>
      </c>
      <c r="FC72" s="383">
        <v>1</v>
      </c>
      <c r="FD72" s="383">
        <v>1</v>
      </c>
      <c r="FE72" s="383">
        <v>1</v>
      </c>
      <c r="FF72" s="383">
        <v>1</v>
      </c>
      <c r="FG72" s="383">
        <v>1</v>
      </c>
      <c r="FH72" s="383">
        <v>1</v>
      </c>
      <c r="FI72" s="383">
        <v>1</v>
      </c>
      <c r="FJ72" s="383">
        <v>1</v>
      </c>
      <c r="FK72" s="383">
        <v>1</v>
      </c>
      <c r="FL72" s="383">
        <v>1</v>
      </c>
      <c r="FM72" s="383">
        <v>1</v>
      </c>
      <c r="FN72" s="383">
        <v>1</v>
      </c>
      <c r="FO72" s="383">
        <v>1</v>
      </c>
      <c r="FP72" s="383">
        <v>1</v>
      </c>
      <c r="FQ72" s="384">
        <v>1</v>
      </c>
      <c r="FR72" s="386">
        <v>1</v>
      </c>
      <c r="FS72" s="383">
        <v>1</v>
      </c>
      <c r="FT72" s="383">
        <v>1</v>
      </c>
      <c r="FU72" s="383">
        <v>1</v>
      </c>
      <c r="FV72" s="383">
        <v>1</v>
      </c>
      <c r="FW72" s="384">
        <v>1</v>
      </c>
      <c r="FX72" s="387">
        <v>1</v>
      </c>
    </row>
    <row r="73" spans="19:220" ht="7.5" customHeight="1">
      <c r="S73" s="354">
        <v>1</v>
      </c>
      <c r="T73" s="354">
        <v>1</v>
      </c>
      <c r="U73" s="354">
        <v>1</v>
      </c>
      <c r="V73" s="354">
        <v>1</v>
      </c>
      <c r="W73" s="354">
        <v>1</v>
      </c>
      <c r="X73" s="354">
        <v>1</v>
      </c>
      <c r="Y73" s="354">
        <v>1</v>
      </c>
      <c r="Z73" s="354">
        <v>1</v>
      </c>
      <c r="AA73" s="354">
        <v>1</v>
      </c>
      <c r="AB73" s="354">
        <v>1</v>
      </c>
      <c r="AC73" s="354">
        <v>1</v>
      </c>
      <c r="AD73" s="354">
        <v>1</v>
      </c>
      <c r="AE73" s="354">
        <v>1</v>
      </c>
      <c r="AF73" s="354">
        <v>1</v>
      </c>
      <c r="AG73" s="354">
        <v>1</v>
      </c>
      <c r="AH73" s="354">
        <v>1</v>
      </c>
      <c r="AI73" s="354">
        <v>1</v>
      </c>
      <c r="AJ73" s="354">
        <v>1</v>
      </c>
      <c r="AK73" s="354">
        <v>1</v>
      </c>
      <c r="AL73" s="354">
        <v>1</v>
      </c>
      <c r="AM73" s="354">
        <v>1</v>
      </c>
      <c r="AN73" s="354">
        <v>1</v>
      </c>
      <c r="AO73" s="354">
        <v>1</v>
      </c>
      <c r="AP73" s="354">
        <v>1</v>
      </c>
      <c r="AQ73" s="354">
        <v>1</v>
      </c>
      <c r="AR73" s="354">
        <v>1</v>
      </c>
      <c r="AS73" s="354">
        <v>1</v>
      </c>
      <c r="AT73" s="354">
        <v>1</v>
      </c>
      <c r="AU73" s="354">
        <v>1</v>
      </c>
      <c r="AV73" s="354">
        <v>1</v>
      </c>
      <c r="AW73" s="354">
        <v>1</v>
      </c>
      <c r="AX73" s="354">
        <v>1</v>
      </c>
      <c r="AY73" s="354">
        <v>1</v>
      </c>
      <c r="AZ73" s="354">
        <v>1</v>
      </c>
      <c r="BA73" s="354">
        <v>1</v>
      </c>
      <c r="BB73" s="354">
        <v>1</v>
      </c>
      <c r="BC73" s="354">
        <v>1</v>
      </c>
      <c r="BD73" s="354">
        <v>1</v>
      </c>
      <c r="BE73" s="354">
        <v>1</v>
      </c>
      <c r="BF73" s="354">
        <v>1</v>
      </c>
      <c r="BG73" s="354">
        <v>1</v>
      </c>
      <c r="BH73" s="354">
        <v>1</v>
      </c>
      <c r="BI73" s="354">
        <v>1</v>
      </c>
      <c r="BJ73" s="354">
        <v>1</v>
      </c>
      <c r="BK73" s="354">
        <v>1</v>
      </c>
      <c r="BL73" s="354">
        <v>1</v>
      </c>
      <c r="BM73" s="354">
        <v>1</v>
      </c>
      <c r="BV73" s="383">
        <v>1</v>
      </c>
      <c r="BW73" s="383">
        <v>1</v>
      </c>
      <c r="BX73" s="383">
        <v>1</v>
      </c>
      <c r="BY73" s="383">
        <v>1</v>
      </c>
      <c r="BZ73" s="383">
        <v>1</v>
      </c>
      <c r="CA73" s="383">
        <v>1</v>
      </c>
      <c r="CB73" s="383">
        <v>1</v>
      </c>
      <c r="CC73" s="383">
        <v>1</v>
      </c>
      <c r="CD73" s="383">
        <v>1</v>
      </c>
      <c r="CE73" s="384">
        <v>1</v>
      </c>
      <c r="CF73" s="385"/>
      <c r="CG73" s="386">
        <v>1</v>
      </c>
      <c r="CH73" s="383">
        <v>1</v>
      </c>
      <c r="CI73" s="383">
        <v>1</v>
      </c>
      <c r="CJ73" s="384">
        <v>1</v>
      </c>
      <c r="CK73" s="385"/>
      <c r="CL73" s="386">
        <v>1</v>
      </c>
      <c r="CM73" s="383">
        <v>1</v>
      </c>
      <c r="CN73" s="384">
        <v>1</v>
      </c>
      <c r="CO73" s="385"/>
      <c r="CP73" s="386">
        <v>1</v>
      </c>
      <c r="CQ73" s="383">
        <v>1</v>
      </c>
      <c r="CR73" s="384">
        <v>1</v>
      </c>
      <c r="CS73" s="385"/>
      <c r="CT73" s="387">
        <v>1</v>
      </c>
      <c r="CU73" s="383">
        <v>1</v>
      </c>
      <c r="CV73" s="383">
        <v>1</v>
      </c>
      <c r="CW73" s="383">
        <v>1</v>
      </c>
      <c r="CX73" s="383">
        <v>1</v>
      </c>
      <c r="CY73" s="383">
        <v>1</v>
      </c>
      <c r="CZ73" s="383">
        <v>1</v>
      </c>
      <c r="DA73" s="383">
        <v>1</v>
      </c>
      <c r="DB73" s="383">
        <v>1</v>
      </c>
      <c r="DC73" s="383">
        <v>1</v>
      </c>
      <c r="DD73" s="383">
        <v>1</v>
      </c>
      <c r="DE73" s="383">
        <v>1</v>
      </c>
      <c r="DF73" s="383">
        <v>1</v>
      </c>
      <c r="DG73" s="383">
        <v>1</v>
      </c>
      <c r="DH73" s="383">
        <v>1</v>
      </c>
      <c r="DI73" s="383">
        <v>1</v>
      </c>
      <c r="DJ73" s="383">
        <v>1</v>
      </c>
      <c r="DK73" s="383">
        <v>1</v>
      </c>
      <c r="DL73" s="383">
        <v>1</v>
      </c>
      <c r="DM73" s="383">
        <v>1</v>
      </c>
      <c r="DN73" s="383">
        <v>1</v>
      </c>
      <c r="DO73" s="383">
        <v>1</v>
      </c>
      <c r="DP73" s="383">
        <v>1</v>
      </c>
      <c r="DQ73" s="383">
        <v>1</v>
      </c>
      <c r="DR73" s="383">
        <v>1</v>
      </c>
      <c r="DS73" s="383">
        <v>1</v>
      </c>
      <c r="DT73" s="383">
        <v>1</v>
      </c>
      <c r="EC73" s="383">
        <v>1</v>
      </c>
      <c r="ED73" s="383">
        <v>1</v>
      </c>
      <c r="EE73" s="383">
        <v>1</v>
      </c>
      <c r="EF73" s="384">
        <v>1</v>
      </c>
      <c r="EG73" s="386">
        <v>1</v>
      </c>
      <c r="EH73" s="383">
        <v>1</v>
      </c>
      <c r="EI73" s="383">
        <v>1</v>
      </c>
      <c r="EJ73" s="383">
        <v>1</v>
      </c>
      <c r="EK73" s="383">
        <v>1</v>
      </c>
      <c r="EL73" s="383">
        <v>1</v>
      </c>
      <c r="EM73" s="383">
        <v>1</v>
      </c>
      <c r="EN73" s="383">
        <v>1</v>
      </c>
      <c r="EO73" s="383">
        <v>1</v>
      </c>
      <c r="EP73" s="384">
        <v>1</v>
      </c>
      <c r="EQ73" s="387">
        <v>1</v>
      </c>
      <c r="ER73" s="383">
        <v>1</v>
      </c>
      <c r="ES73" s="383">
        <v>1</v>
      </c>
      <c r="ET73" s="383">
        <v>1</v>
      </c>
      <c r="EU73" s="383">
        <v>1</v>
      </c>
      <c r="EV73" s="383">
        <v>1</v>
      </c>
      <c r="EW73" s="383">
        <v>1</v>
      </c>
      <c r="EX73" s="384">
        <v>1</v>
      </c>
      <c r="EY73" s="386">
        <v>1</v>
      </c>
      <c r="EZ73" s="383">
        <v>1</v>
      </c>
      <c r="FA73" s="383">
        <v>1</v>
      </c>
      <c r="FB73" s="383">
        <v>1</v>
      </c>
      <c r="FC73" s="383">
        <v>1</v>
      </c>
      <c r="FD73" s="383">
        <v>1</v>
      </c>
      <c r="FE73" s="383">
        <v>1</v>
      </c>
      <c r="FF73" s="383">
        <v>1</v>
      </c>
      <c r="FG73" s="383">
        <v>1</v>
      </c>
      <c r="FH73" s="383">
        <v>1</v>
      </c>
      <c r="FI73" s="383">
        <v>1</v>
      </c>
      <c r="FJ73" s="383">
        <v>1</v>
      </c>
      <c r="FK73" s="383">
        <v>1</v>
      </c>
      <c r="FL73" s="383">
        <v>1</v>
      </c>
      <c r="FM73" s="383">
        <v>1</v>
      </c>
      <c r="FN73" s="383">
        <v>1</v>
      </c>
      <c r="FO73" s="383">
        <v>1</v>
      </c>
      <c r="FP73" s="383">
        <v>1</v>
      </c>
      <c r="FQ73" s="384">
        <v>1</v>
      </c>
      <c r="FR73" s="386">
        <v>1</v>
      </c>
      <c r="FS73" s="383">
        <v>1</v>
      </c>
      <c r="FT73" s="383">
        <v>1</v>
      </c>
      <c r="FU73" s="383">
        <v>1</v>
      </c>
      <c r="FV73" s="383">
        <v>1</v>
      </c>
      <c r="FW73" s="384">
        <v>1</v>
      </c>
      <c r="FX73" s="387">
        <v>1</v>
      </c>
    </row>
    <row r="74" spans="19:220" ht="7.5" customHeight="1">
      <c r="S74" s="354">
        <v>1</v>
      </c>
      <c r="T74" s="354">
        <v>1</v>
      </c>
      <c r="U74" s="354">
        <v>1</v>
      </c>
      <c r="V74" s="354">
        <v>1</v>
      </c>
      <c r="W74" s="354">
        <v>1</v>
      </c>
      <c r="X74" s="354">
        <v>1</v>
      </c>
      <c r="Y74" s="354">
        <v>1</v>
      </c>
      <c r="Z74" s="354">
        <v>1</v>
      </c>
      <c r="AA74" s="354">
        <v>1</v>
      </c>
      <c r="AB74" s="354">
        <v>1</v>
      </c>
      <c r="AC74" s="354">
        <v>1</v>
      </c>
      <c r="AD74" s="354">
        <v>1</v>
      </c>
      <c r="AE74" s="354">
        <v>1</v>
      </c>
      <c r="AF74" s="354">
        <v>1</v>
      </c>
      <c r="AG74" s="354">
        <v>1</v>
      </c>
      <c r="AH74" s="354">
        <v>1</v>
      </c>
      <c r="AI74" s="354">
        <v>1</v>
      </c>
      <c r="AJ74" s="354">
        <v>1</v>
      </c>
      <c r="AK74" s="354">
        <v>1</v>
      </c>
      <c r="AL74" s="354">
        <v>1</v>
      </c>
      <c r="AM74" s="354">
        <v>1</v>
      </c>
      <c r="AN74" s="354">
        <v>1</v>
      </c>
      <c r="AO74" s="354">
        <v>1</v>
      </c>
      <c r="AP74" s="354">
        <v>1</v>
      </c>
      <c r="AQ74" s="354">
        <v>1</v>
      </c>
      <c r="AR74" s="354">
        <v>1</v>
      </c>
      <c r="AS74" s="354">
        <v>1</v>
      </c>
      <c r="AT74" s="354">
        <v>1</v>
      </c>
      <c r="AU74" s="354">
        <v>1</v>
      </c>
      <c r="AV74" s="354">
        <v>1</v>
      </c>
      <c r="AW74" s="354">
        <v>1</v>
      </c>
      <c r="AX74" s="354">
        <v>1</v>
      </c>
      <c r="AY74" s="354">
        <v>1</v>
      </c>
      <c r="AZ74" s="354">
        <v>1</v>
      </c>
      <c r="BA74" s="354">
        <v>1</v>
      </c>
      <c r="BB74" s="354">
        <v>1</v>
      </c>
      <c r="BC74" s="354">
        <v>1</v>
      </c>
      <c r="BD74" s="354">
        <v>1</v>
      </c>
      <c r="BE74" s="354">
        <v>1</v>
      </c>
      <c r="BF74" s="354">
        <v>1</v>
      </c>
      <c r="BG74" s="354">
        <v>1</v>
      </c>
      <c r="BH74" s="354">
        <v>1</v>
      </c>
      <c r="BI74" s="354">
        <v>1</v>
      </c>
      <c r="BJ74" s="354">
        <v>1</v>
      </c>
      <c r="BK74" s="354">
        <v>1</v>
      </c>
      <c r="BL74" s="354">
        <v>1</v>
      </c>
      <c r="BM74" s="354">
        <v>1</v>
      </c>
      <c r="BV74" s="354">
        <v>1</v>
      </c>
      <c r="BW74" s="354">
        <v>1</v>
      </c>
      <c r="BX74" s="354">
        <v>1</v>
      </c>
      <c r="BY74" s="354">
        <v>1</v>
      </c>
      <c r="BZ74" s="354">
        <v>1</v>
      </c>
      <c r="CA74" s="354">
        <v>1</v>
      </c>
      <c r="CB74" s="354">
        <v>1</v>
      </c>
      <c r="CC74" s="354">
        <v>1</v>
      </c>
      <c r="CD74" s="354">
        <v>1</v>
      </c>
      <c r="CE74" s="355">
        <v>1</v>
      </c>
      <c r="CF74" s="356"/>
      <c r="CG74" s="357">
        <v>1</v>
      </c>
      <c r="CH74" s="354">
        <v>1</v>
      </c>
      <c r="CI74" s="354">
        <v>1</v>
      </c>
      <c r="CJ74" s="355">
        <v>1</v>
      </c>
      <c r="CK74" s="356"/>
      <c r="CL74" s="357">
        <v>1</v>
      </c>
      <c r="CM74" s="354">
        <v>1</v>
      </c>
      <c r="CN74" s="355">
        <v>1</v>
      </c>
      <c r="CO74" s="356"/>
      <c r="CP74" s="357">
        <v>1</v>
      </c>
      <c r="CQ74" s="354">
        <v>1</v>
      </c>
      <c r="CR74" s="355">
        <v>1</v>
      </c>
      <c r="CS74" s="356"/>
      <c r="CT74" s="358">
        <v>1</v>
      </c>
      <c r="CU74" s="354">
        <v>1</v>
      </c>
      <c r="CV74" s="354">
        <v>1</v>
      </c>
      <c r="CW74" s="354">
        <v>1</v>
      </c>
      <c r="CX74" s="354">
        <v>1</v>
      </c>
      <c r="CY74" s="354">
        <v>1</v>
      </c>
      <c r="CZ74" s="354">
        <v>1</v>
      </c>
      <c r="DA74" s="354">
        <v>1</v>
      </c>
      <c r="DB74" s="354">
        <v>1</v>
      </c>
      <c r="DC74" s="354">
        <v>1</v>
      </c>
      <c r="DD74" s="354">
        <v>1</v>
      </c>
      <c r="DE74" s="354">
        <v>1</v>
      </c>
      <c r="DF74" s="354">
        <v>1</v>
      </c>
      <c r="DG74" s="354">
        <v>1</v>
      </c>
      <c r="DH74" s="354">
        <v>1</v>
      </c>
      <c r="DI74" s="354">
        <v>1</v>
      </c>
      <c r="DJ74" s="354">
        <v>1</v>
      </c>
      <c r="DK74" s="354">
        <v>1</v>
      </c>
      <c r="DL74" s="354">
        <v>1</v>
      </c>
      <c r="DM74" s="354">
        <v>1</v>
      </c>
      <c r="DN74" s="354">
        <v>1</v>
      </c>
      <c r="DO74" s="354">
        <v>1</v>
      </c>
      <c r="DP74" s="354">
        <v>1</v>
      </c>
      <c r="DQ74" s="354">
        <v>1</v>
      </c>
      <c r="DR74" s="354">
        <v>1</v>
      </c>
      <c r="DS74" s="354">
        <v>1</v>
      </c>
      <c r="DT74" s="354">
        <v>1</v>
      </c>
      <c r="EC74" s="354">
        <v>1</v>
      </c>
      <c r="ED74" s="354">
        <v>1</v>
      </c>
      <c r="EE74" s="354">
        <v>1</v>
      </c>
      <c r="EF74" s="355">
        <v>1</v>
      </c>
      <c r="EG74" s="357">
        <v>1</v>
      </c>
      <c r="EH74" s="354">
        <v>1</v>
      </c>
      <c r="EI74" s="354">
        <v>1</v>
      </c>
      <c r="EJ74" s="354">
        <v>1</v>
      </c>
      <c r="EK74" s="354">
        <v>1</v>
      </c>
      <c r="EL74" s="354">
        <v>1</v>
      </c>
      <c r="EM74" s="354">
        <v>1</v>
      </c>
      <c r="EN74" s="354">
        <v>1</v>
      </c>
      <c r="EO74" s="354">
        <v>1</v>
      </c>
      <c r="EP74" s="355">
        <v>1</v>
      </c>
      <c r="EQ74" s="358">
        <v>1</v>
      </c>
      <c r="ER74" s="354">
        <v>1</v>
      </c>
      <c r="ES74" s="354">
        <v>1</v>
      </c>
      <c r="ET74" s="354">
        <v>1</v>
      </c>
      <c r="EU74" s="354">
        <v>1</v>
      </c>
      <c r="EV74" s="354">
        <v>1</v>
      </c>
      <c r="EW74" s="354">
        <v>1</v>
      </c>
      <c r="EX74" s="355">
        <v>1</v>
      </c>
      <c r="EY74" s="357">
        <v>1</v>
      </c>
      <c r="EZ74" s="354">
        <v>1</v>
      </c>
      <c r="FA74" s="354">
        <v>1</v>
      </c>
      <c r="FB74" s="354">
        <v>1</v>
      </c>
      <c r="FC74" s="354">
        <v>1</v>
      </c>
      <c r="FD74" s="354">
        <v>1</v>
      </c>
      <c r="FE74" s="354">
        <v>1</v>
      </c>
      <c r="FF74" s="354">
        <v>1</v>
      </c>
      <c r="FG74" s="354">
        <v>1</v>
      </c>
      <c r="FH74" s="354">
        <v>1</v>
      </c>
      <c r="FI74" s="354">
        <v>1</v>
      </c>
      <c r="FJ74" s="354">
        <v>1</v>
      </c>
      <c r="FK74" s="354">
        <v>1</v>
      </c>
      <c r="FL74" s="354">
        <v>1</v>
      </c>
      <c r="FM74" s="354">
        <v>1</v>
      </c>
      <c r="FN74" s="354">
        <v>1</v>
      </c>
      <c r="FO74" s="354">
        <v>1</v>
      </c>
      <c r="FP74" s="354">
        <v>1</v>
      </c>
      <c r="FQ74" s="355">
        <v>1</v>
      </c>
      <c r="FR74" s="357">
        <v>1</v>
      </c>
      <c r="FS74" s="354">
        <v>1</v>
      </c>
      <c r="FT74" s="354">
        <v>1</v>
      </c>
      <c r="FU74" s="354">
        <v>1</v>
      </c>
      <c r="FV74" s="354">
        <v>1</v>
      </c>
      <c r="FW74" s="355">
        <v>1</v>
      </c>
      <c r="FX74" s="358">
        <v>1</v>
      </c>
    </row>
    <row r="75" spans="19:220" ht="7.5" customHeight="1">
      <c r="S75" s="354">
        <v>1</v>
      </c>
      <c r="T75" s="354">
        <v>1</v>
      </c>
      <c r="U75" s="354">
        <v>1</v>
      </c>
      <c r="V75" s="354">
        <v>1</v>
      </c>
      <c r="W75" s="354">
        <v>1</v>
      </c>
      <c r="X75" s="354">
        <v>1</v>
      </c>
      <c r="Y75" s="354">
        <v>1</v>
      </c>
      <c r="Z75" s="354">
        <v>1</v>
      </c>
      <c r="AA75" s="354">
        <v>1</v>
      </c>
      <c r="AB75" s="354">
        <v>1</v>
      </c>
      <c r="AC75" s="354">
        <v>1</v>
      </c>
      <c r="AD75" s="354">
        <v>1</v>
      </c>
      <c r="AE75" s="354">
        <v>1</v>
      </c>
      <c r="AF75" s="354">
        <v>1</v>
      </c>
      <c r="AG75" s="354">
        <v>1</v>
      </c>
      <c r="AH75" s="354">
        <v>1</v>
      </c>
      <c r="AI75" s="354">
        <v>1</v>
      </c>
      <c r="AJ75" s="354">
        <v>1</v>
      </c>
      <c r="AK75" s="354">
        <v>1</v>
      </c>
      <c r="AL75" s="383">
        <v>1</v>
      </c>
      <c r="AM75" s="383">
        <v>1</v>
      </c>
      <c r="AN75" s="383">
        <v>1</v>
      </c>
      <c r="AO75" s="383">
        <v>1</v>
      </c>
      <c r="AP75" s="383">
        <v>1</v>
      </c>
      <c r="AQ75" s="383">
        <v>1</v>
      </c>
      <c r="AR75" s="383">
        <v>1</v>
      </c>
      <c r="AS75" s="383">
        <v>1</v>
      </c>
      <c r="AT75" s="383">
        <v>1</v>
      </c>
      <c r="AU75" s="383">
        <v>1</v>
      </c>
      <c r="AV75" s="383">
        <v>1</v>
      </c>
      <c r="AW75" s="383">
        <v>1</v>
      </c>
      <c r="AX75" s="383">
        <v>1</v>
      </c>
      <c r="AY75" s="383">
        <v>1</v>
      </c>
      <c r="AZ75" s="383">
        <v>1</v>
      </c>
      <c r="BA75" s="383">
        <v>1</v>
      </c>
      <c r="BB75" s="383">
        <v>1</v>
      </c>
      <c r="BC75" s="383">
        <v>1</v>
      </c>
      <c r="BD75" s="383">
        <v>1</v>
      </c>
      <c r="BE75" s="383">
        <v>1</v>
      </c>
      <c r="BF75" s="383">
        <v>1</v>
      </c>
      <c r="BG75" s="383">
        <v>1</v>
      </c>
      <c r="BH75" s="383">
        <v>1</v>
      </c>
      <c r="BI75" s="383">
        <v>1</v>
      </c>
      <c r="BJ75" s="383">
        <v>1</v>
      </c>
      <c r="BK75" s="383">
        <v>1</v>
      </c>
      <c r="BL75" s="383">
        <v>1</v>
      </c>
      <c r="BM75" s="383">
        <v>1</v>
      </c>
      <c r="BV75" s="354">
        <v>1</v>
      </c>
      <c r="BW75" s="354">
        <v>1</v>
      </c>
      <c r="BX75" s="354">
        <v>1</v>
      </c>
      <c r="BY75" s="354">
        <v>1</v>
      </c>
      <c r="BZ75" s="354">
        <v>1</v>
      </c>
      <c r="CA75" s="354">
        <v>1</v>
      </c>
      <c r="CB75" s="354">
        <v>1</v>
      </c>
      <c r="CC75" s="354">
        <v>1</v>
      </c>
      <c r="CD75" s="354">
        <v>1</v>
      </c>
      <c r="CE75" s="355">
        <v>1</v>
      </c>
      <c r="CF75" s="356"/>
      <c r="CG75" s="357">
        <v>1</v>
      </c>
      <c r="CH75" s="354">
        <v>1</v>
      </c>
      <c r="CI75" s="354">
        <v>1</v>
      </c>
      <c r="CJ75" s="355">
        <v>1</v>
      </c>
      <c r="CK75" s="356"/>
      <c r="CL75" s="357">
        <v>1</v>
      </c>
      <c r="CM75" s="354">
        <v>1</v>
      </c>
      <c r="CN75" s="355">
        <v>1</v>
      </c>
      <c r="CO75" s="356"/>
      <c r="CP75" s="357">
        <v>1</v>
      </c>
      <c r="CQ75" s="354">
        <v>1</v>
      </c>
      <c r="CR75" s="355">
        <v>1</v>
      </c>
      <c r="CS75" s="356"/>
      <c r="CT75" s="358">
        <v>1</v>
      </c>
      <c r="CU75" s="354">
        <v>1</v>
      </c>
      <c r="CV75" s="354">
        <v>1</v>
      </c>
      <c r="CW75" s="354">
        <v>1</v>
      </c>
      <c r="CX75" s="354">
        <v>1</v>
      </c>
      <c r="CY75" s="354">
        <v>1</v>
      </c>
      <c r="CZ75" s="354">
        <v>1</v>
      </c>
      <c r="DA75" s="354">
        <v>1</v>
      </c>
      <c r="DB75" s="354">
        <v>1</v>
      </c>
      <c r="DC75" s="354">
        <v>1</v>
      </c>
      <c r="DD75" s="354">
        <v>1</v>
      </c>
      <c r="DE75" s="354">
        <v>1</v>
      </c>
      <c r="DF75" s="354">
        <v>1</v>
      </c>
      <c r="DG75" s="354">
        <v>1</v>
      </c>
      <c r="DH75" s="354">
        <v>1</v>
      </c>
      <c r="DI75" s="354">
        <v>1</v>
      </c>
      <c r="DJ75" s="354">
        <v>1</v>
      </c>
      <c r="DK75" s="354">
        <v>1</v>
      </c>
      <c r="DL75" s="354">
        <v>1</v>
      </c>
      <c r="DM75" s="354">
        <v>1</v>
      </c>
      <c r="DN75" s="354">
        <v>1</v>
      </c>
      <c r="DO75" s="354">
        <v>1</v>
      </c>
      <c r="DP75" s="354">
        <v>1</v>
      </c>
      <c r="DQ75" s="354">
        <v>1</v>
      </c>
      <c r="DR75" s="354">
        <v>1</v>
      </c>
      <c r="DS75" s="354">
        <v>1</v>
      </c>
      <c r="DT75" s="354">
        <v>1</v>
      </c>
      <c r="EC75" s="354">
        <v>1</v>
      </c>
      <c r="ED75" s="354">
        <v>1</v>
      </c>
      <c r="EE75" s="354">
        <v>1</v>
      </c>
      <c r="EF75" s="355">
        <v>1</v>
      </c>
      <c r="EG75" s="357">
        <v>1</v>
      </c>
      <c r="EH75" s="354">
        <v>1</v>
      </c>
      <c r="EI75" s="354">
        <v>1</v>
      </c>
      <c r="EJ75" s="354">
        <v>1</v>
      </c>
      <c r="EK75" s="354">
        <v>1</v>
      </c>
      <c r="EL75" s="354">
        <v>1</v>
      </c>
      <c r="EM75" s="354">
        <v>1</v>
      </c>
      <c r="EN75" s="354">
        <v>1</v>
      </c>
      <c r="EO75" s="354">
        <v>1</v>
      </c>
      <c r="EP75" s="355">
        <v>1</v>
      </c>
      <c r="EQ75" s="358">
        <v>1</v>
      </c>
      <c r="ER75" s="354">
        <v>1</v>
      </c>
      <c r="ES75" s="354">
        <v>1</v>
      </c>
      <c r="ET75" s="354">
        <v>1</v>
      </c>
      <c r="EU75" s="354">
        <v>1</v>
      </c>
      <c r="EV75" s="354">
        <v>1</v>
      </c>
      <c r="EW75" s="354">
        <v>1</v>
      </c>
      <c r="EX75" s="355">
        <v>1</v>
      </c>
      <c r="EY75" s="357">
        <v>1</v>
      </c>
      <c r="EZ75" s="354">
        <v>1</v>
      </c>
      <c r="FA75" s="354">
        <v>1</v>
      </c>
      <c r="FB75" s="354">
        <v>1</v>
      </c>
      <c r="FC75" s="354">
        <v>1</v>
      </c>
      <c r="FD75" s="354">
        <v>1</v>
      </c>
      <c r="FE75" s="354">
        <v>1</v>
      </c>
      <c r="FF75" s="354">
        <v>1</v>
      </c>
      <c r="FG75" s="354">
        <v>1</v>
      </c>
      <c r="FH75" s="354">
        <v>1</v>
      </c>
      <c r="FI75" s="354">
        <v>1</v>
      </c>
      <c r="FJ75" s="354">
        <v>1</v>
      </c>
      <c r="FK75" s="354">
        <v>1</v>
      </c>
      <c r="FL75" s="354">
        <v>1</v>
      </c>
      <c r="FM75" s="354">
        <v>1</v>
      </c>
      <c r="FN75" s="354">
        <v>1</v>
      </c>
      <c r="FO75" s="354">
        <v>1</v>
      </c>
      <c r="FP75" s="354">
        <v>1</v>
      </c>
      <c r="FQ75" s="355">
        <v>1</v>
      </c>
      <c r="FR75" s="357">
        <v>1</v>
      </c>
      <c r="FS75" s="354">
        <v>1</v>
      </c>
      <c r="FT75" s="354">
        <v>1</v>
      </c>
      <c r="FU75" s="354">
        <v>1</v>
      </c>
      <c r="FV75" s="354">
        <v>1</v>
      </c>
      <c r="FW75" s="355">
        <v>1</v>
      </c>
      <c r="FX75" s="358">
        <v>1</v>
      </c>
    </row>
    <row r="76" spans="19:220" ht="7.5" customHeight="1">
      <c r="S76" s="354">
        <v>1</v>
      </c>
      <c r="T76" s="354">
        <v>1</v>
      </c>
      <c r="U76" s="354">
        <v>1</v>
      </c>
      <c r="V76" s="354">
        <v>1</v>
      </c>
      <c r="W76" s="354">
        <v>1</v>
      </c>
      <c r="X76" s="354">
        <v>1</v>
      </c>
      <c r="Y76" s="354">
        <v>1</v>
      </c>
      <c r="Z76" s="354">
        <v>1</v>
      </c>
      <c r="AA76" s="354">
        <v>1</v>
      </c>
      <c r="AB76" s="354">
        <v>1</v>
      </c>
      <c r="AC76" s="354">
        <v>1</v>
      </c>
      <c r="AD76" s="354">
        <v>1</v>
      </c>
      <c r="AE76" s="354">
        <v>1</v>
      </c>
      <c r="AF76" s="354">
        <v>1</v>
      </c>
      <c r="AG76" s="354">
        <v>1</v>
      </c>
      <c r="AH76" s="354">
        <v>1</v>
      </c>
      <c r="AI76" s="354">
        <v>1</v>
      </c>
      <c r="AJ76" s="354">
        <v>1</v>
      </c>
      <c r="AK76" s="354">
        <v>1</v>
      </c>
      <c r="AL76" s="383">
        <v>1</v>
      </c>
      <c r="AM76" s="383">
        <v>1</v>
      </c>
      <c r="AN76" s="383">
        <v>1</v>
      </c>
      <c r="AO76" s="383">
        <v>1</v>
      </c>
      <c r="AP76" s="383">
        <v>1</v>
      </c>
      <c r="AQ76" s="383">
        <v>1</v>
      </c>
      <c r="AR76" s="383">
        <v>1</v>
      </c>
      <c r="AS76" s="383">
        <v>1</v>
      </c>
      <c r="AT76" s="383">
        <v>1</v>
      </c>
      <c r="AU76" s="383">
        <v>1</v>
      </c>
      <c r="AV76" s="383">
        <v>1</v>
      </c>
      <c r="AW76" s="383">
        <v>1</v>
      </c>
      <c r="AX76" s="383">
        <v>1</v>
      </c>
      <c r="AY76" s="383">
        <v>1</v>
      </c>
      <c r="AZ76" s="383">
        <v>1</v>
      </c>
      <c r="BA76" s="383">
        <v>1</v>
      </c>
      <c r="BB76" s="383">
        <v>1</v>
      </c>
      <c r="BC76" s="383">
        <v>1</v>
      </c>
      <c r="BD76" s="383">
        <v>1</v>
      </c>
      <c r="BE76" s="383">
        <v>1</v>
      </c>
      <c r="BF76" s="383">
        <v>1</v>
      </c>
      <c r="BG76" s="383">
        <v>1</v>
      </c>
      <c r="BH76" s="383">
        <v>1</v>
      </c>
      <c r="BI76" s="383">
        <v>1</v>
      </c>
      <c r="BJ76" s="383">
        <v>1</v>
      </c>
      <c r="BK76" s="383">
        <v>1</v>
      </c>
      <c r="BL76" s="383">
        <v>1</v>
      </c>
      <c r="BM76" s="383">
        <v>1</v>
      </c>
      <c r="BV76" s="354">
        <v>1</v>
      </c>
      <c r="BW76" s="354">
        <v>1</v>
      </c>
      <c r="BX76" s="354">
        <v>1</v>
      </c>
      <c r="BY76" s="354">
        <v>1</v>
      </c>
      <c r="BZ76" s="354">
        <v>1</v>
      </c>
      <c r="CA76" s="354">
        <v>1</v>
      </c>
      <c r="CB76" s="354">
        <v>1</v>
      </c>
      <c r="CC76" s="354">
        <v>1</v>
      </c>
      <c r="CD76" s="354">
        <v>1</v>
      </c>
      <c r="CE76" s="355">
        <v>1</v>
      </c>
      <c r="CF76" s="356"/>
      <c r="CG76" s="357">
        <v>1</v>
      </c>
      <c r="CH76" s="354">
        <v>1</v>
      </c>
      <c r="CI76" s="354">
        <v>1</v>
      </c>
      <c r="CJ76" s="355">
        <v>1</v>
      </c>
      <c r="CK76" s="356"/>
      <c r="CL76" s="357">
        <v>1</v>
      </c>
      <c r="CM76" s="354">
        <v>1</v>
      </c>
      <c r="CN76" s="355">
        <v>1</v>
      </c>
      <c r="CO76" s="356"/>
      <c r="CP76" s="357">
        <v>1</v>
      </c>
      <c r="CQ76" s="354">
        <v>1</v>
      </c>
      <c r="CR76" s="355">
        <v>1</v>
      </c>
      <c r="CS76" s="356"/>
      <c r="CT76" s="358">
        <v>1</v>
      </c>
      <c r="CU76" s="354">
        <v>1</v>
      </c>
      <c r="CV76" s="354">
        <v>1</v>
      </c>
      <c r="CW76" s="354">
        <v>1</v>
      </c>
      <c r="CX76" s="354">
        <v>1</v>
      </c>
      <c r="CY76" s="354">
        <v>1</v>
      </c>
      <c r="CZ76" s="354">
        <v>1</v>
      </c>
      <c r="DA76" s="354">
        <v>1</v>
      </c>
      <c r="DB76" s="354">
        <v>1</v>
      </c>
      <c r="DC76" s="354">
        <v>1</v>
      </c>
      <c r="DD76" s="354">
        <v>1</v>
      </c>
      <c r="DE76" s="354">
        <v>1</v>
      </c>
      <c r="DF76" s="354">
        <v>1</v>
      </c>
      <c r="DG76" s="354">
        <v>1</v>
      </c>
      <c r="DH76" s="354">
        <v>1</v>
      </c>
      <c r="DI76" s="354">
        <v>1</v>
      </c>
      <c r="DJ76" s="354">
        <v>1</v>
      </c>
      <c r="DK76" s="354">
        <v>1</v>
      </c>
      <c r="DL76" s="354">
        <v>1</v>
      </c>
      <c r="DM76" s="354">
        <v>1</v>
      </c>
      <c r="DN76" s="354">
        <v>1</v>
      </c>
      <c r="DO76" s="354">
        <v>1</v>
      </c>
      <c r="DP76" s="354">
        <v>1</v>
      </c>
      <c r="DQ76" s="354">
        <v>1</v>
      </c>
      <c r="DR76" s="354">
        <v>1</v>
      </c>
      <c r="DS76" s="354">
        <v>1</v>
      </c>
      <c r="DT76" s="354">
        <v>1</v>
      </c>
      <c r="EC76" s="354">
        <v>1</v>
      </c>
      <c r="ED76" s="354">
        <v>1</v>
      </c>
      <c r="EE76" s="354">
        <v>1</v>
      </c>
      <c r="EF76" s="355">
        <v>1</v>
      </c>
      <c r="EG76" s="357">
        <v>1</v>
      </c>
      <c r="EH76" s="354">
        <v>1</v>
      </c>
      <c r="EI76" s="354">
        <v>1</v>
      </c>
      <c r="EJ76" s="354">
        <v>1</v>
      </c>
      <c r="EK76" s="354">
        <v>1</v>
      </c>
      <c r="EL76" s="354">
        <v>1</v>
      </c>
      <c r="EM76" s="354">
        <v>1</v>
      </c>
      <c r="EN76" s="354">
        <v>1</v>
      </c>
      <c r="EO76" s="354">
        <v>1</v>
      </c>
      <c r="EP76" s="355">
        <v>1</v>
      </c>
      <c r="EQ76" s="358">
        <v>1</v>
      </c>
      <c r="ER76" s="354">
        <v>1</v>
      </c>
      <c r="ES76" s="354">
        <v>1</v>
      </c>
      <c r="ET76" s="354">
        <v>1</v>
      </c>
      <c r="EU76" s="354">
        <v>1</v>
      </c>
      <c r="EV76" s="354">
        <v>1</v>
      </c>
      <c r="EW76" s="354">
        <v>1</v>
      </c>
      <c r="EX76" s="355">
        <v>1</v>
      </c>
      <c r="EY76" s="357">
        <v>1</v>
      </c>
      <c r="EZ76" s="354">
        <v>1</v>
      </c>
      <c r="FA76" s="354">
        <v>1</v>
      </c>
      <c r="FB76" s="354">
        <v>1</v>
      </c>
      <c r="FC76" s="354">
        <v>1</v>
      </c>
      <c r="FD76" s="354">
        <v>1</v>
      </c>
      <c r="FE76" s="354">
        <v>1</v>
      </c>
      <c r="FF76" s="354">
        <v>1</v>
      </c>
      <c r="FG76" s="354">
        <v>1</v>
      </c>
      <c r="FH76" s="354">
        <v>1</v>
      </c>
      <c r="FI76" s="354">
        <v>1</v>
      </c>
      <c r="FJ76" s="354">
        <v>1</v>
      </c>
      <c r="FK76" s="354">
        <v>1</v>
      </c>
      <c r="FL76" s="354">
        <v>1</v>
      </c>
      <c r="FM76" s="354">
        <v>1</v>
      </c>
      <c r="FN76" s="354">
        <v>1</v>
      </c>
      <c r="FO76" s="354">
        <v>1</v>
      </c>
      <c r="FP76" s="354">
        <v>1</v>
      </c>
      <c r="FQ76" s="355">
        <v>1</v>
      </c>
      <c r="FR76" s="357">
        <v>1</v>
      </c>
      <c r="FS76" s="354">
        <v>1</v>
      </c>
      <c r="FT76" s="354">
        <v>1</v>
      </c>
      <c r="FU76" s="354">
        <v>1</v>
      </c>
      <c r="FV76" s="354">
        <v>1</v>
      </c>
      <c r="FW76" s="355">
        <v>1</v>
      </c>
      <c r="FX76" s="358">
        <v>1</v>
      </c>
    </row>
    <row r="77" spans="19:220" ht="7.5" customHeight="1">
      <c r="S77" s="354">
        <v>1</v>
      </c>
      <c r="T77" s="354">
        <v>1</v>
      </c>
      <c r="U77" s="354">
        <v>1</v>
      </c>
      <c r="V77" s="354">
        <v>1</v>
      </c>
      <c r="W77" s="354">
        <v>1</v>
      </c>
      <c r="X77" s="354">
        <v>1</v>
      </c>
      <c r="Y77" s="354">
        <v>1</v>
      </c>
      <c r="Z77" s="354">
        <v>1</v>
      </c>
      <c r="AA77" s="354">
        <v>1</v>
      </c>
      <c r="AB77" s="354">
        <v>1</v>
      </c>
      <c r="AC77" s="354">
        <v>1</v>
      </c>
      <c r="AD77" s="354">
        <v>1</v>
      </c>
      <c r="AE77" s="354">
        <v>1</v>
      </c>
      <c r="AF77" s="354">
        <v>1</v>
      </c>
      <c r="AG77" s="354">
        <v>1</v>
      </c>
      <c r="AH77" s="354">
        <v>1</v>
      </c>
      <c r="AI77" s="354">
        <v>1</v>
      </c>
      <c r="AJ77" s="354">
        <v>1</v>
      </c>
      <c r="AK77" s="354">
        <v>1</v>
      </c>
      <c r="AL77" s="383">
        <v>1</v>
      </c>
      <c r="AM77" s="383">
        <v>1</v>
      </c>
      <c r="AN77" s="383">
        <v>1</v>
      </c>
      <c r="AO77" s="383">
        <v>1</v>
      </c>
      <c r="AP77" s="383">
        <v>1</v>
      </c>
      <c r="AQ77" s="383">
        <v>1</v>
      </c>
      <c r="AR77" s="383">
        <v>1</v>
      </c>
      <c r="AS77" s="383">
        <v>1</v>
      </c>
      <c r="AT77" s="383">
        <v>1</v>
      </c>
      <c r="AU77" s="383">
        <v>1</v>
      </c>
      <c r="AV77" s="383">
        <v>1</v>
      </c>
      <c r="AW77" s="383">
        <v>1</v>
      </c>
      <c r="AX77" s="383">
        <v>1</v>
      </c>
      <c r="AY77" s="383">
        <v>1</v>
      </c>
      <c r="AZ77" s="383">
        <v>1</v>
      </c>
      <c r="BA77" s="383">
        <v>1</v>
      </c>
      <c r="BB77" s="383">
        <v>1</v>
      </c>
      <c r="BC77" s="383">
        <v>1</v>
      </c>
      <c r="BD77" s="383">
        <v>1</v>
      </c>
      <c r="BE77" s="383">
        <v>1</v>
      </c>
      <c r="BF77" s="383">
        <v>1</v>
      </c>
      <c r="BG77" s="383">
        <v>1</v>
      </c>
      <c r="BH77" s="383">
        <v>1</v>
      </c>
      <c r="BI77" s="383">
        <v>1</v>
      </c>
      <c r="BJ77" s="383">
        <v>1</v>
      </c>
      <c r="BK77" s="383">
        <v>1</v>
      </c>
      <c r="BL77" s="383">
        <v>1</v>
      </c>
      <c r="BM77" s="383">
        <v>1</v>
      </c>
      <c r="BV77" s="354">
        <v>1</v>
      </c>
      <c r="BW77" s="354">
        <v>1</v>
      </c>
      <c r="BX77" s="354">
        <v>1</v>
      </c>
      <c r="BY77" s="354">
        <v>1</v>
      </c>
      <c r="BZ77" s="354">
        <v>1</v>
      </c>
      <c r="CA77" s="354">
        <v>1</v>
      </c>
      <c r="CB77" s="354">
        <v>1</v>
      </c>
      <c r="CC77" s="354">
        <v>1</v>
      </c>
      <c r="CD77" s="354">
        <v>1</v>
      </c>
      <c r="CE77" s="355">
        <v>1</v>
      </c>
      <c r="CF77" s="356"/>
      <c r="CG77" s="357">
        <v>1</v>
      </c>
      <c r="CH77" s="354">
        <v>1</v>
      </c>
      <c r="CI77" s="354">
        <v>1</v>
      </c>
      <c r="CJ77" s="355">
        <v>1</v>
      </c>
      <c r="CK77" s="356"/>
      <c r="CL77" s="357">
        <v>1</v>
      </c>
      <c r="CM77" s="354">
        <v>1</v>
      </c>
      <c r="CN77" s="355">
        <v>1</v>
      </c>
      <c r="CO77" s="356"/>
      <c r="CP77" s="357">
        <v>1</v>
      </c>
      <c r="CQ77" s="354">
        <v>1</v>
      </c>
      <c r="CR77" s="355">
        <v>1</v>
      </c>
      <c r="CS77" s="356"/>
      <c r="CT77" s="358">
        <v>1</v>
      </c>
      <c r="CU77" s="354">
        <v>1</v>
      </c>
      <c r="CV77" s="354">
        <v>1</v>
      </c>
      <c r="CW77" s="354">
        <v>1</v>
      </c>
      <c r="CX77" s="354">
        <v>1</v>
      </c>
      <c r="CY77" s="354">
        <v>1</v>
      </c>
      <c r="CZ77" s="354">
        <v>1</v>
      </c>
      <c r="DA77" s="354">
        <v>1</v>
      </c>
      <c r="DB77" s="354">
        <v>1</v>
      </c>
      <c r="DC77" s="354">
        <v>1</v>
      </c>
      <c r="DD77" s="354">
        <v>1</v>
      </c>
      <c r="DE77" s="354">
        <v>1</v>
      </c>
      <c r="DF77" s="354">
        <v>1</v>
      </c>
      <c r="DG77" s="354">
        <v>1</v>
      </c>
      <c r="DH77" s="354">
        <v>1</v>
      </c>
      <c r="DI77" s="354">
        <v>1</v>
      </c>
      <c r="DJ77" s="354">
        <v>1</v>
      </c>
      <c r="DK77" s="354">
        <v>1</v>
      </c>
      <c r="DL77" s="354">
        <v>1</v>
      </c>
      <c r="DM77" s="354">
        <v>1</v>
      </c>
      <c r="DN77" s="354">
        <v>1</v>
      </c>
      <c r="DO77" s="354">
        <v>1</v>
      </c>
      <c r="DP77" s="354">
        <v>1</v>
      </c>
      <c r="DQ77" s="354">
        <v>1</v>
      </c>
      <c r="DR77" s="354">
        <v>1</v>
      </c>
      <c r="DS77" s="354">
        <v>1</v>
      </c>
      <c r="DT77" s="354">
        <v>1</v>
      </c>
      <c r="EC77" s="354">
        <v>1</v>
      </c>
      <c r="ED77" s="354">
        <v>1</v>
      </c>
      <c r="EE77" s="354">
        <v>1</v>
      </c>
      <c r="EF77" s="355">
        <v>1</v>
      </c>
      <c r="EG77" s="357">
        <v>1</v>
      </c>
      <c r="EH77" s="354">
        <v>1</v>
      </c>
      <c r="EI77" s="354">
        <v>1</v>
      </c>
      <c r="EJ77" s="354">
        <v>1</v>
      </c>
      <c r="EK77" s="354">
        <v>1</v>
      </c>
      <c r="EL77" s="354">
        <v>1</v>
      </c>
      <c r="EM77" s="354">
        <v>1</v>
      </c>
      <c r="EN77" s="354">
        <v>1</v>
      </c>
      <c r="EO77" s="354">
        <v>1</v>
      </c>
      <c r="EP77" s="355">
        <v>1</v>
      </c>
      <c r="EQ77" s="358">
        <v>1</v>
      </c>
      <c r="ER77" s="354">
        <v>1</v>
      </c>
      <c r="ES77" s="354">
        <v>1</v>
      </c>
      <c r="ET77" s="354">
        <v>1</v>
      </c>
      <c r="EU77" s="354">
        <v>1</v>
      </c>
      <c r="EV77" s="354">
        <v>1</v>
      </c>
      <c r="EW77" s="354">
        <v>1</v>
      </c>
      <c r="EX77" s="355">
        <v>1</v>
      </c>
      <c r="EY77" s="357">
        <v>1</v>
      </c>
      <c r="EZ77" s="354">
        <v>1</v>
      </c>
      <c r="FA77" s="354">
        <v>1</v>
      </c>
      <c r="FB77" s="354">
        <v>1</v>
      </c>
      <c r="FC77" s="354">
        <v>1</v>
      </c>
      <c r="FD77" s="354">
        <v>1</v>
      </c>
      <c r="FE77" s="354">
        <v>1</v>
      </c>
      <c r="FF77" s="354">
        <v>1</v>
      </c>
      <c r="FG77" s="354">
        <v>1</v>
      </c>
      <c r="FH77" s="354">
        <v>1</v>
      </c>
      <c r="FI77" s="354">
        <v>1</v>
      </c>
      <c r="FJ77" s="354">
        <v>1</v>
      </c>
      <c r="FK77" s="354">
        <v>1</v>
      </c>
      <c r="FL77" s="354">
        <v>1</v>
      </c>
      <c r="FM77" s="354">
        <v>1</v>
      </c>
      <c r="FN77" s="354">
        <v>1</v>
      </c>
      <c r="FO77" s="354">
        <v>1</v>
      </c>
      <c r="FP77" s="354">
        <v>1</v>
      </c>
      <c r="FQ77" s="355">
        <v>1</v>
      </c>
      <c r="FR77" s="357">
        <v>1</v>
      </c>
      <c r="FS77" s="354">
        <v>1</v>
      </c>
      <c r="FT77" s="354">
        <v>1</v>
      </c>
      <c r="FU77" s="354">
        <v>1</v>
      </c>
      <c r="FV77" s="354">
        <v>1</v>
      </c>
      <c r="FW77" s="355">
        <v>1</v>
      </c>
      <c r="FX77" s="358">
        <v>1</v>
      </c>
    </row>
    <row r="78" spans="19:220" ht="7.5" customHeight="1">
      <c r="S78" s="354">
        <v>1</v>
      </c>
      <c r="T78" s="354">
        <v>1</v>
      </c>
      <c r="U78" s="354">
        <v>1</v>
      </c>
      <c r="V78" s="354">
        <v>1</v>
      </c>
      <c r="W78" s="354">
        <v>1</v>
      </c>
      <c r="X78" s="354">
        <v>1</v>
      </c>
      <c r="Y78" s="354">
        <v>1</v>
      </c>
      <c r="Z78" s="354">
        <v>1</v>
      </c>
      <c r="AA78" s="354">
        <v>1</v>
      </c>
      <c r="AB78" s="354">
        <v>1</v>
      </c>
      <c r="AC78" s="354">
        <v>1</v>
      </c>
      <c r="AD78" s="354">
        <v>1</v>
      </c>
      <c r="AE78" s="354">
        <v>1</v>
      </c>
      <c r="AF78" s="354">
        <v>1</v>
      </c>
      <c r="AG78" s="354">
        <v>1</v>
      </c>
      <c r="AH78" s="354">
        <v>1</v>
      </c>
      <c r="AI78" s="354">
        <v>1</v>
      </c>
      <c r="AJ78" s="354">
        <v>1</v>
      </c>
      <c r="AK78" s="354">
        <v>1</v>
      </c>
      <c r="AL78" s="383">
        <v>1</v>
      </c>
      <c r="AM78" s="383">
        <v>1</v>
      </c>
      <c r="AN78" s="383">
        <v>1</v>
      </c>
      <c r="AO78" s="383">
        <v>1</v>
      </c>
      <c r="AP78" s="383">
        <v>1</v>
      </c>
      <c r="AQ78" s="383">
        <v>1</v>
      </c>
      <c r="AR78" s="383">
        <v>1</v>
      </c>
      <c r="AS78" s="383">
        <v>1</v>
      </c>
      <c r="AT78" s="383">
        <v>1</v>
      </c>
      <c r="AU78" s="383">
        <v>1</v>
      </c>
      <c r="AV78" s="383">
        <v>1</v>
      </c>
      <c r="AW78" s="383">
        <v>1</v>
      </c>
      <c r="AX78" s="383">
        <v>1</v>
      </c>
      <c r="AY78" s="383">
        <v>1</v>
      </c>
      <c r="AZ78" s="383">
        <v>1</v>
      </c>
      <c r="BA78" s="383">
        <v>1</v>
      </c>
      <c r="BB78" s="383">
        <v>1</v>
      </c>
      <c r="BC78" s="383">
        <v>1</v>
      </c>
      <c r="BD78" s="383">
        <v>1</v>
      </c>
      <c r="BE78" s="383">
        <v>1</v>
      </c>
      <c r="BF78" s="383">
        <v>1</v>
      </c>
      <c r="BG78" s="383">
        <v>1</v>
      </c>
      <c r="BH78" s="383">
        <v>1</v>
      </c>
      <c r="BI78" s="383">
        <v>1</v>
      </c>
      <c r="BJ78" s="383">
        <v>1</v>
      </c>
      <c r="BK78" s="383">
        <v>1</v>
      </c>
      <c r="BL78" s="383">
        <v>1</v>
      </c>
      <c r="BM78" s="383">
        <v>1</v>
      </c>
      <c r="BV78" s="354">
        <v>1</v>
      </c>
      <c r="BW78" s="354">
        <v>1</v>
      </c>
      <c r="BX78" s="354">
        <v>1</v>
      </c>
      <c r="BY78" s="354">
        <v>1</v>
      </c>
      <c r="BZ78" s="354">
        <v>1</v>
      </c>
      <c r="CA78" s="354">
        <v>1</v>
      </c>
      <c r="CB78" s="354">
        <v>1</v>
      </c>
      <c r="CC78" s="354">
        <v>1</v>
      </c>
      <c r="CD78" s="354">
        <v>1</v>
      </c>
      <c r="CE78" s="355">
        <v>1</v>
      </c>
      <c r="CF78" s="356"/>
      <c r="CG78" s="357">
        <v>1</v>
      </c>
      <c r="CH78" s="354">
        <v>1</v>
      </c>
      <c r="CI78" s="354">
        <v>1</v>
      </c>
      <c r="CJ78" s="355">
        <v>1</v>
      </c>
      <c r="CK78" s="356"/>
      <c r="CL78" s="357">
        <v>1</v>
      </c>
      <c r="CM78" s="354">
        <v>1</v>
      </c>
      <c r="CN78" s="355">
        <v>1</v>
      </c>
      <c r="CO78" s="356"/>
      <c r="CP78" s="357">
        <v>1</v>
      </c>
      <c r="CQ78" s="354">
        <v>1</v>
      </c>
      <c r="CR78" s="355">
        <v>1</v>
      </c>
      <c r="CS78" s="356"/>
      <c r="CT78" s="358">
        <v>1</v>
      </c>
      <c r="CU78" s="354">
        <v>1</v>
      </c>
      <c r="CV78" s="354">
        <v>1</v>
      </c>
      <c r="CW78" s="354">
        <v>1</v>
      </c>
      <c r="CX78" s="354">
        <v>1</v>
      </c>
      <c r="CY78" s="354">
        <v>1</v>
      </c>
      <c r="CZ78" s="354">
        <v>1</v>
      </c>
      <c r="DA78" s="354">
        <v>1</v>
      </c>
      <c r="DB78" s="354">
        <v>1</v>
      </c>
      <c r="DC78" s="354">
        <v>1</v>
      </c>
      <c r="DD78" s="354">
        <v>1</v>
      </c>
      <c r="DE78" s="354">
        <v>1</v>
      </c>
      <c r="DF78" s="354">
        <v>1</v>
      </c>
      <c r="DG78" s="354">
        <v>1</v>
      </c>
      <c r="DH78" s="354">
        <v>1</v>
      </c>
      <c r="DI78" s="354">
        <v>1</v>
      </c>
      <c r="DJ78" s="354">
        <v>1</v>
      </c>
      <c r="DK78" s="354">
        <v>1</v>
      </c>
      <c r="DL78" s="354">
        <v>1</v>
      </c>
      <c r="DM78" s="354">
        <v>1</v>
      </c>
      <c r="DN78" s="354">
        <v>1</v>
      </c>
      <c r="DO78" s="354">
        <v>1</v>
      </c>
      <c r="DP78" s="354">
        <v>1</v>
      </c>
      <c r="DQ78" s="354">
        <v>1</v>
      </c>
      <c r="DR78" s="354">
        <v>1</v>
      </c>
      <c r="DS78" s="354">
        <v>1</v>
      </c>
      <c r="DT78" s="354">
        <v>1</v>
      </c>
      <c r="EC78" s="354">
        <v>1</v>
      </c>
      <c r="ED78" s="354">
        <v>1</v>
      </c>
      <c r="EE78" s="354">
        <v>1</v>
      </c>
      <c r="EF78" s="355">
        <v>1</v>
      </c>
      <c r="EG78" s="357">
        <v>1</v>
      </c>
      <c r="EH78" s="354">
        <v>1</v>
      </c>
      <c r="EI78" s="354">
        <v>1</v>
      </c>
      <c r="EJ78" s="354">
        <v>1</v>
      </c>
      <c r="EK78" s="354">
        <v>1</v>
      </c>
      <c r="EL78" s="354">
        <v>1</v>
      </c>
      <c r="EM78" s="354">
        <v>1</v>
      </c>
      <c r="EN78" s="354">
        <v>1</v>
      </c>
      <c r="EO78" s="354">
        <v>1</v>
      </c>
      <c r="EP78" s="355">
        <v>1</v>
      </c>
      <c r="EQ78" s="358">
        <v>1</v>
      </c>
      <c r="ER78" s="354">
        <v>1</v>
      </c>
      <c r="ES78" s="354">
        <v>1</v>
      </c>
      <c r="ET78" s="354">
        <v>1</v>
      </c>
      <c r="EU78" s="354">
        <v>1</v>
      </c>
      <c r="EV78" s="354">
        <v>1</v>
      </c>
      <c r="EW78" s="354">
        <v>1</v>
      </c>
      <c r="EX78" s="355">
        <v>1</v>
      </c>
      <c r="EY78" s="357">
        <v>1</v>
      </c>
      <c r="EZ78" s="354">
        <v>1</v>
      </c>
      <c r="FA78" s="354">
        <v>1</v>
      </c>
      <c r="FB78" s="354">
        <v>1</v>
      </c>
      <c r="FC78" s="354">
        <v>1</v>
      </c>
      <c r="FD78" s="354">
        <v>1</v>
      </c>
      <c r="FE78" s="354">
        <v>1</v>
      </c>
      <c r="FF78" s="354">
        <v>1</v>
      </c>
      <c r="FG78" s="354">
        <v>1</v>
      </c>
      <c r="FH78" s="354">
        <v>1</v>
      </c>
      <c r="FI78" s="354">
        <v>1</v>
      </c>
      <c r="FJ78" s="354">
        <v>1</v>
      </c>
      <c r="FK78" s="354">
        <v>1</v>
      </c>
      <c r="FL78" s="354">
        <v>1</v>
      </c>
      <c r="FM78" s="354">
        <v>1</v>
      </c>
      <c r="FN78" s="354">
        <v>1</v>
      </c>
      <c r="FO78" s="354">
        <v>1</v>
      </c>
      <c r="FP78" s="354">
        <v>1</v>
      </c>
      <c r="FQ78" s="355">
        <v>1</v>
      </c>
      <c r="FR78" s="357">
        <v>1</v>
      </c>
      <c r="FS78" s="354">
        <v>1</v>
      </c>
      <c r="FT78" s="354">
        <v>1</v>
      </c>
      <c r="FU78" s="354">
        <v>1</v>
      </c>
      <c r="FV78" s="354">
        <v>1</v>
      </c>
      <c r="FW78" s="355">
        <v>1</v>
      </c>
      <c r="FX78" s="358">
        <v>1</v>
      </c>
    </row>
    <row r="79" spans="19:220" ht="7.5" customHeight="1">
      <c r="S79" s="354">
        <v>1</v>
      </c>
      <c r="T79" s="354">
        <v>1</v>
      </c>
      <c r="U79" s="354">
        <v>1</v>
      </c>
      <c r="V79" s="354">
        <v>1</v>
      </c>
      <c r="W79" s="354">
        <v>1</v>
      </c>
      <c r="X79" s="354">
        <v>1</v>
      </c>
      <c r="Y79" s="354">
        <v>1</v>
      </c>
      <c r="Z79" s="354">
        <v>1</v>
      </c>
      <c r="AA79" s="354">
        <v>1</v>
      </c>
      <c r="AB79" s="354">
        <v>1</v>
      </c>
      <c r="AC79" s="354">
        <v>1</v>
      </c>
      <c r="AD79" s="354">
        <v>1</v>
      </c>
      <c r="AE79" s="354">
        <v>1</v>
      </c>
      <c r="AF79" s="354">
        <v>1</v>
      </c>
      <c r="AG79" s="354">
        <v>1</v>
      </c>
      <c r="AH79" s="354">
        <v>1</v>
      </c>
      <c r="AI79" s="354">
        <v>1</v>
      </c>
      <c r="AJ79" s="354">
        <v>1</v>
      </c>
      <c r="AK79" s="354">
        <v>1</v>
      </c>
      <c r="AL79" s="383">
        <v>1</v>
      </c>
      <c r="AM79" s="383">
        <v>1</v>
      </c>
      <c r="AN79" s="383">
        <v>1</v>
      </c>
      <c r="AO79" s="383">
        <v>1</v>
      </c>
      <c r="AP79" s="383">
        <v>1</v>
      </c>
      <c r="AQ79" s="383">
        <v>1</v>
      </c>
      <c r="AR79" s="383">
        <v>1</v>
      </c>
      <c r="AS79" s="383">
        <v>1</v>
      </c>
      <c r="AT79" s="383">
        <v>1</v>
      </c>
      <c r="AU79" s="383">
        <v>1</v>
      </c>
      <c r="AV79" s="383">
        <v>1</v>
      </c>
      <c r="AW79" s="383">
        <v>1</v>
      </c>
      <c r="AX79" s="383">
        <v>1</v>
      </c>
      <c r="AY79" s="383">
        <v>1</v>
      </c>
      <c r="AZ79" s="383">
        <v>1</v>
      </c>
      <c r="BA79" s="383">
        <v>1</v>
      </c>
      <c r="BB79" s="383">
        <v>1</v>
      </c>
      <c r="BC79" s="383">
        <v>1</v>
      </c>
      <c r="BD79" s="383">
        <v>1</v>
      </c>
      <c r="BE79" s="383">
        <v>1</v>
      </c>
      <c r="BF79" s="383">
        <v>1</v>
      </c>
      <c r="BG79" s="383">
        <v>1</v>
      </c>
      <c r="BH79" s="383">
        <v>1</v>
      </c>
      <c r="BI79" s="383">
        <v>1</v>
      </c>
      <c r="BJ79" s="383">
        <v>1</v>
      </c>
      <c r="BK79" s="383">
        <v>1</v>
      </c>
      <c r="BL79" s="383">
        <v>1</v>
      </c>
      <c r="BM79" s="383">
        <v>1</v>
      </c>
      <c r="BV79" s="354">
        <v>1</v>
      </c>
      <c r="BW79" s="354">
        <v>1</v>
      </c>
      <c r="BX79" s="354">
        <v>1</v>
      </c>
      <c r="BY79" s="354">
        <v>1</v>
      </c>
      <c r="BZ79" s="354">
        <v>1</v>
      </c>
      <c r="CA79" s="354">
        <v>1</v>
      </c>
      <c r="CB79" s="354">
        <v>1</v>
      </c>
      <c r="CC79" s="354">
        <v>1</v>
      </c>
      <c r="CD79" s="354">
        <v>1</v>
      </c>
      <c r="CE79" s="355">
        <v>1</v>
      </c>
      <c r="CF79" s="356"/>
      <c r="CG79" s="357">
        <v>1</v>
      </c>
      <c r="CH79" s="354">
        <v>1</v>
      </c>
      <c r="CI79" s="354">
        <v>1</v>
      </c>
      <c r="CJ79" s="355">
        <v>1</v>
      </c>
      <c r="CK79" s="356"/>
      <c r="CL79" s="357">
        <v>1</v>
      </c>
      <c r="CM79" s="354">
        <v>1</v>
      </c>
      <c r="CN79" s="355">
        <v>1</v>
      </c>
      <c r="CO79" s="356"/>
      <c r="CP79" s="357">
        <v>1</v>
      </c>
      <c r="CQ79" s="354">
        <v>1</v>
      </c>
      <c r="CR79" s="355">
        <v>1</v>
      </c>
      <c r="CS79" s="356"/>
      <c r="CT79" s="358">
        <v>1</v>
      </c>
      <c r="CU79" s="354">
        <v>1</v>
      </c>
      <c r="CV79" s="354">
        <v>1</v>
      </c>
      <c r="CW79" s="354">
        <v>1</v>
      </c>
      <c r="CX79" s="354">
        <v>1</v>
      </c>
      <c r="CY79" s="354">
        <v>1</v>
      </c>
      <c r="CZ79" s="354">
        <v>1</v>
      </c>
      <c r="DA79" s="354">
        <v>1</v>
      </c>
      <c r="DB79" s="354">
        <v>1</v>
      </c>
      <c r="DC79" s="354">
        <v>1</v>
      </c>
      <c r="DD79" s="354">
        <v>1</v>
      </c>
      <c r="DE79" s="354">
        <v>1</v>
      </c>
      <c r="DF79" s="354">
        <v>1</v>
      </c>
      <c r="DG79" s="354">
        <v>1</v>
      </c>
      <c r="DH79" s="354">
        <v>1</v>
      </c>
      <c r="DI79" s="354">
        <v>1</v>
      </c>
      <c r="DJ79" s="354">
        <v>1</v>
      </c>
      <c r="DK79" s="354">
        <v>1</v>
      </c>
      <c r="DL79" s="354">
        <v>1</v>
      </c>
      <c r="DM79" s="354">
        <v>1</v>
      </c>
      <c r="DN79" s="354">
        <v>1</v>
      </c>
      <c r="DO79" s="354">
        <v>1</v>
      </c>
      <c r="DP79" s="354">
        <v>1</v>
      </c>
      <c r="DQ79" s="354">
        <v>1</v>
      </c>
      <c r="DR79" s="354">
        <v>1</v>
      </c>
      <c r="DS79" s="354">
        <v>1</v>
      </c>
      <c r="DT79" s="354">
        <v>1</v>
      </c>
      <c r="EC79" s="354">
        <v>1</v>
      </c>
      <c r="ED79" s="354">
        <v>1</v>
      </c>
      <c r="EE79" s="354">
        <v>1</v>
      </c>
      <c r="EF79" s="355">
        <v>1</v>
      </c>
      <c r="EG79" s="357">
        <v>1</v>
      </c>
      <c r="EH79" s="354">
        <v>1</v>
      </c>
      <c r="EI79" s="354">
        <v>1</v>
      </c>
      <c r="EJ79" s="354">
        <v>1</v>
      </c>
      <c r="EK79" s="354">
        <v>1</v>
      </c>
      <c r="EL79" s="354">
        <v>1</v>
      </c>
      <c r="EM79" s="354">
        <v>1</v>
      </c>
      <c r="EN79" s="354">
        <v>1</v>
      </c>
      <c r="EO79" s="354">
        <v>1</v>
      </c>
      <c r="EP79" s="355">
        <v>1</v>
      </c>
      <c r="EQ79" s="358">
        <v>1</v>
      </c>
      <c r="ER79" s="354">
        <v>1</v>
      </c>
      <c r="ES79" s="354">
        <v>1</v>
      </c>
      <c r="ET79" s="354">
        <v>1</v>
      </c>
      <c r="EU79" s="354">
        <v>1</v>
      </c>
      <c r="EV79" s="354">
        <v>1</v>
      </c>
      <c r="EW79" s="354">
        <v>1</v>
      </c>
      <c r="EX79" s="355">
        <v>1</v>
      </c>
      <c r="EY79" s="357">
        <v>1</v>
      </c>
      <c r="EZ79" s="354">
        <v>1</v>
      </c>
      <c r="FA79" s="354">
        <v>1</v>
      </c>
      <c r="FB79" s="354">
        <v>1</v>
      </c>
      <c r="FC79" s="354">
        <v>1</v>
      </c>
      <c r="FD79" s="354">
        <v>1</v>
      </c>
      <c r="FE79" s="354">
        <v>1</v>
      </c>
      <c r="FF79" s="354">
        <v>1</v>
      </c>
      <c r="FG79" s="354">
        <v>1</v>
      </c>
      <c r="FH79" s="354">
        <v>1</v>
      </c>
      <c r="FI79" s="354">
        <v>1</v>
      </c>
      <c r="FJ79" s="354">
        <v>1</v>
      </c>
      <c r="FK79" s="354">
        <v>1</v>
      </c>
      <c r="FL79" s="354">
        <v>1</v>
      </c>
      <c r="FM79" s="354">
        <v>1</v>
      </c>
      <c r="FN79" s="354">
        <v>1</v>
      </c>
      <c r="FO79" s="354">
        <v>1</v>
      </c>
      <c r="FP79" s="354">
        <v>1</v>
      </c>
      <c r="FQ79" s="355">
        <v>1</v>
      </c>
      <c r="FR79" s="357">
        <v>1</v>
      </c>
      <c r="FS79" s="354">
        <v>1</v>
      </c>
      <c r="FT79" s="354">
        <v>1</v>
      </c>
      <c r="FU79" s="354">
        <v>1</v>
      </c>
      <c r="FV79" s="354">
        <v>1</v>
      </c>
      <c r="FW79" s="355">
        <v>1</v>
      </c>
      <c r="FX79" s="358">
        <v>1</v>
      </c>
    </row>
    <row r="80" spans="19:220" ht="7.5" customHeight="1">
      <c r="S80" s="354">
        <v>1</v>
      </c>
      <c r="T80" s="354">
        <v>1</v>
      </c>
      <c r="U80" s="354">
        <v>1</v>
      </c>
      <c r="V80" s="354">
        <v>1</v>
      </c>
      <c r="W80" s="354">
        <v>1</v>
      </c>
      <c r="X80" s="354">
        <v>1</v>
      </c>
      <c r="Y80" s="354">
        <v>1</v>
      </c>
      <c r="Z80" s="354">
        <v>1</v>
      </c>
      <c r="AA80" s="354">
        <v>1</v>
      </c>
      <c r="AB80" s="354">
        <v>1</v>
      </c>
      <c r="AC80" s="354">
        <v>1</v>
      </c>
      <c r="AD80" s="354">
        <v>1</v>
      </c>
      <c r="AE80" s="354">
        <v>1</v>
      </c>
      <c r="AF80" s="354">
        <v>1</v>
      </c>
      <c r="AG80" s="354">
        <v>1</v>
      </c>
      <c r="AH80" s="354">
        <v>1</v>
      </c>
      <c r="AI80" s="354">
        <v>1</v>
      </c>
      <c r="AJ80" s="354">
        <v>1</v>
      </c>
      <c r="AK80" s="354">
        <v>1</v>
      </c>
      <c r="AL80" s="383">
        <v>1</v>
      </c>
      <c r="AM80" s="383">
        <v>1</v>
      </c>
      <c r="AN80" s="383">
        <v>1</v>
      </c>
      <c r="AO80" s="383">
        <v>1</v>
      </c>
      <c r="AP80" s="383">
        <v>1</v>
      </c>
      <c r="AQ80" s="383">
        <v>1</v>
      </c>
      <c r="AR80" s="383">
        <v>1</v>
      </c>
      <c r="AS80" s="383">
        <v>1</v>
      </c>
      <c r="AT80" s="383">
        <v>1</v>
      </c>
      <c r="AU80" s="383">
        <v>1</v>
      </c>
      <c r="AV80" s="383">
        <v>1</v>
      </c>
      <c r="AW80" s="383">
        <v>1</v>
      </c>
      <c r="AX80" s="383">
        <v>1</v>
      </c>
      <c r="AY80" s="383">
        <v>1</v>
      </c>
      <c r="AZ80" s="383">
        <v>1</v>
      </c>
      <c r="BA80" s="383">
        <v>1</v>
      </c>
      <c r="BB80" s="383">
        <v>1</v>
      </c>
      <c r="BC80" s="383">
        <v>1</v>
      </c>
      <c r="BD80" s="383">
        <v>1</v>
      </c>
      <c r="BE80" s="383">
        <v>1</v>
      </c>
      <c r="BF80" s="383">
        <v>1</v>
      </c>
      <c r="BG80" s="383">
        <v>1</v>
      </c>
      <c r="BH80" s="383">
        <v>1</v>
      </c>
      <c r="BI80" s="383">
        <v>1</v>
      </c>
      <c r="BJ80" s="383">
        <v>1</v>
      </c>
      <c r="BK80" s="383">
        <v>1</v>
      </c>
      <c r="BL80" s="383">
        <v>1</v>
      </c>
      <c r="BM80" s="383">
        <v>1</v>
      </c>
      <c r="BV80" s="354">
        <v>1</v>
      </c>
      <c r="BW80" s="354">
        <v>1</v>
      </c>
      <c r="BX80" s="354">
        <v>1</v>
      </c>
      <c r="BY80" s="354">
        <v>1</v>
      </c>
      <c r="BZ80" s="354">
        <v>1</v>
      </c>
      <c r="CA80" s="354">
        <v>1</v>
      </c>
      <c r="CB80" s="354">
        <v>1</v>
      </c>
      <c r="CC80" s="354">
        <v>1</v>
      </c>
      <c r="CD80" s="354">
        <v>1</v>
      </c>
      <c r="CE80" s="355">
        <v>1</v>
      </c>
      <c r="CF80" s="356"/>
      <c r="CG80" s="357">
        <v>1</v>
      </c>
      <c r="CH80" s="354">
        <v>1</v>
      </c>
      <c r="CI80" s="354">
        <v>1</v>
      </c>
      <c r="CJ80" s="355">
        <v>1</v>
      </c>
      <c r="CK80" s="356"/>
      <c r="CL80" s="357">
        <v>1</v>
      </c>
      <c r="CM80" s="354">
        <v>1</v>
      </c>
      <c r="CN80" s="355">
        <v>1</v>
      </c>
      <c r="CO80" s="356"/>
      <c r="CP80" s="357">
        <v>1</v>
      </c>
      <c r="CQ80" s="354">
        <v>1</v>
      </c>
      <c r="CR80" s="355">
        <v>1</v>
      </c>
      <c r="CS80" s="356"/>
      <c r="CT80" s="358">
        <v>1</v>
      </c>
      <c r="CU80" s="354">
        <v>1</v>
      </c>
      <c r="CV80" s="354">
        <v>1</v>
      </c>
      <c r="CW80" s="354">
        <v>1</v>
      </c>
      <c r="CX80" s="354">
        <v>1</v>
      </c>
      <c r="CY80" s="354">
        <v>1</v>
      </c>
      <c r="CZ80" s="354">
        <v>1</v>
      </c>
      <c r="DA80" s="354">
        <v>1</v>
      </c>
      <c r="DB80" s="354">
        <v>1</v>
      </c>
      <c r="DC80" s="354">
        <v>1</v>
      </c>
      <c r="DD80" s="354">
        <v>1</v>
      </c>
      <c r="DE80" s="354">
        <v>1</v>
      </c>
      <c r="DF80" s="354">
        <v>1</v>
      </c>
      <c r="DG80" s="354">
        <v>1</v>
      </c>
      <c r="DH80" s="354">
        <v>1</v>
      </c>
      <c r="DI80" s="354">
        <v>1</v>
      </c>
      <c r="DJ80" s="354">
        <v>1</v>
      </c>
      <c r="DK80" s="354">
        <v>1</v>
      </c>
      <c r="DL80" s="354">
        <v>1</v>
      </c>
      <c r="DM80" s="354">
        <v>1</v>
      </c>
      <c r="DN80" s="354">
        <v>1</v>
      </c>
      <c r="DO80" s="354">
        <v>1</v>
      </c>
      <c r="DP80" s="354">
        <v>1</v>
      </c>
      <c r="DQ80" s="354">
        <v>1</v>
      </c>
      <c r="DR80" s="354">
        <v>1</v>
      </c>
      <c r="DS80" s="354">
        <v>1</v>
      </c>
      <c r="DT80" s="354">
        <v>1</v>
      </c>
      <c r="EC80" s="354">
        <v>1</v>
      </c>
      <c r="ED80" s="354">
        <v>1</v>
      </c>
      <c r="EE80" s="354">
        <v>1</v>
      </c>
      <c r="EF80" s="355">
        <v>1</v>
      </c>
      <c r="EG80" s="357">
        <v>1</v>
      </c>
      <c r="EH80" s="354">
        <v>1</v>
      </c>
      <c r="EI80" s="354">
        <v>1</v>
      </c>
      <c r="EJ80" s="354">
        <v>1</v>
      </c>
      <c r="EK80" s="354">
        <v>1</v>
      </c>
      <c r="EL80" s="354">
        <v>1</v>
      </c>
      <c r="EM80" s="354">
        <v>1</v>
      </c>
      <c r="EN80" s="354">
        <v>1</v>
      </c>
      <c r="EO80" s="354">
        <v>1</v>
      </c>
      <c r="EP80" s="355">
        <v>1</v>
      </c>
      <c r="EQ80" s="358">
        <v>1</v>
      </c>
      <c r="ER80" s="354">
        <v>1</v>
      </c>
      <c r="ES80" s="354">
        <v>1</v>
      </c>
      <c r="ET80" s="354">
        <v>1</v>
      </c>
      <c r="EU80" s="354">
        <v>1</v>
      </c>
      <c r="EV80" s="354">
        <v>1</v>
      </c>
      <c r="EW80" s="354">
        <v>1</v>
      </c>
      <c r="EX80" s="355">
        <v>1</v>
      </c>
      <c r="EY80" s="357">
        <v>1</v>
      </c>
      <c r="EZ80" s="354">
        <v>1</v>
      </c>
      <c r="FA80" s="354">
        <v>1</v>
      </c>
      <c r="FB80" s="354">
        <v>1</v>
      </c>
      <c r="FC80" s="354">
        <v>1</v>
      </c>
      <c r="FD80" s="354">
        <v>1</v>
      </c>
      <c r="FE80" s="354">
        <v>1</v>
      </c>
      <c r="FF80" s="354">
        <v>1</v>
      </c>
      <c r="FG80" s="354">
        <v>1</v>
      </c>
      <c r="FH80" s="354">
        <v>1</v>
      </c>
      <c r="FI80" s="354">
        <v>1</v>
      </c>
      <c r="FJ80" s="354">
        <v>1</v>
      </c>
      <c r="FK80" s="354">
        <v>1</v>
      </c>
      <c r="FL80" s="354">
        <v>1</v>
      </c>
      <c r="FM80" s="354">
        <v>1</v>
      </c>
      <c r="FN80" s="354">
        <v>1</v>
      </c>
      <c r="FO80" s="354">
        <v>1</v>
      </c>
      <c r="FP80" s="354">
        <v>1</v>
      </c>
      <c r="FQ80" s="355">
        <v>1</v>
      </c>
      <c r="FR80" s="357">
        <v>1</v>
      </c>
      <c r="FS80" s="354">
        <v>1</v>
      </c>
      <c r="FT80" s="354">
        <v>1</v>
      </c>
      <c r="FU80" s="354">
        <v>1</v>
      </c>
      <c r="FV80" s="354">
        <v>1</v>
      </c>
      <c r="FW80" s="355">
        <v>1</v>
      </c>
      <c r="FX80" s="358">
        <v>1</v>
      </c>
    </row>
    <row r="81" spans="19:180" ht="7.5" customHeight="1">
      <c r="S81" s="354">
        <v>1</v>
      </c>
      <c r="T81" s="354">
        <v>1</v>
      </c>
      <c r="U81" s="354">
        <v>1</v>
      </c>
      <c r="V81" s="354">
        <v>1</v>
      </c>
      <c r="W81" s="354">
        <v>1</v>
      </c>
      <c r="X81" s="354">
        <v>1</v>
      </c>
      <c r="Y81" s="354">
        <v>1</v>
      </c>
      <c r="Z81" s="354">
        <v>1</v>
      </c>
      <c r="AA81" s="354">
        <v>1</v>
      </c>
      <c r="AB81" s="354">
        <v>1</v>
      </c>
      <c r="AC81" s="354">
        <v>1</v>
      </c>
      <c r="AD81" s="354">
        <v>1</v>
      </c>
      <c r="AE81" s="354">
        <v>1</v>
      </c>
      <c r="AF81" s="354">
        <v>1</v>
      </c>
      <c r="AG81" s="354">
        <v>1</v>
      </c>
      <c r="AH81" s="354">
        <v>1</v>
      </c>
      <c r="AI81" s="354">
        <v>1</v>
      </c>
      <c r="AJ81" s="354">
        <v>1</v>
      </c>
      <c r="AK81" s="354">
        <v>1</v>
      </c>
      <c r="AL81" s="383">
        <v>1</v>
      </c>
      <c r="AM81" s="383">
        <v>1</v>
      </c>
      <c r="AN81" s="383">
        <v>1</v>
      </c>
      <c r="AO81" s="383">
        <v>1</v>
      </c>
      <c r="AP81" s="383">
        <v>1</v>
      </c>
      <c r="AQ81" s="383">
        <v>1</v>
      </c>
      <c r="AR81" s="383">
        <v>1</v>
      </c>
      <c r="AS81" s="383">
        <v>1</v>
      </c>
      <c r="AT81" s="383">
        <v>1</v>
      </c>
      <c r="AU81" s="383">
        <v>1</v>
      </c>
      <c r="AV81" s="383">
        <v>1</v>
      </c>
      <c r="AW81" s="383">
        <v>1</v>
      </c>
      <c r="AX81" s="383">
        <v>1</v>
      </c>
      <c r="AY81" s="383">
        <v>1</v>
      </c>
      <c r="AZ81" s="383">
        <v>1</v>
      </c>
      <c r="BA81" s="383">
        <v>1</v>
      </c>
      <c r="BB81" s="383">
        <v>1</v>
      </c>
      <c r="BC81" s="383">
        <v>1</v>
      </c>
      <c r="BD81" s="383">
        <v>1</v>
      </c>
      <c r="BE81" s="383">
        <v>1</v>
      </c>
      <c r="BF81" s="383">
        <v>1</v>
      </c>
      <c r="BG81" s="383">
        <v>1</v>
      </c>
      <c r="BH81" s="383">
        <v>1</v>
      </c>
      <c r="BI81" s="383">
        <v>1</v>
      </c>
      <c r="BJ81" s="383">
        <v>1</v>
      </c>
      <c r="BK81" s="383">
        <v>1</v>
      </c>
      <c r="BL81" s="383">
        <v>1</v>
      </c>
      <c r="BM81" s="383">
        <v>1</v>
      </c>
      <c r="BV81" s="354">
        <v>1</v>
      </c>
      <c r="BW81" s="354">
        <v>1</v>
      </c>
      <c r="BX81" s="354">
        <v>1</v>
      </c>
      <c r="BY81" s="354">
        <v>1</v>
      </c>
      <c r="BZ81" s="354">
        <v>1</v>
      </c>
      <c r="CA81" s="354">
        <v>1</v>
      </c>
      <c r="CB81" s="354">
        <v>1</v>
      </c>
      <c r="CC81" s="354">
        <v>1</v>
      </c>
      <c r="CD81" s="354">
        <v>1</v>
      </c>
      <c r="CE81" s="355">
        <v>1</v>
      </c>
      <c r="CF81" s="356"/>
      <c r="CG81" s="357">
        <v>1</v>
      </c>
      <c r="CH81" s="354">
        <v>1</v>
      </c>
      <c r="CI81" s="354">
        <v>1</v>
      </c>
      <c r="CJ81" s="355">
        <v>1</v>
      </c>
      <c r="CK81" s="356"/>
      <c r="CL81" s="357">
        <v>1</v>
      </c>
      <c r="CM81" s="354">
        <v>1</v>
      </c>
      <c r="CN81" s="355">
        <v>1</v>
      </c>
      <c r="CO81" s="356"/>
      <c r="CP81" s="357">
        <v>1</v>
      </c>
      <c r="CQ81" s="354">
        <v>1</v>
      </c>
      <c r="CR81" s="355">
        <v>1</v>
      </c>
      <c r="CS81" s="356"/>
      <c r="CT81" s="358">
        <v>1</v>
      </c>
      <c r="CU81" s="354">
        <v>1</v>
      </c>
      <c r="CV81" s="354">
        <v>1</v>
      </c>
      <c r="CW81" s="354">
        <v>1</v>
      </c>
      <c r="CX81" s="354">
        <v>1</v>
      </c>
      <c r="CY81" s="354">
        <v>1</v>
      </c>
      <c r="CZ81" s="354">
        <v>1</v>
      </c>
      <c r="DA81" s="354">
        <v>1</v>
      </c>
      <c r="DB81" s="354">
        <v>1</v>
      </c>
      <c r="DC81" s="354">
        <v>1</v>
      </c>
      <c r="DD81" s="354">
        <v>1</v>
      </c>
      <c r="DE81" s="354">
        <v>1</v>
      </c>
      <c r="DF81" s="354">
        <v>1</v>
      </c>
      <c r="DG81" s="354">
        <v>1</v>
      </c>
      <c r="DH81" s="354">
        <v>1</v>
      </c>
      <c r="DI81" s="354">
        <v>1</v>
      </c>
      <c r="DJ81" s="354">
        <v>1</v>
      </c>
      <c r="DK81" s="354">
        <v>1</v>
      </c>
      <c r="DL81" s="354">
        <v>1</v>
      </c>
      <c r="DM81" s="354">
        <v>1</v>
      </c>
      <c r="DN81" s="354">
        <v>1</v>
      </c>
      <c r="DO81" s="354">
        <v>1</v>
      </c>
      <c r="DP81" s="354">
        <v>1</v>
      </c>
      <c r="DQ81" s="354">
        <v>1</v>
      </c>
      <c r="DR81" s="354">
        <v>1</v>
      </c>
      <c r="DS81" s="354">
        <v>1</v>
      </c>
      <c r="DT81" s="354">
        <v>1</v>
      </c>
      <c r="EC81" s="354">
        <v>1</v>
      </c>
      <c r="ED81" s="354">
        <v>1</v>
      </c>
      <c r="EE81" s="354">
        <v>1</v>
      </c>
      <c r="EF81" s="355">
        <v>1</v>
      </c>
      <c r="EG81" s="357">
        <v>1</v>
      </c>
      <c r="EH81" s="354">
        <v>1</v>
      </c>
      <c r="EI81" s="354">
        <v>1</v>
      </c>
      <c r="EJ81" s="354">
        <v>1</v>
      </c>
      <c r="EK81" s="354">
        <v>1</v>
      </c>
      <c r="EL81" s="354">
        <v>1</v>
      </c>
      <c r="EM81" s="354">
        <v>1</v>
      </c>
      <c r="EN81" s="354">
        <v>1</v>
      </c>
      <c r="EO81" s="354">
        <v>1</v>
      </c>
      <c r="EP81" s="355">
        <v>1</v>
      </c>
      <c r="EQ81" s="358">
        <v>1</v>
      </c>
      <c r="ER81" s="354">
        <v>1</v>
      </c>
      <c r="ES81" s="354">
        <v>1</v>
      </c>
      <c r="ET81" s="354">
        <v>1</v>
      </c>
      <c r="EU81" s="354">
        <v>1</v>
      </c>
      <c r="EV81" s="354">
        <v>1</v>
      </c>
      <c r="EW81" s="354">
        <v>1</v>
      </c>
      <c r="EX81" s="355">
        <v>1</v>
      </c>
      <c r="EY81" s="357">
        <v>1</v>
      </c>
      <c r="EZ81" s="354">
        <v>1</v>
      </c>
      <c r="FA81" s="354">
        <v>1</v>
      </c>
      <c r="FB81" s="354">
        <v>1</v>
      </c>
      <c r="FC81" s="354">
        <v>1</v>
      </c>
      <c r="FD81" s="354">
        <v>1</v>
      </c>
      <c r="FE81" s="354">
        <v>1</v>
      </c>
      <c r="FF81" s="354">
        <v>1</v>
      </c>
      <c r="FG81" s="354">
        <v>1</v>
      </c>
      <c r="FH81" s="354">
        <v>1</v>
      </c>
      <c r="FI81" s="354">
        <v>1</v>
      </c>
      <c r="FJ81" s="354">
        <v>1</v>
      </c>
      <c r="FK81" s="354">
        <v>1</v>
      </c>
      <c r="FL81" s="354">
        <v>1</v>
      </c>
      <c r="FM81" s="354">
        <v>1</v>
      </c>
      <c r="FN81" s="354">
        <v>1</v>
      </c>
      <c r="FO81" s="354">
        <v>1</v>
      </c>
      <c r="FP81" s="354">
        <v>1</v>
      </c>
      <c r="FQ81" s="355">
        <v>1</v>
      </c>
      <c r="FR81" s="357">
        <v>1</v>
      </c>
      <c r="FS81" s="354">
        <v>1</v>
      </c>
      <c r="FT81" s="354">
        <v>1</v>
      </c>
      <c r="FU81" s="354">
        <v>1</v>
      </c>
      <c r="FV81" s="354">
        <v>1</v>
      </c>
      <c r="FW81" s="355">
        <v>1</v>
      </c>
      <c r="FX81" s="358">
        <v>1</v>
      </c>
    </row>
    <row r="82" spans="19:180" ht="7.5" customHeight="1">
      <c r="S82" s="354">
        <v>1</v>
      </c>
      <c r="T82" s="354">
        <v>1</v>
      </c>
      <c r="U82" s="354">
        <v>1</v>
      </c>
      <c r="V82" s="354">
        <v>1</v>
      </c>
      <c r="W82" s="354">
        <v>1</v>
      </c>
      <c r="X82" s="354">
        <v>1</v>
      </c>
      <c r="Y82" s="354">
        <v>1</v>
      </c>
      <c r="Z82" s="354">
        <v>1</v>
      </c>
      <c r="AA82" s="354">
        <v>1</v>
      </c>
      <c r="AB82" s="354">
        <v>1</v>
      </c>
      <c r="AC82" s="354">
        <v>1</v>
      </c>
      <c r="AD82" s="354">
        <v>1</v>
      </c>
      <c r="AE82" s="354">
        <v>1</v>
      </c>
      <c r="AF82" s="354">
        <v>1</v>
      </c>
      <c r="AG82" s="354">
        <v>1</v>
      </c>
      <c r="AH82" s="354">
        <v>1</v>
      </c>
      <c r="AI82" s="354">
        <v>1</v>
      </c>
      <c r="AJ82" s="354">
        <v>1</v>
      </c>
      <c r="AK82" s="354">
        <v>1</v>
      </c>
      <c r="AL82" s="383">
        <v>1</v>
      </c>
      <c r="AM82" s="383">
        <v>1</v>
      </c>
      <c r="AN82" s="383">
        <v>1</v>
      </c>
      <c r="AO82" s="383">
        <v>1</v>
      </c>
      <c r="AP82" s="383">
        <v>1</v>
      </c>
      <c r="AQ82" s="383">
        <v>1</v>
      </c>
      <c r="AR82" s="383">
        <v>1</v>
      </c>
      <c r="AS82" s="383">
        <v>1</v>
      </c>
      <c r="AT82" s="383">
        <v>1</v>
      </c>
      <c r="AU82" s="383">
        <v>1</v>
      </c>
      <c r="AV82" s="383">
        <v>1</v>
      </c>
      <c r="AW82" s="383">
        <v>1</v>
      </c>
      <c r="AX82" s="383">
        <v>1</v>
      </c>
      <c r="AY82" s="383">
        <v>1</v>
      </c>
      <c r="AZ82" s="383">
        <v>1</v>
      </c>
      <c r="BA82" s="383">
        <v>1</v>
      </c>
      <c r="BB82" s="383">
        <v>1</v>
      </c>
      <c r="BC82" s="383">
        <v>1</v>
      </c>
      <c r="BD82" s="383">
        <v>1</v>
      </c>
      <c r="BE82" s="383">
        <v>1</v>
      </c>
      <c r="BF82" s="383">
        <v>1</v>
      </c>
      <c r="BG82" s="383">
        <v>1</v>
      </c>
      <c r="BH82" s="383">
        <v>1</v>
      </c>
      <c r="BI82" s="383">
        <v>1</v>
      </c>
      <c r="BJ82" s="383">
        <v>1</v>
      </c>
      <c r="BK82" s="383">
        <v>1</v>
      </c>
      <c r="BL82" s="383">
        <v>1</v>
      </c>
      <c r="BM82" s="383">
        <v>1</v>
      </c>
      <c r="BV82" s="354">
        <v>1</v>
      </c>
      <c r="BW82" s="354">
        <v>1</v>
      </c>
      <c r="BX82" s="354">
        <v>1</v>
      </c>
      <c r="BY82" s="354">
        <v>1</v>
      </c>
      <c r="BZ82" s="354">
        <v>1</v>
      </c>
      <c r="CA82" s="354">
        <v>1</v>
      </c>
      <c r="CB82" s="354">
        <v>1</v>
      </c>
      <c r="CC82" s="354">
        <v>1</v>
      </c>
      <c r="CD82" s="354">
        <v>1</v>
      </c>
      <c r="CE82" s="355">
        <v>1</v>
      </c>
      <c r="CF82" s="356"/>
      <c r="CG82" s="357">
        <v>1</v>
      </c>
      <c r="CH82" s="354">
        <v>1</v>
      </c>
      <c r="CI82" s="354">
        <v>1</v>
      </c>
      <c r="CJ82" s="355">
        <v>1</v>
      </c>
      <c r="CK82" s="356"/>
      <c r="CL82" s="357">
        <v>1</v>
      </c>
      <c r="CM82" s="354">
        <v>1</v>
      </c>
      <c r="CN82" s="355">
        <v>1</v>
      </c>
      <c r="CO82" s="356"/>
      <c r="CP82" s="357">
        <v>1</v>
      </c>
      <c r="CQ82" s="354">
        <v>1</v>
      </c>
      <c r="CR82" s="355">
        <v>1</v>
      </c>
      <c r="CS82" s="356"/>
      <c r="CT82" s="358">
        <v>1</v>
      </c>
      <c r="CU82" s="354">
        <v>1</v>
      </c>
      <c r="CV82" s="354">
        <v>1</v>
      </c>
      <c r="CW82" s="354">
        <v>1</v>
      </c>
      <c r="CX82" s="354">
        <v>1</v>
      </c>
      <c r="CY82" s="354">
        <v>1</v>
      </c>
      <c r="CZ82" s="354">
        <v>1</v>
      </c>
      <c r="DA82" s="354">
        <v>1</v>
      </c>
      <c r="DB82" s="354">
        <v>1</v>
      </c>
      <c r="DC82" s="354">
        <v>1</v>
      </c>
      <c r="DD82" s="354">
        <v>1</v>
      </c>
      <c r="DE82" s="354">
        <v>1</v>
      </c>
      <c r="DF82" s="354">
        <v>1</v>
      </c>
      <c r="DG82" s="354">
        <v>1</v>
      </c>
      <c r="DH82" s="354">
        <v>1</v>
      </c>
      <c r="DI82" s="354">
        <v>1</v>
      </c>
      <c r="DJ82" s="354">
        <v>1</v>
      </c>
      <c r="DK82" s="354">
        <v>1</v>
      </c>
      <c r="DL82" s="354">
        <v>1</v>
      </c>
      <c r="DM82" s="354">
        <v>1</v>
      </c>
      <c r="DN82" s="354">
        <v>1</v>
      </c>
      <c r="DO82" s="354">
        <v>1</v>
      </c>
      <c r="DP82" s="354">
        <v>1</v>
      </c>
      <c r="DQ82" s="354">
        <v>1</v>
      </c>
      <c r="DR82" s="354">
        <v>1</v>
      </c>
      <c r="DS82" s="354">
        <v>1</v>
      </c>
      <c r="DT82" s="354">
        <v>1</v>
      </c>
      <c r="EC82" s="354">
        <v>1</v>
      </c>
      <c r="ED82" s="354">
        <v>1</v>
      </c>
      <c r="EE82" s="354">
        <v>1</v>
      </c>
      <c r="EF82" s="355">
        <v>1</v>
      </c>
      <c r="EG82" s="357">
        <v>1</v>
      </c>
      <c r="EH82" s="354">
        <v>1</v>
      </c>
      <c r="EI82" s="354">
        <v>1</v>
      </c>
      <c r="EJ82" s="354">
        <v>1</v>
      </c>
      <c r="EK82" s="354">
        <v>1</v>
      </c>
      <c r="EL82" s="354">
        <v>1</v>
      </c>
      <c r="EM82" s="354">
        <v>1</v>
      </c>
      <c r="EN82" s="354">
        <v>1</v>
      </c>
      <c r="EO82" s="354">
        <v>1</v>
      </c>
      <c r="EP82" s="355">
        <v>1</v>
      </c>
      <c r="EQ82" s="358">
        <v>1</v>
      </c>
      <c r="ER82" s="354">
        <v>1</v>
      </c>
      <c r="ES82" s="354">
        <v>1</v>
      </c>
      <c r="ET82" s="354">
        <v>1</v>
      </c>
      <c r="EU82" s="354">
        <v>1</v>
      </c>
      <c r="EV82" s="354">
        <v>1</v>
      </c>
      <c r="EW82" s="354">
        <v>1</v>
      </c>
      <c r="EX82" s="355">
        <v>1</v>
      </c>
      <c r="EY82" s="357">
        <v>1</v>
      </c>
      <c r="EZ82" s="354">
        <v>1</v>
      </c>
      <c r="FA82" s="354">
        <v>1</v>
      </c>
      <c r="FB82" s="354">
        <v>1</v>
      </c>
      <c r="FC82" s="354">
        <v>1</v>
      </c>
      <c r="FD82" s="354">
        <v>1</v>
      </c>
      <c r="FE82" s="354">
        <v>1</v>
      </c>
      <c r="FF82" s="354">
        <v>1</v>
      </c>
      <c r="FG82" s="354">
        <v>1</v>
      </c>
      <c r="FH82" s="354">
        <v>1</v>
      </c>
      <c r="FI82" s="354">
        <v>1</v>
      </c>
      <c r="FJ82" s="354">
        <v>1</v>
      </c>
      <c r="FK82" s="354">
        <v>1</v>
      </c>
      <c r="FL82" s="354">
        <v>1</v>
      </c>
      <c r="FM82" s="354">
        <v>1</v>
      </c>
      <c r="FN82" s="354">
        <v>1</v>
      </c>
      <c r="FO82" s="354">
        <v>1</v>
      </c>
      <c r="FP82" s="354">
        <v>1</v>
      </c>
      <c r="FQ82" s="355">
        <v>1</v>
      </c>
      <c r="FR82" s="357">
        <v>1</v>
      </c>
      <c r="FS82" s="354">
        <v>1</v>
      </c>
      <c r="FT82" s="354">
        <v>1</v>
      </c>
      <c r="FU82" s="354">
        <v>1</v>
      </c>
      <c r="FV82" s="354">
        <v>1</v>
      </c>
      <c r="FW82" s="355">
        <v>1</v>
      </c>
      <c r="FX82" s="358">
        <v>1</v>
      </c>
    </row>
    <row r="83" spans="19:180" ht="7.5" customHeight="1">
      <c r="S83" s="354">
        <v>1</v>
      </c>
      <c r="T83" s="354">
        <v>1</v>
      </c>
      <c r="U83" s="354">
        <v>1</v>
      </c>
      <c r="V83" s="354">
        <v>1</v>
      </c>
      <c r="W83" s="354">
        <v>1</v>
      </c>
      <c r="X83" s="354">
        <v>1</v>
      </c>
      <c r="Y83" s="354">
        <v>1</v>
      </c>
      <c r="Z83" s="354">
        <v>1</v>
      </c>
      <c r="AA83" s="354">
        <v>1</v>
      </c>
      <c r="AB83" s="354">
        <v>1</v>
      </c>
      <c r="AC83" s="354">
        <v>1</v>
      </c>
      <c r="AD83" s="354">
        <v>1</v>
      </c>
      <c r="AE83" s="354">
        <v>1</v>
      </c>
      <c r="AF83" s="354">
        <v>1</v>
      </c>
      <c r="AG83" s="354">
        <v>1</v>
      </c>
      <c r="AH83" s="354">
        <v>1</v>
      </c>
      <c r="AI83" s="354">
        <v>1</v>
      </c>
      <c r="AJ83" s="354">
        <v>1</v>
      </c>
      <c r="AK83" s="354">
        <v>1</v>
      </c>
      <c r="AL83" s="383">
        <v>1</v>
      </c>
      <c r="AM83" s="383">
        <v>1</v>
      </c>
      <c r="AN83" s="383">
        <v>1</v>
      </c>
      <c r="AO83" s="383">
        <v>1</v>
      </c>
      <c r="AP83" s="383">
        <v>1</v>
      </c>
      <c r="AQ83" s="383">
        <v>1</v>
      </c>
      <c r="AR83" s="383">
        <v>1</v>
      </c>
      <c r="AS83" s="383">
        <v>1</v>
      </c>
      <c r="AT83" s="383">
        <v>1</v>
      </c>
      <c r="AU83" s="383">
        <v>1</v>
      </c>
      <c r="AV83" s="383">
        <v>1</v>
      </c>
      <c r="AW83" s="383">
        <v>1</v>
      </c>
      <c r="AX83" s="383">
        <v>1</v>
      </c>
      <c r="AY83" s="383">
        <v>1</v>
      </c>
      <c r="AZ83" s="383">
        <v>1</v>
      </c>
      <c r="BA83" s="383">
        <v>1</v>
      </c>
      <c r="BB83" s="383">
        <v>1</v>
      </c>
      <c r="BC83" s="383">
        <v>1</v>
      </c>
      <c r="BD83" s="383">
        <v>1</v>
      </c>
      <c r="BE83" s="383">
        <v>1</v>
      </c>
      <c r="BF83" s="383">
        <v>1</v>
      </c>
      <c r="BG83" s="383">
        <v>1</v>
      </c>
      <c r="BH83" s="383">
        <v>1</v>
      </c>
      <c r="BI83" s="383">
        <v>1</v>
      </c>
      <c r="BJ83" s="383">
        <v>1</v>
      </c>
      <c r="BK83" s="383">
        <v>1</v>
      </c>
      <c r="BL83" s="383">
        <v>1</v>
      </c>
      <c r="BM83" s="383">
        <v>1</v>
      </c>
      <c r="BV83" s="354">
        <v>1</v>
      </c>
      <c r="BW83" s="354">
        <v>1</v>
      </c>
      <c r="BX83" s="354">
        <v>1</v>
      </c>
      <c r="BY83" s="354">
        <v>1</v>
      </c>
      <c r="BZ83" s="354">
        <v>1</v>
      </c>
      <c r="CA83" s="354">
        <v>1</v>
      </c>
      <c r="CB83" s="354">
        <v>1</v>
      </c>
      <c r="CC83" s="354">
        <v>1</v>
      </c>
      <c r="CD83" s="354">
        <v>1</v>
      </c>
      <c r="CE83" s="355">
        <v>1</v>
      </c>
      <c r="CF83" s="356"/>
      <c r="CG83" s="357">
        <v>1</v>
      </c>
      <c r="CH83" s="354">
        <v>1</v>
      </c>
      <c r="CI83" s="354">
        <v>1</v>
      </c>
      <c r="CJ83" s="355">
        <v>1</v>
      </c>
      <c r="CK83" s="356"/>
      <c r="CL83" s="357">
        <v>1</v>
      </c>
      <c r="CM83" s="354">
        <v>1</v>
      </c>
      <c r="CN83" s="355">
        <v>1</v>
      </c>
      <c r="CO83" s="356"/>
      <c r="CP83" s="357">
        <v>1</v>
      </c>
      <c r="CQ83" s="354">
        <v>1</v>
      </c>
      <c r="CR83" s="355">
        <v>1</v>
      </c>
      <c r="CS83" s="356"/>
      <c r="CT83" s="358">
        <v>1</v>
      </c>
      <c r="CU83" s="354">
        <v>1</v>
      </c>
      <c r="CV83" s="354">
        <v>1</v>
      </c>
      <c r="CW83" s="354">
        <v>1</v>
      </c>
      <c r="CX83" s="354">
        <v>1</v>
      </c>
      <c r="CY83" s="354">
        <v>1</v>
      </c>
      <c r="CZ83" s="354">
        <v>1</v>
      </c>
      <c r="DA83" s="354">
        <v>1</v>
      </c>
      <c r="DB83" s="354">
        <v>1</v>
      </c>
      <c r="DC83" s="354">
        <v>1</v>
      </c>
      <c r="DD83" s="354">
        <v>1</v>
      </c>
      <c r="DE83" s="354">
        <v>1</v>
      </c>
      <c r="DF83" s="354">
        <v>1</v>
      </c>
      <c r="DG83" s="354">
        <v>1</v>
      </c>
      <c r="DH83" s="354">
        <v>1</v>
      </c>
      <c r="DI83" s="354">
        <v>1</v>
      </c>
      <c r="DJ83" s="354">
        <v>1</v>
      </c>
      <c r="DK83" s="354">
        <v>1</v>
      </c>
      <c r="DL83" s="354">
        <v>1</v>
      </c>
      <c r="DM83" s="354">
        <v>1</v>
      </c>
      <c r="DN83" s="354">
        <v>1</v>
      </c>
      <c r="DO83" s="354">
        <v>1</v>
      </c>
      <c r="DP83" s="354">
        <v>1</v>
      </c>
      <c r="DQ83" s="354">
        <v>1</v>
      </c>
      <c r="DR83" s="354">
        <v>1</v>
      </c>
      <c r="DS83" s="354">
        <v>1</v>
      </c>
      <c r="DT83" s="354">
        <v>1</v>
      </c>
      <c r="EC83" s="354">
        <v>1</v>
      </c>
      <c r="ED83" s="354">
        <v>1</v>
      </c>
      <c r="EE83" s="354">
        <v>1</v>
      </c>
      <c r="EF83" s="355">
        <v>1</v>
      </c>
      <c r="EG83" s="357">
        <v>1</v>
      </c>
      <c r="EH83" s="354">
        <v>1</v>
      </c>
      <c r="EI83" s="354">
        <v>1</v>
      </c>
      <c r="EJ83" s="354">
        <v>1</v>
      </c>
      <c r="EK83" s="354">
        <v>1</v>
      </c>
      <c r="EL83" s="354">
        <v>1</v>
      </c>
      <c r="EM83" s="354">
        <v>1</v>
      </c>
      <c r="EN83" s="354">
        <v>1</v>
      </c>
      <c r="EO83" s="354">
        <v>1</v>
      </c>
      <c r="EP83" s="355">
        <v>1</v>
      </c>
      <c r="EQ83" s="358">
        <v>1</v>
      </c>
      <c r="ER83" s="354">
        <v>1</v>
      </c>
      <c r="ES83" s="354">
        <v>1</v>
      </c>
      <c r="ET83" s="354">
        <v>1</v>
      </c>
      <c r="EU83" s="354">
        <v>1</v>
      </c>
      <c r="EV83" s="354">
        <v>1</v>
      </c>
      <c r="EW83" s="354">
        <v>1</v>
      </c>
      <c r="EX83" s="355">
        <v>1</v>
      </c>
      <c r="EY83" s="357">
        <v>1</v>
      </c>
      <c r="EZ83" s="354">
        <v>1</v>
      </c>
      <c r="FA83" s="354">
        <v>1</v>
      </c>
      <c r="FB83" s="354">
        <v>1</v>
      </c>
      <c r="FC83" s="354">
        <v>1</v>
      </c>
      <c r="FD83" s="354">
        <v>1</v>
      </c>
      <c r="FE83" s="354">
        <v>1</v>
      </c>
      <c r="FF83" s="354">
        <v>1</v>
      </c>
      <c r="FG83" s="354">
        <v>1</v>
      </c>
      <c r="FH83" s="354">
        <v>1</v>
      </c>
      <c r="FI83" s="354">
        <v>1</v>
      </c>
      <c r="FJ83" s="354">
        <v>1</v>
      </c>
      <c r="FK83" s="354">
        <v>1</v>
      </c>
      <c r="FL83" s="354">
        <v>1</v>
      </c>
      <c r="FM83" s="354">
        <v>1</v>
      </c>
      <c r="FN83" s="354">
        <v>1</v>
      </c>
      <c r="FO83" s="354">
        <v>1</v>
      </c>
      <c r="FP83" s="354">
        <v>1</v>
      </c>
      <c r="FQ83" s="355">
        <v>1</v>
      </c>
      <c r="FR83" s="357">
        <v>1</v>
      </c>
      <c r="FS83" s="354">
        <v>1</v>
      </c>
      <c r="FT83" s="354">
        <v>1</v>
      </c>
      <c r="FU83" s="354">
        <v>1</v>
      </c>
      <c r="FV83" s="354">
        <v>1</v>
      </c>
      <c r="FW83" s="355">
        <v>1</v>
      </c>
      <c r="FX83" s="358">
        <v>1</v>
      </c>
    </row>
    <row r="84" spans="19:180" ht="7.5" customHeight="1">
      <c r="S84" s="354">
        <v>1</v>
      </c>
      <c r="T84" s="354">
        <v>1</v>
      </c>
      <c r="U84" s="354">
        <v>1</v>
      </c>
      <c r="V84" s="354">
        <v>1</v>
      </c>
      <c r="W84" s="354">
        <v>1</v>
      </c>
      <c r="X84" s="354">
        <v>1</v>
      </c>
      <c r="Y84" s="354">
        <v>1</v>
      </c>
      <c r="Z84" s="354">
        <v>1</v>
      </c>
      <c r="AA84" s="354">
        <v>1</v>
      </c>
      <c r="AB84" s="354">
        <v>1</v>
      </c>
      <c r="AC84" s="354">
        <v>1</v>
      </c>
      <c r="AD84" s="354">
        <v>1</v>
      </c>
      <c r="AE84" s="354">
        <v>1</v>
      </c>
      <c r="AF84" s="354">
        <v>1</v>
      </c>
      <c r="AG84" s="354">
        <v>1</v>
      </c>
      <c r="AH84" s="354">
        <v>1</v>
      </c>
      <c r="AI84" s="354">
        <v>1</v>
      </c>
      <c r="AJ84" s="354">
        <v>1</v>
      </c>
      <c r="AK84" s="354">
        <v>1</v>
      </c>
      <c r="AL84" s="383">
        <v>1</v>
      </c>
      <c r="AM84" s="383">
        <v>1</v>
      </c>
      <c r="AN84" s="383">
        <v>1</v>
      </c>
      <c r="AO84" s="383">
        <v>1</v>
      </c>
      <c r="AP84" s="383">
        <v>1</v>
      </c>
      <c r="AQ84" s="383">
        <v>1</v>
      </c>
      <c r="AR84" s="383">
        <v>1</v>
      </c>
      <c r="AS84" s="383">
        <v>1</v>
      </c>
      <c r="AT84" s="383">
        <v>1</v>
      </c>
      <c r="AU84" s="383">
        <v>1</v>
      </c>
      <c r="AV84" s="383">
        <v>1</v>
      </c>
      <c r="AW84" s="383">
        <v>1</v>
      </c>
      <c r="AX84" s="383">
        <v>1</v>
      </c>
      <c r="AY84" s="383">
        <v>1</v>
      </c>
      <c r="AZ84" s="383">
        <v>1</v>
      </c>
      <c r="BA84" s="383">
        <v>1</v>
      </c>
      <c r="BB84" s="383">
        <v>1</v>
      </c>
      <c r="BC84" s="383">
        <v>1</v>
      </c>
      <c r="BD84" s="383">
        <v>1</v>
      </c>
      <c r="BE84" s="383">
        <v>1</v>
      </c>
      <c r="BF84" s="383">
        <v>1</v>
      </c>
      <c r="BG84" s="383">
        <v>1</v>
      </c>
      <c r="BH84" s="383">
        <v>1</v>
      </c>
      <c r="BI84" s="383">
        <v>1</v>
      </c>
      <c r="BJ84" s="383">
        <v>1</v>
      </c>
      <c r="BK84" s="383">
        <v>1</v>
      </c>
      <c r="BL84" s="383">
        <v>1</v>
      </c>
      <c r="BM84" s="383">
        <v>1</v>
      </c>
      <c r="BV84" s="354">
        <v>1</v>
      </c>
      <c r="BW84" s="354">
        <v>1</v>
      </c>
      <c r="BX84" s="354">
        <v>1</v>
      </c>
      <c r="BY84" s="354">
        <v>1</v>
      </c>
      <c r="BZ84" s="354">
        <v>1</v>
      </c>
      <c r="CA84" s="354">
        <v>1</v>
      </c>
      <c r="CB84" s="354">
        <v>1</v>
      </c>
      <c r="CC84" s="354">
        <v>1</v>
      </c>
      <c r="CD84" s="354">
        <v>1</v>
      </c>
      <c r="CE84" s="355">
        <v>1</v>
      </c>
      <c r="CF84" s="356"/>
      <c r="CG84" s="357">
        <v>1</v>
      </c>
      <c r="CH84" s="354">
        <v>1</v>
      </c>
      <c r="CI84" s="354">
        <v>1</v>
      </c>
      <c r="CJ84" s="355">
        <v>1</v>
      </c>
      <c r="CK84" s="356"/>
      <c r="CL84" s="357">
        <v>1</v>
      </c>
      <c r="CM84" s="354">
        <v>1</v>
      </c>
      <c r="CN84" s="355">
        <v>1</v>
      </c>
      <c r="CO84" s="356"/>
      <c r="CP84" s="357">
        <v>1</v>
      </c>
      <c r="CQ84" s="354">
        <v>1</v>
      </c>
      <c r="CR84" s="355">
        <v>1</v>
      </c>
      <c r="CS84" s="356"/>
      <c r="CT84" s="358">
        <v>1</v>
      </c>
      <c r="CU84" s="354">
        <v>1</v>
      </c>
      <c r="CV84" s="354">
        <v>1</v>
      </c>
      <c r="CW84" s="354">
        <v>1</v>
      </c>
      <c r="CX84" s="354">
        <v>1</v>
      </c>
      <c r="CY84" s="354">
        <v>1</v>
      </c>
      <c r="CZ84" s="354">
        <v>1</v>
      </c>
      <c r="DA84" s="354">
        <v>1</v>
      </c>
      <c r="DB84" s="354">
        <v>1</v>
      </c>
      <c r="DC84" s="354">
        <v>1</v>
      </c>
      <c r="DD84" s="354">
        <v>1</v>
      </c>
      <c r="DE84" s="354">
        <v>1</v>
      </c>
      <c r="DF84" s="354">
        <v>1</v>
      </c>
      <c r="DG84" s="354">
        <v>1</v>
      </c>
      <c r="DH84" s="354">
        <v>1</v>
      </c>
      <c r="DI84" s="354">
        <v>1</v>
      </c>
      <c r="DJ84" s="354">
        <v>1</v>
      </c>
      <c r="DK84" s="354">
        <v>1</v>
      </c>
      <c r="DL84" s="354">
        <v>1</v>
      </c>
      <c r="DM84" s="354">
        <v>1</v>
      </c>
      <c r="DN84" s="354">
        <v>1</v>
      </c>
      <c r="DO84" s="354">
        <v>1</v>
      </c>
      <c r="DP84" s="354">
        <v>1</v>
      </c>
      <c r="DQ84" s="354">
        <v>1</v>
      </c>
      <c r="DR84" s="354">
        <v>1</v>
      </c>
      <c r="DS84" s="354">
        <v>1</v>
      </c>
      <c r="DT84" s="354">
        <v>1</v>
      </c>
      <c r="EC84" s="354">
        <v>1</v>
      </c>
      <c r="ED84" s="354">
        <v>1</v>
      </c>
      <c r="EE84" s="354">
        <v>1</v>
      </c>
      <c r="EF84" s="355">
        <v>1</v>
      </c>
      <c r="EG84" s="357">
        <v>1</v>
      </c>
      <c r="EH84" s="354">
        <v>1</v>
      </c>
      <c r="EI84" s="354">
        <v>1</v>
      </c>
      <c r="EJ84" s="354">
        <v>1</v>
      </c>
      <c r="EK84" s="354">
        <v>1</v>
      </c>
      <c r="EL84" s="354">
        <v>1</v>
      </c>
      <c r="EM84" s="354">
        <v>1</v>
      </c>
      <c r="EN84" s="354">
        <v>1</v>
      </c>
      <c r="EO84" s="354">
        <v>1</v>
      </c>
      <c r="EP84" s="355">
        <v>1</v>
      </c>
      <c r="EQ84" s="358">
        <v>1</v>
      </c>
      <c r="ER84" s="354">
        <v>1</v>
      </c>
      <c r="ES84" s="354">
        <v>1</v>
      </c>
      <c r="ET84" s="354">
        <v>1</v>
      </c>
      <c r="EU84" s="354">
        <v>1</v>
      </c>
      <c r="EV84" s="354">
        <v>1</v>
      </c>
      <c r="EW84" s="354">
        <v>1</v>
      </c>
      <c r="EX84" s="355">
        <v>1</v>
      </c>
      <c r="EY84" s="357">
        <v>1</v>
      </c>
      <c r="EZ84" s="354">
        <v>1</v>
      </c>
      <c r="FA84" s="354">
        <v>1</v>
      </c>
      <c r="FB84" s="354">
        <v>1</v>
      </c>
      <c r="FC84" s="354">
        <v>1</v>
      </c>
      <c r="FD84" s="354">
        <v>1</v>
      </c>
      <c r="FE84" s="354">
        <v>1</v>
      </c>
      <c r="FF84" s="354">
        <v>1</v>
      </c>
      <c r="FG84" s="354">
        <v>1</v>
      </c>
      <c r="FH84" s="354">
        <v>1</v>
      </c>
      <c r="FI84" s="354">
        <v>1</v>
      </c>
      <c r="FJ84" s="354">
        <v>1</v>
      </c>
      <c r="FK84" s="354">
        <v>1</v>
      </c>
      <c r="FL84" s="354">
        <v>1</v>
      </c>
      <c r="FM84" s="354">
        <v>1</v>
      </c>
      <c r="FN84" s="354">
        <v>1</v>
      </c>
      <c r="FO84" s="354">
        <v>1</v>
      </c>
      <c r="FP84" s="354">
        <v>1</v>
      </c>
      <c r="FQ84" s="355">
        <v>1</v>
      </c>
      <c r="FR84" s="357">
        <v>1</v>
      </c>
      <c r="FS84" s="354">
        <v>1</v>
      </c>
      <c r="FT84" s="354">
        <v>1</v>
      </c>
      <c r="FU84" s="354">
        <v>1</v>
      </c>
      <c r="FV84" s="354">
        <v>1</v>
      </c>
      <c r="FW84" s="355">
        <v>1</v>
      </c>
      <c r="FX84" s="358">
        <v>1</v>
      </c>
    </row>
    <row r="85" spans="19:180" ht="7.5" customHeight="1">
      <c r="S85" s="354">
        <v>1</v>
      </c>
      <c r="T85" s="354">
        <v>1</v>
      </c>
      <c r="U85" s="354">
        <v>1</v>
      </c>
      <c r="V85" s="354">
        <v>1</v>
      </c>
      <c r="W85" s="354">
        <v>1</v>
      </c>
      <c r="X85" s="354">
        <v>1</v>
      </c>
      <c r="Y85" s="354">
        <v>1</v>
      </c>
      <c r="Z85" s="354">
        <v>1</v>
      </c>
      <c r="AA85" s="354">
        <v>1</v>
      </c>
      <c r="AB85" s="354">
        <v>1</v>
      </c>
      <c r="AC85" s="354">
        <v>1</v>
      </c>
      <c r="AD85" s="354">
        <v>1</v>
      </c>
      <c r="AE85" s="354">
        <v>1</v>
      </c>
      <c r="AF85" s="354">
        <v>1</v>
      </c>
      <c r="AG85" s="354">
        <v>1</v>
      </c>
      <c r="AH85" s="354">
        <v>1</v>
      </c>
      <c r="AI85" s="354">
        <v>1</v>
      </c>
      <c r="AJ85" s="354">
        <v>1</v>
      </c>
      <c r="AK85" s="354">
        <v>1</v>
      </c>
      <c r="AL85" s="383">
        <v>1</v>
      </c>
      <c r="AM85" s="383">
        <v>1</v>
      </c>
      <c r="AN85" s="383">
        <v>1</v>
      </c>
      <c r="AO85" s="383">
        <v>1</v>
      </c>
      <c r="AP85" s="383">
        <v>1</v>
      </c>
      <c r="AQ85" s="383">
        <v>1</v>
      </c>
      <c r="AR85" s="383">
        <v>1</v>
      </c>
      <c r="AS85" s="383">
        <v>1</v>
      </c>
      <c r="AT85" s="383">
        <v>1</v>
      </c>
      <c r="AU85" s="383">
        <v>1</v>
      </c>
      <c r="AV85" s="383">
        <v>1</v>
      </c>
      <c r="AW85" s="383">
        <v>1</v>
      </c>
      <c r="AX85" s="383">
        <v>1</v>
      </c>
      <c r="AY85" s="383">
        <v>1</v>
      </c>
      <c r="AZ85" s="383">
        <v>1</v>
      </c>
      <c r="BA85" s="383">
        <v>1</v>
      </c>
      <c r="BB85" s="383">
        <v>1</v>
      </c>
      <c r="BC85" s="383">
        <v>1</v>
      </c>
      <c r="BD85" s="383">
        <v>1</v>
      </c>
      <c r="BE85" s="383">
        <v>1</v>
      </c>
      <c r="BF85" s="383">
        <v>1</v>
      </c>
      <c r="BG85" s="383">
        <v>1</v>
      </c>
      <c r="BH85" s="383">
        <v>1</v>
      </c>
      <c r="BI85" s="383">
        <v>1</v>
      </c>
      <c r="BJ85" s="383">
        <v>1</v>
      </c>
      <c r="BK85" s="383">
        <v>1</v>
      </c>
      <c r="BL85" s="383">
        <v>1</v>
      </c>
      <c r="BM85" s="383">
        <v>1</v>
      </c>
      <c r="BV85" s="354">
        <v>1</v>
      </c>
      <c r="BW85" s="354">
        <v>1</v>
      </c>
      <c r="BX85" s="354">
        <v>1</v>
      </c>
      <c r="BY85" s="354">
        <v>1</v>
      </c>
      <c r="BZ85" s="354">
        <v>1</v>
      </c>
      <c r="CA85" s="354">
        <v>1</v>
      </c>
      <c r="CB85" s="354">
        <v>1</v>
      </c>
      <c r="CC85" s="354">
        <v>1</v>
      </c>
      <c r="CD85" s="354">
        <v>1</v>
      </c>
      <c r="CE85" s="355">
        <v>1</v>
      </c>
      <c r="CF85" s="356"/>
      <c r="CG85" s="357">
        <v>1</v>
      </c>
      <c r="CH85" s="354">
        <v>1</v>
      </c>
      <c r="CI85" s="354">
        <v>1</v>
      </c>
      <c r="CJ85" s="355">
        <v>1</v>
      </c>
      <c r="CK85" s="356"/>
      <c r="CL85" s="357">
        <v>1</v>
      </c>
      <c r="CM85" s="354">
        <v>1</v>
      </c>
      <c r="CN85" s="355">
        <v>1</v>
      </c>
      <c r="CO85" s="356"/>
      <c r="CP85" s="357">
        <v>1</v>
      </c>
      <c r="CQ85" s="354">
        <v>1</v>
      </c>
      <c r="CR85" s="355">
        <v>1</v>
      </c>
      <c r="CS85" s="356"/>
      <c r="CT85" s="358">
        <v>1</v>
      </c>
      <c r="CU85" s="354">
        <v>1</v>
      </c>
      <c r="CV85" s="354">
        <v>1</v>
      </c>
      <c r="CW85" s="354">
        <v>1</v>
      </c>
      <c r="CX85" s="354">
        <v>1</v>
      </c>
      <c r="CY85" s="354">
        <v>1</v>
      </c>
      <c r="CZ85" s="354">
        <v>1</v>
      </c>
      <c r="DA85" s="354">
        <v>1</v>
      </c>
      <c r="DB85" s="354">
        <v>1</v>
      </c>
      <c r="DC85" s="354">
        <v>1</v>
      </c>
      <c r="DD85" s="354">
        <v>1</v>
      </c>
      <c r="DE85" s="354">
        <v>1</v>
      </c>
      <c r="DF85" s="354">
        <v>1</v>
      </c>
      <c r="DG85" s="354">
        <v>1</v>
      </c>
      <c r="DH85" s="354">
        <v>1</v>
      </c>
      <c r="DI85" s="354">
        <v>1</v>
      </c>
      <c r="DJ85" s="354">
        <v>1</v>
      </c>
      <c r="DK85" s="354">
        <v>1</v>
      </c>
      <c r="DL85" s="354">
        <v>1</v>
      </c>
      <c r="DM85" s="354">
        <v>1</v>
      </c>
      <c r="DN85" s="354">
        <v>1</v>
      </c>
      <c r="DO85" s="354">
        <v>1</v>
      </c>
      <c r="DP85" s="354">
        <v>1</v>
      </c>
      <c r="DQ85" s="354">
        <v>1</v>
      </c>
      <c r="DR85" s="354">
        <v>1</v>
      </c>
      <c r="DS85" s="354">
        <v>1</v>
      </c>
      <c r="DT85" s="354">
        <v>1</v>
      </c>
      <c r="EC85" s="354">
        <v>1</v>
      </c>
      <c r="ED85" s="354">
        <v>1</v>
      </c>
      <c r="EE85" s="354">
        <v>1</v>
      </c>
      <c r="EF85" s="355">
        <v>1</v>
      </c>
      <c r="EG85" s="357">
        <v>1</v>
      </c>
      <c r="EH85" s="354">
        <v>1</v>
      </c>
      <c r="EI85" s="354">
        <v>1</v>
      </c>
      <c r="EJ85" s="354">
        <v>1</v>
      </c>
      <c r="EK85" s="354">
        <v>1</v>
      </c>
      <c r="EL85" s="354">
        <v>1</v>
      </c>
      <c r="EM85" s="354">
        <v>1</v>
      </c>
      <c r="EN85" s="354">
        <v>1</v>
      </c>
      <c r="EO85" s="354">
        <v>1</v>
      </c>
      <c r="EP85" s="355">
        <v>1</v>
      </c>
      <c r="EQ85" s="358">
        <v>1</v>
      </c>
      <c r="ER85" s="354">
        <v>1</v>
      </c>
      <c r="ES85" s="354">
        <v>1</v>
      </c>
      <c r="ET85" s="354">
        <v>1</v>
      </c>
      <c r="EU85" s="354">
        <v>1</v>
      </c>
      <c r="EV85" s="354">
        <v>1</v>
      </c>
      <c r="EW85" s="354">
        <v>1</v>
      </c>
      <c r="EX85" s="355">
        <v>1</v>
      </c>
      <c r="EY85" s="357">
        <v>1</v>
      </c>
      <c r="EZ85" s="354">
        <v>1</v>
      </c>
      <c r="FA85" s="354">
        <v>1</v>
      </c>
      <c r="FB85" s="354">
        <v>1</v>
      </c>
      <c r="FC85" s="354">
        <v>1</v>
      </c>
      <c r="FD85" s="354">
        <v>1</v>
      </c>
      <c r="FE85" s="354">
        <v>1</v>
      </c>
      <c r="FF85" s="354">
        <v>1</v>
      </c>
      <c r="FG85" s="354">
        <v>1</v>
      </c>
      <c r="FH85" s="354">
        <v>1</v>
      </c>
      <c r="FI85" s="354">
        <v>1</v>
      </c>
      <c r="FJ85" s="354">
        <v>1</v>
      </c>
      <c r="FK85" s="354">
        <v>1</v>
      </c>
      <c r="FL85" s="354">
        <v>1</v>
      </c>
      <c r="FM85" s="354">
        <v>1</v>
      </c>
      <c r="FN85" s="354">
        <v>1</v>
      </c>
      <c r="FO85" s="354">
        <v>1</v>
      </c>
      <c r="FP85" s="354">
        <v>1</v>
      </c>
      <c r="FQ85" s="355">
        <v>1</v>
      </c>
      <c r="FR85" s="357">
        <v>1</v>
      </c>
      <c r="FS85" s="354">
        <v>1</v>
      </c>
      <c r="FT85" s="354">
        <v>1</v>
      </c>
      <c r="FU85" s="354">
        <v>1</v>
      </c>
      <c r="FV85" s="354">
        <v>1</v>
      </c>
      <c r="FW85" s="355">
        <v>1</v>
      </c>
      <c r="FX85" s="358">
        <v>1</v>
      </c>
    </row>
    <row r="86" spans="19:180" ht="7.5" customHeight="1">
      <c r="S86" s="354">
        <v>1</v>
      </c>
      <c r="T86" s="354">
        <v>1</v>
      </c>
      <c r="U86" s="354">
        <v>1</v>
      </c>
      <c r="V86" s="354">
        <v>1</v>
      </c>
      <c r="W86" s="354">
        <v>1</v>
      </c>
      <c r="X86" s="354">
        <v>1</v>
      </c>
      <c r="Y86" s="354">
        <v>1</v>
      </c>
      <c r="Z86" s="354">
        <v>1</v>
      </c>
      <c r="AA86" s="354">
        <v>1</v>
      </c>
      <c r="AB86" s="354">
        <v>1</v>
      </c>
      <c r="AC86" s="354">
        <v>1</v>
      </c>
      <c r="AD86" s="354">
        <v>1</v>
      </c>
      <c r="AE86" s="354">
        <v>1</v>
      </c>
      <c r="AF86" s="354">
        <v>1</v>
      </c>
      <c r="AG86" s="354">
        <v>1</v>
      </c>
      <c r="AH86" s="354">
        <v>1</v>
      </c>
      <c r="AI86" s="354">
        <v>1</v>
      </c>
      <c r="AJ86" s="354">
        <v>1</v>
      </c>
      <c r="AK86" s="354">
        <v>1</v>
      </c>
      <c r="AL86" s="383">
        <v>1</v>
      </c>
      <c r="AM86" s="383">
        <v>1</v>
      </c>
      <c r="AN86" s="383">
        <v>1</v>
      </c>
      <c r="AO86" s="383">
        <v>1</v>
      </c>
      <c r="AP86" s="383">
        <v>1</v>
      </c>
      <c r="AQ86" s="383">
        <v>1</v>
      </c>
      <c r="AR86" s="383">
        <v>1</v>
      </c>
      <c r="AS86" s="383">
        <v>1</v>
      </c>
      <c r="AT86" s="383">
        <v>1</v>
      </c>
      <c r="AU86" s="383">
        <v>1</v>
      </c>
      <c r="AV86" s="383">
        <v>1</v>
      </c>
      <c r="AW86" s="383">
        <v>1</v>
      </c>
      <c r="AX86" s="383">
        <v>1</v>
      </c>
      <c r="AY86" s="383">
        <v>1</v>
      </c>
      <c r="AZ86" s="383">
        <v>1</v>
      </c>
      <c r="BA86" s="383">
        <v>1</v>
      </c>
      <c r="BB86" s="383">
        <v>1</v>
      </c>
      <c r="BC86" s="383">
        <v>1</v>
      </c>
      <c r="BD86" s="383">
        <v>1</v>
      </c>
      <c r="BE86" s="383">
        <v>1</v>
      </c>
      <c r="BF86" s="383">
        <v>1</v>
      </c>
      <c r="BG86" s="383">
        <v>1</v>
      </c>
      <c r="BH86" s="383">
        <v>1</v>
      </c>
      <c r="BI86" s="383">
        <v>1</v>
      </c>
      <c r="BJ86" s="383">
        <v>1</v>
      </c>
      <c r="BK86" s="383">
        <v>1</v>
      </c>
      <c r="BL86" s="383">
        <v>1</v>
      </c>
      <c r="BM86" s="383">
        <v>1</v>
      </c>
      <c r="BV86" s="369">
        <v>1</v>
      </c>
      <c r="BW86" s="354">
        <v>1</v>
      </c>
      <c r="BX86" s="354">
        <v>1</v>
      </c>
      <c r="BY86" s="354">
        <v>1</v>
      </c>
      <c r="BZ86" s="354">
        <v>1</v>
      </c>
      <c r="CA86" s="354">
        <v>1</v>
      </c>
      <c r="CB86" s="354">
        <v>1</v>
      </c>
      <c r="CC86" s="354">
        <v>1</v>
      </c>
      <c r="CD86" s="354">
        <v>1</v>
      </c>
      <c r="CE86" s="355">
        <v>1</v>
      </c>
      <c r="CF86" s="356"/>
      <c r="CG86" s="357">
        <v>1</v>
      </c>
      <c r="CH86" s="354">
        <v>1</v>
      </c>
      <c r="CI86" s="354">
        <v>1</v>
      </c>
      <c r="CJ86" s="355">
        <v>1</v>
      </c>
      <c r="CK86" s="371"/>
      <c r="CL86" s="357">
        <v>1</v>
      </c>
      <c r="CM86" s="354">
        <v>1</v>
      </c>
      <c r="CN86" s="355">
        <v>1</v>
      </c>
      <c r="CO86" s="356"/>
      <c r="CP86" s="357">
        <v>1</v>
      </c>
      <c r="CQ86" s="354">
        <v>1</v>
      </c>
      <c r="CR86" s="355">
        <v>1</v>
      </c>
      <c r="CS86" s="356"/>
      <c r="CT86" s="358">
        <v>1</v>
      </c>
      <c r="CU86" s="354">
        <v>1</v>
      </c>
      <c r="CV86" s="354">
        <v>1</v>
      </c>
      <c r="CW86" s="354">
        <v>1</v>
      </c>
      <c r="CX86" s="354">
        <v>1</v>
      </c>
      <c r="CY86" s="354">
        <v>1</v>
      </c>
      <c r="CZ86" s="354">
        <v>1</v>
      </c>
      <c r="DA86" s="354">
        <v>1</v>
      </c>
      <c r="DB86" s="354">
        <v>1</v>
      </c>
      <c r="DC86" s="354">
        <v>1</v>
      </c>
      <c r="DD86" s="354">
        <v>1</v>
      </c>
      <c r="DE86" s="354">
        <v>1</v>
      </c>
      <c r="DF86" s="354">
        <v>1</v>
      </c>
      <c r="DG86" s="354">
        <v>1</v>
      </c>
      <c r="DH86" s="354">
        <v>1</v>
      </c>
      <c r="DI86" s="354">
        <v>1</v>
      </c>
      <c r="DJ86" s="354">
        <v>1</v>
      </c>
      <c r="DK86" s="354">
        <v>1</v>
      </c>
      <c r="DL86" s="354">
        <v>1</v>
      </c>
      <c r="DM86" s="354">
        <v>1</v>
      </c>
      <c r="DN86" s="354">
        <v>1</v>
      </c>
      <c r="DO86" s="354">
        <v>1</v>
      </c>
      <c r="DP86" s="354">
        <v>1</v>
      </c>
      <c r="DQ86" s="354">
        <v>1</v>
      </c>
      <c r="DR86" s="354">
        <v>1</v>
      </c>
      <c r="DS86" s="354">
        <v>1</v>
      </c>
      <c r="DT86" s="354">
        <v>1</v>
      </c>
      <c r="EC86" s="354">
        <v>1</v>
      </c>
      <c r="ED86" s="354">
        <v>1</v>
      </c>
      <c r="EE86" s="354">
        <v>1</v>
      </c>
      <c r="EF86" s="355">
        <v>1</v>
      </c>
      <c r="EG86" s="357">
        <v>1</v>
      </c>
      <c r="EH86" s="354">
        <v>1</v>
      </c>
      <c r="EI86" s="354">
        <v>1</v>
      </c>
      <c r="EJ86" s="354">
        <v>1</v>
      </c>
      <c r="EK86" s="354">
        <v>1</v>
      </c>
      <c r="EL86" s="354">
        <v>1</v>
      </c>
      <c r="EM86" s="354">
        <v>1</v>
      </c>
      <c r="EN86" s="354">
        <v>1</v>
      </c>
      <c r="EO86" s="354">
        <v>1</v>
      </c>
      <c r="EP86" s="355">
        <v>1</v>
      </c>
      <c r="EQ86" s="358">
        <v>1</v>
      </c>
      <c r="ER86" s="354">
        <v>1</v>
      </c>
      <c r="ES86" s="354">
        <v>1</v>
      </c>
      <c r="ET86" s="354">
        <v>1</v>
      </c>
      <c r="EU86" s="354">
        <v>1</v>
      </c>
      <c r="EV86" s="354">
        <v>1</v>
      </c>
      <c r="EW86" s="354">
        <v>1</v>
      </c>
      <c r="EX86" s="355">
        <v>1</v>
      </c>
      <c r="EY86" s="357">
        <v>1</v>
      </c>
      <c r="EZ86" s="354">
        <v>1</v>
      </c>
      <c r="FA86" s="354">
        <v>1</v>
      </c>
      <c r="FB86" s="354">
        <v>1</v>
      </c>
      <c r="FC86" s="354">
        <v>1</v>
      </c>
      <c r="FD86" s="354">
        <v>1</v>
      </c>
      <c r="FE86" s="354">
        <v>1</v>
      </c>
      <c r="FF86" s="354">
        <v>1</v>
      </c>
      <c r="FG86" s="354">
        <v>1</v>
      </c>
      <c r="FH86" s="354">
        <v>1</v>
      </c>
      <c r="FI86" s="354">
        <v>1</v>
      </c>
      <c r="FJ86" s="354">
        <v>1</v>
      </c>
      <c r="FK86" s="354">
        <v>1</v>
      </c>
      <c r="FL86" s="354">
        <v>1</v>
      </c>
      <c r="FM86" s="354">
        <v>1</v>
      </c>
      <c r="FN86" s="354">
        <v>1</v>
      </c>
      <c r="FO86" s="354">
        <v>1</v>
      </c>
      <c r="FP86" s="354">
        <v>1</v>
      </c>
      <c r="FQ86" s="355">
        <v>1</v>
      </c>
      <c r="FR86" s="357">
        <v>1</v>
      </c>
      <c r="FS86" s="354">
        <v>1</v>
      </c>
      <c r="FT86" s="354">
        <v>1</v>
      </c>
      <c r="FU86" s="354">
        <v>1</v>
      </c>
      <c r="FV86" s="354">
        <v>1</v>
      </c>
      <c r="FW86" s="355">
        <v>1</v>
      </c>
      <c r="FX86" s="358">
        <v>1</v>
      </c>
    </row>
    <row r="87" spans="19:180" ht="7.5" customHeight="1">
      <c r="S87" s="354">
        <v>1</v>
      </c>
      <c r="T87" s="354">
        <v>1</v>
      </c>
      <c r="U87" s="354">
        <v>1</v>
      </c>
      <c r="V87" s="354">
        <v>1</v>
      </c>
      <c r="W87" s="354">
        <v>1</v>
      </c>
      <c r="X87" s="354">
        <v>1</v>
      </c>
      <c r="Y87" s="354">
        <v>1</v>
      </c>
      <c r="Z87" s="354">
        <v>1</v>
      </c>
      <c r="AA87" s="354">
        <v>1</v>
      </c>
      <c r="AB87" s="354">
        <v>1</v>
      </c>
      <c r="AC87" s="354">
        <v>1</v>
      </c>
      <c r="AD87" s="354">
        <v>1</v>
      </c>
      <c r="AE87" s="354">
        <v>1</v>
      </c>
      <c r="AF87" s="354">
        <v>1</v>
      </c>
      <c r="AG87" s="354">
        <v>1</v>
      </c>
      <c r="AH87" s="354">
        <v>1</v>
      </c>
      <c r="AI87" s="354">
        <v>1</v>
      </c>
      <c r="AJ87" s="354">
        <v>1</v>
      </c>
      <c r="AK87" s="354">
        <v>1</v>
      </c>
      <c r="AL87" s="383">
        <v>1</v>
      </c>
      <c r="AM87" s="383">
        <v>1</v>
      </c>
      <c r="AN87" s="383">
        <v>1</v>
      </c>
      <c r="AO87" s="383">
        <v>1</v>
      </c>
      <c r="AP87" s="383">
        <v>1</v>
      </c>
      <c r="AQ87" s="383">
        <v>1</v>
      </c>
      <c r="AR87" s="383">
        <v>1</v>
      </c>
      <c r="AS87" s="383">
        <v>1</v>
      </c>
      <c r="AT87" s="383">
        <v>1</v>
      </c>
      <c r="AU87" s="383">
        <v>1</v>
      </c>
      <c r="AV87" s="383">
        <v>1</v>
      </c>
      <c r="AW87" s="383">
        <v>1</v>
      </c>
      <c r="AX87" s="383">
        <v>1</v>
      </c>
      <c r="AY87" s="383">
        <v>1</v>
      </c>
      <c r="AZ87" s="383">
        <v>1</v>
      </c>
      <c r="BA87" s="383">
        <v>1</v>
      </c>
      <c r="BB87" s="383">
        <v>1</v>
      </c>
      <c r="BC87" s="383">
        <v>1</v>
      </c>
      <c r="BD87" s="383">
        <v>1</v>
      </c>
      <c r="BE87" s="383">
        <v>1</v>
      </c>
      <c r="BF87" s="383">
        <v>1</v>
      </c>
      <c r="BG87" s="383">
        <v>1</v>
      </c>
      <c r="BH87" s="383">
        <v>1</v>
      </c>
      <c r="BI87" s="383">
        <v>1</v>
      </c>
      <c r="BJ87" s="383">
        <v>1</v>
      </c>
      <c r="BK87" s="383">
        <v>1</v>
      </c>
      <c r="BL87" s="383">
        <v>1</v>
      </c>
      <c r="BM87" s="383">
        <v>1</v>
      </c>
      <c r="BV87" s="369">
        <v>1</v>
      </c>
      <c r="BW87" s="369">
        <v>1</v>
      </c>
      <c r="BX87" s="369">
        <v>1</v>
      </c>
      <c r="BY87" s="369">
        <v>1</v>
      </c>
      <c r="BZ87" s="369">
        <v>1</v>
      </c>
      <c r="CA87" s="369">
        <v>1</v>
      </c>
      <c r="CB87" s="369">
        <v>1</v>
      </c>
      <c r="CC87" s="369">
        <v>1</v>
      </c>
      <c r="CD87" s="369">
        <v>1</v>
      </c>
      <c r="CE87" s="370">
        <v>1</v>
      </c>
      <c r="CF87" s="371"/>
      <c r="CG87" s="368">
        <v>1</v>
      </c>
      <c r="CH87" s="369">
        <v>1</v>
      </c>
      <c r="CI87" s="369">
        <v>1</v>
      </c>
      <c r="CJ87" s="370">
        <v>1</v>
      </c>
      <c r="CK87" s="371"/>
      <c r="CL87" s="368">
        <v>1</v>
      </c>
      <c r="CM87" s="369">
        <v>1</v>
      </c>
      <c r="CN87" s="370">
        <v>1</v>
      </c>
      <c r="CO87" s="371"/>
      <c r="CP87" s="357">
        <v>1</v>
      </c>
      <c r="CQ87" s="354">
        <v>1</v>
      </c>
      <c r="CR87" s="355">
        <v>1</v>
      </c>
      <c r="CS87" s="356"/>
      <c r="CT87" s="358">
        <v>1</v>
      </c>
      <c r="CU87" s="354">
        <v>1</v>
      </c>
      <c r="CV87" s="354">
        <v>1</v>
      </c>
      <c r="CW87" s="354">
        <v>1</v>
      </c>
      <c r="CX87" s="354">
        <v>1</v>
      </c>
      <c r="CY87" s="354">
        <v>1</v>
      </c>
      <c r="CZ87" s="354">
        <v>1</v>
      </c>
      <c r="DA87" s="354">
        <v>1</v>
      </c>
      <c r="DB87" s="354">
        <v>1</v>
      </c>
      <c r="DC87" s="354">
        <v>1</v>
      </c>
      <c r="DD87" s="354">
        <v>1</v>
      </c>
      <c r="DE87" s="354">
        <v>1</v>
      </c>
      <c r="DF87" s="354">
        <v>1</v>
      </c>
      <c r="DG87" s="354">
        <v>1</v>
      </c>
      <c r="DH87" s="354">
        <v>1</v>
      </c>
      <c r="DI87" s="354">
        <v>1</v>
      </c>
      <c r="DJ87" s="354">
        <v>1</v>
      </c>
      <c r="DK87" s="354">
        <v>1</v>
      </c>
      <c r="DL87" s="354">
        <v>1</v>
      </c>
      <c r="DM87" s="354">
        <v>1</v>
      </c>
      <c r="DN87" s="354">
        <v>1</v>
      </c>
      <c r="DO87" s="354">
        <v>1</v>
      </c>
      <c r="DP87" s="354">
        <v>1</v>
      </c>
      <c r="DQ87" s="354">
        <v>1</v>
      </c>
      <c r="DR87" s="354">
        <v>1</v>
      </c>
      <c r="DS87" s="354">
        <v>1</v>
      </c>
      <c r="DT87" s="354">
        <v>1</v>
      </c>
      <c r="EC87" s="354">
        <v>1</v>
      </c>
      <c r="ED87" s="354">
        <v>1</v>
      </c>
      <c r="EE87" s="354">
        <v>1</v>
      </c>
      <c r="EF87" s="355">
        <v>1</v>
      </c>
      <c r="EG87" s="357">
        <v>1</v>
      </c>
      <c r="EH87" s="354">
        <v>1</v>
      </c>
      <c r="EI87" s="354">
        <v>1</v>
      </c>
      <c r="EJ87" s="354">
        <v>1</v>
      </c>
      <c r="EK87" s="354">
        <v>1</v>
      </c>
      <c r="EL87" s="354">
        <v>1</v>
      </c>
      <c r="EM87" s="354">
        <v>1</v>
      </c>
      <c r="EN87" s="354">
        <v>1</v>
      </c>
      <c r="EO87" s="354">
        <v>1</v>
      </c>
      <c r="EP87" s="355">
        <v>1</v>
      </c>
      <c r="EQ87" s="358">
        <v>1</v>
      </c>
      <c r="ER87" s="354">
        <v>1</v>
      </c>
      <c r="ES87" s="354">
        <v>1</v>
      </c>
      <c r="ET87" s="354">
        <v>1</v>
      </c>
      <c r="EU87" s="354">
        <v>1</v>
      </c>
      <c r="EV87" s="354">
        <v>1</v>
      </c>
      <c r="EW87" s="354">
        <v>1</v>
      </c>
      <c r="EX87" s="355">
        <v>1</v>
      </c>
      <c r="EY87" s="357">
        <v>1</v>
      </c>
      <c r="EZ87" s="354">
        <v>1</v>
      </c>
      <c r="FA87" s="354">
        <v>1</v>
      </c>
      <c r="FB87" s="354">
        <v>1</v>
      </c>
      <c r="FC87" s="354">
        <v>1</v>
      </c>
      <c r="FD87" s="354">
        <v>1</v>
      </c>
      <c r="FE87" s="354">
        <v>1</v>
      </c>
      <c r="FF87" s="354">
        <v>1</v>
      </c>
      <c r="FG87" s="354">
        <v>1</v>
      </c>
      <c r="FH87" s="354">
        <v>1</v>
      </c>
      <c r="FI87" s="354">
        <v>1</v>
      </c>
      <c r="FJ87" s="354">
        <v>1</v>
      </c>
      <c r="FK87" s="354">
        <v>1</v>
      </c>
      <c r="FL87" s="354">
        <v>1</v>
      </c>
      <c r="FM87" s="354">
        <v>1</v>
      </c>
      <c r="FN87" s="354">
        <v>1</v>
      </c>
      <c r="FO87" s="354">
        <v>1</v>
      </c>
      <c r="FP87" s="354">
        <v>1</v>
      </c>
      <c r="FQ87" s="355">
        <v>1</v>
      </c>
      <c r="FR87" s="357">
        <v>1</v>
      </c>
      <c r="FS87" s="354">
        <v>1</v>
      </c>
      <c r="FT87" s="354">
        <v>1</v>
      </c>
      <c r="FU87" s="354">
        <v>1</v>
      </c>
      <c r="FV87" s="354">
        <v>1</v>
      </c>
      <c r="FW87" s="355">
        <v>1</v>
      </c>
      <c r="FX87" s="358">
        <v>1</v>
      </c>
    </row>
    <row r="88" spans="19:180" ht="7.5" customHeight="1">
      <c r="S88" s="354">
        <v>1</v>
      </c>
      <c r="T88" s="354">
        <v>1</v>
      </c>
      <c r="U88" s="354">
        <v>1</v>
      </c>
      <c r="V88" s="354">
        <v>1</v>
      </c>
      <c r="W88" s="354">
        <v>1</v>
      </c>
      <c r="X88" s="354">
        <v>1</v>
      </c>
      <c r="Y88" s="354">
        <v>1</v>
      </c>
      <c r="Z88" s="354">
        <v>1</v>
      </c>
      <c r="AA88" s="354">
        <v>1</v>
      </c>
      <c r="AB88" s="354">
        <v>1</v>
      </c>
      <c r="AC88" s="354">
        <v>1</v>
      </c>
      <c r="AD88" s="354">
        <v>1</v>
      </c>
      <c r="AE88" s="354">
        <v>1</v>
      </c>
      <c r="AF88" s="354">
        <v>1</v>
      </c>
      <c r="AG88" s="354">
        <v>1</v>
      </c>
      <c r="AH88" s="354">
        <v>1</v>
      </c>
      <c r="AI88" s="354">
        <v>1</v>
      </c>
      <c r="AJ88" s="354">
        <v>1</v>
      </c>
      <c r="AK88" s="354">
        <v>1</v>
      </c>
      <c r="AL88" s="383">
        <v>1</v>
      </c>
      <c r="AM88" s="383">
        <v>1</v>
      </c>
      <c r="AN88" s="383">
        <v>1</v>
      </c>
      <c r="AO88" s="383">
        <v>1</v>
      </c>
      <c r="AP88" s="383">
        <v>1</v>
      </c>
      <c r="AQ88" s="383">
        <v>1</v>
      </c>
      <c r="AR88" s="383">
        <v>1</v>
      </c>
      <c r="AS88" s="383">
        <v>1</v>
      </c>
      <c r="AT88" s="383">
        <v>1</v>
      </c>
      <c r="AU88" s="383">
        <v>1</v>
      </c>
      <c r="AV88" s="383">
        <v>1</v>
      </c>
      <c r="AW88" s="383">
        <v>1</v>
      </c>
      <c r="AX88" s="383">
        <v>1</v>
      </c>
      <c r="AY88" s="383">
        <v>1</v>
      </c>
      <c r="AZ88" s="383">
        <v>1</v>
      </c>
      <c r="BA88" s="383">
        <v>1</v>
      </c>
      <c r="BB88" s="383">
        <v>1</v>
      </c>
      <c r="BC88" s="383">
        <v>1</v>
      </c>
      <c r="BD88" s="383">
        <v>1</v>
      </c>
      <c r="BE88" s="383">
        <v>1</v>
      </c>
      <c r="BF88" s="383">
        <v>1</v>
      </c>
      <c r="BG88" s="383">
        <v>1</v>
      </c>
      <c r="BH88" s="383">
        <v>1</v>
      </c>
      <c r="BI88" s="383">
        <v>1</v>
      </c>
      <c r="BJ88" s="383">
        <v>1</v>
      </c>
      <c r="BK88" s="383">
        <v>1</v>
      </c>
      <c r="BL88" s="383">
        <v>1</v>
      </c>
      <c r="BM88" s="383">
        <v>1</v>
      </c>
      <c r="BV88" s="369">
        <v>1</v>
      </c>
      <c r="BW88" s="369">
        <v>1</v>
      </c>
      <c r="BX88" s="369">
        <v>1</v>
      </c>
      <c r="BY88" s="369">
        <v>1</v>
      </c>
      <c r="BZ88" s="369">
        <v>1</v>
      </c>
      <c r="CA88" s="369">
        <v>1</v>
      </c>
      <c r="CB88" s="369">
        <v>1</v>
      </c>
      <c r="CC88" s="369">
        <v>1</v>
      </c>
      <c r="CD88" s="369">
        <v>1</v>
      </c>
      <c r="CE88" s="370">
        <v>1</v>
      </c>
      <c r="CF88" s="371"/>
      <c r="CG88" s="368">
        <v>1</v>
      </c>
      <c r="CH88" s="369">
        <v>1</v>
      </c>
      <c r="CI88" s="369">
        <v>1</v>
      </c>
      <c r="CJ88" s="370">
        <v>1</v>
      </c>
      <c r="CK88" s="371"/>
      <c r="CL88" s="368">
        <v>1</v>
      </c>
      <c r="CM88" s="369">
        <v>1</v>
      </c>
      <c r="CN88" s="370">
        <v>1</v>
      </c>
      <c r="CO88" s="371"/>
      <c r="CP88" s="357">
        <v>1</v>
      </c>
      <c r="CQ88" s="354">
        <v>1</v>
      </c>
      <c r="CR88" s="355">
        <v>1</v>
      </c>
      <c r="CS88" s="356"/>
      <c r="CT88" s="358">
        <v>1</v>
      </c>
      <c r="CU88" s="354">
        <v>1</v>
      </c>
      <c r="CV88" s="354">
        <v>1</v>
      </c>
      <c r="CW88" s="354">
        <v>1</v>
      </c>
      <c r="CX88" s="354">
        <v>1</v>
      </c>
      <c r="CY88" s="354">
        <v>1</v>
      </c>
      <c r="CZ88" s="354">
        <v>1</v>
      </c>
      <c r="DA88" s="354">
        <v>1</v>
      </c>
      <c r="DB88" s="354">
        <v>1</v>
      </c>
      <c r="DC88" s="354">
        <v>1</v>
      </c>
      <c r="DD88" s="354">
        <v>1</v>
      </c>
      <c r="DE88" s="354">
        <v>1</v>
      </c>
      <c r="DF88" s="354">
        <v>1</v>
      </c>
      <c r="DG88" s="354">
        <v>1</v>
      </c>
      <c r="DH88" s="354">
        <v>1</v>
      </c>
      <c r="DI88" s="354">
        <v>1</v>
      </c>
      <c r="DJ88" s="354">
        <v>1</v>
      </c>
      <c r="DK88" s="354">
        <v>1</v>
      </c>
      <c r="DL88" s="354">
        <v>1</v>
      </c>
      <c r="DM88" s="354">
        <v>1</v>
      </c>
      <c r="DN88" s="354">
        <v>1</v>
      </c>
      <c r="DO88" s="354">
        <v>1</v>
      </c>
      <c r="DP88" s="354">
        <v>1</v>
      </c>
      <c r="DQ88" s="354">
        <v>1</v>
      </c>
      <c r="DR88" s="354">
        <v>1</v>
      </c>
      <c r="DS88" s="354">
        <v>1</v>
      </c>
      <c r="DT88" s="354">
        <v>1</v>
      </c>
      <c r="EC88" s="354">
        <v>1</v>
      </c>
      <c r="ED88" s="354">
        <v>1</v>
      </c>
      <c r="EE88" s="354">
        <v>1</v>
      </c>
      <c r="EF88" s="355">
        <v>1</v>
      </c>
      <c r="EG88" s="357">
        <v>1</v>
      </c>
      <c r="EH88" s="354">
        <v>1</v>
      </c>
      <c r="EI88" s="354">
        <v>1</v>
      </c>
      <c r="EJ88" s="354">
        <v>1</v>
      </c>
      <c r="EK88" s="354">
        <v>1</v>
      </c>
      <c r="EL88" s="354">
        <v>1</v>
      </c>
      <c r="EM88" s="354">
        <v>1</v>
      </c>
      <c r="EN88" s="354">
        <v>1</v>
      </c>
      <c r="EO88" s="354">
        <v>1</v>
      </c>
      <c r="EP88" s="355">
        <v>1</v>
      </c>
      <c r="EQ88" s="358">
        <v>1</v>
      </c>
      <c r="ER88" s="354">
        <v>1</v>
      </c>
      <c r="ES88" s="354">
        <v>1</v>
      </c>
      <c r="ET88" s="354">
        <v>1</v>
      </c>
      <c r="EU88" s="354">
        <v>1</v>
      </c>
      <c r="EV88" s="354">
        <v>1</v>
      </c>
      <c r="EW88" s="354">
        <v>1</v>
      </c>
      <c r="EX88" s="355">
        <v>1</v>
      </c>
      <c r="EY88" s="357">
        <v>1</v>
      </c>
      <c r="EZ88" s="354">
        <v>1</v>
      </c>
      <c r="FA88" s="354">
        <v>1</v>
      </c>
      <c r="FB88" s="354">
        <v>1</v>
      </c>
      <c r="FC88" s="354">
        <v>1</v>
      </c>
      <c r="FD88" s="354">
        <v>1</v>
      </c>
      <c r="FE88" s="354">
        <v>1</v>
      </c>
      <c r="FF88" s="354">
        <v>1</v>
      </c>
      <c r="FG88" s="354">
        <v>1</v>
      </c>
      <c r="FH88" s="354">
        <v>1</v>
      </c>
      <c r="FI88" s="354">
        <v>1</v>
      </c>
      <c r="FJ88" s="354">
        <v>1</v>
      </c>
      <c r="FK88" s="354">
        <v>1</v>
      </c>
      <c r="FL88" s="354">
        <v>1</v>
      </c>
      <c r="FM88" s="354">
        <v>1</v>
      </c>
      <c r="FN88" s="354">
        <v>1</v>
      </c>
      <c r="FO88" s="354">
        <v>1</v>
      </c>
      <c r="FP88" s="354">
        <v>1</v>
      </c>
      <c r="FQ88" s="355">
        <v>1</v>
      </c>
      <c r="FR88" s="357">
        <v>1</v>
      </c>
      <c r="FS88" s="354">
        <v>1</v>
      </c>
      <c r="FT88" s="354">
        <v>1</v>
      </c>
      <c r="FU88" s="354">
        <v>1</v>
      </c>
      <c r="FV88" s="354">
        <v>1</v>
      </c>
      <c r="FW88" s="355">
        <v>1</v>
      </c>
      <c r="FX88" s="358">
        <v>1</v>
      </c>
    </row>
    <row r="89" spans="19:180" ht="7.5" customHeight="1">
      <c r="S89" s="354">
        <v>1</v>
      </c>
      <c r="T89" s="354">
        <v>1</v>
      </c>
      <c r="U89" s="354">
        <v>1</v>
      </c>
      <c r="V89" s="354">
        <v>1</v>
      </c>
      <c r="W89" s="354">
        <v>1</v>
      </c>
      <c r="X89" s="354">
        <v>1</v>
      </c>
      <c r="Y89" s="354">
        <v>1</v>
      </c>
      <c r="Z89" s="354">
        <v>1</v>
      </c>
      <c r="AA89" s="354">
        <v>1</v>
      </c>
      <c r="AB89" s="354">
        <v>1</v>
      </c>
      <c r="AC89" s="354">
        <v>1</v>
      </c>
      <c r="AD89" s="354">
        <v>1</v>
      </c>
      <c r="AE89" s="354">
        <v>1</v>
      </c>
      <c r="AF89" s="354">
        <v>1</v>
      </c>
      <c r="AG89" s="354">
        <v>1</v>
      </c>
      <c r="AH89" s="354">
        <v>1</v>
      </c>
      <c r="AI89" s="354">
        <v>1</v>
      </c>
      <c r="AJ89" s="354">
        <v>1</v>
      </c>
      <c r="AK89" s="354">
        <v>1</v>
      </c>
      <c r="AL89" s="383">
        <v>1</v>
      </c>
      <c r="AM89" s="383">
        <v>1</v>
      </c>
      <c r="AN89" s="383">
        <v>1</v>
      </c>
      <c r="AO89" s="383">
        <v>1</v>
      </c>
      <c r="AP89" s="383">
        <v>1</v>
      </c>
      <c r="AQ89" s="383">
        <v>1</v>
      </c>
      <c r="AR89" s="383">
        <v>1</v>
      </c>
      <c r="AS89" s="383">
        <v>1</v>
      </c>
      <c r="AT89" s="383">
        <v>1</v>
      </c>
      <c r="AU89" s="383">
        <v>1</v>
      </c>
      <c r="AV89" s="383">
        <v>1</v>
      </c>
      <c r="AW89" s="383">
        <v>1</v>
      </c>
      <c r="AX89" s="383">
        <v>1</v>
      </c>
      <c r="AY89" s="383">
        <v>1</v>
      </c>
      <c r="AZ89" s="383">
        <v>1</v>
      </c>
      <c r="BA89" s="383">
        <v>1</v>
      </c>
      <c r="BB89" s="383">
        <v>1</v>
      </c>
      <c r="BC89" s="383">
        <v>1</v>
      </c>
      <c r="BD89" s="383">
        <v>1</v>
      </c>
      <c r="BE89" s="383">
        <v>1</v>
      </c>
      <c r="BF89" s="383">
        <v>1</v>
      </c>
      <c r="BG89" s="383">
        <v>1</v>
      </c>
      <c r="BH89" s="383">
        <v>1</v>
      </c>
      <c r="BI89" s="383">
        <v>1</v>
      </c>
      <c r="BJ89" s="383">
        <v>1</v>
      </c>
      <c r="BK89" s="383">
        <v>1</v>
      </c>
      <c r="BL89" s="383">
        <v>1</v>
      </c>
      <c r="BM89" s="383">
        <v>1</v>
      </c>
      <c r="BV89" s="369">
        <v>1</v>
      </c>
      <c r="BW89" s="369">
        <v>1</v>
      </c>
      <c r="BX89" s="369">
        <v>1</v>
      </c>
      <c r="BY89" s="369">
        <v>1</v>
      </c>
      <c r="BZ89" s="369">
        <v>1</v>
      </c>
      <c r="CA89" s="369">
        <v>1</v>
      </c>
      <c r="CB89" s="369">
        <v>1</v>
      </c>
      <c r="CC89" s="369">
        <v>1</v>
      </c>
      <c r="CD89" s="369">
        <v>1</v>
      </c>
      <c r="CE89" s="370">
        <v>1</v>
      </c>
      <c r="CF89" s="371"/>
      <c r="CG89" s="368">
        <v>1</v>
      </c>
      <c r="CH89" s="369">
        <v>1</v>
      </c>
      <c r="CI89" s="369">
        <v>1</v>
      </c>
      <c r="CJ89" s="370">
        <v>1</v>
      </c>
      <c r="CK89" s="371"/>
      <c r="CL89" s="368">
        <v>1</v>
      </c>
      <c r="CM89" s="369">
        <v>1</v>
      </c>
      <c r="CN89" s="370">
        <v>1</v>
      </c>
      <c r="CO89" s="371"/>
      <c r="CP89" s="357">
        <v>1</v>
      </c>
      <c r="CQ89" s="354">
        <v>1</v>
      </c>
      <c r="CR89" s="355">
        <v>1</v>
      </c>
      <c r="CS89" s="356"/>
      <c r="CT89" s="358">
        <v>1</v>
      </c>
      <c r="CU89" s="354">
        <v>1</v>
      </c>
      <c r="CV89" s="354">
        <v>1</v>
      </c>
      <c r="CW89" s="354">
        <v>1</v>
      </c>
      <c r="CX89" s="354">
        <v>1</v>
      </c>
      <c r="CY89" s="354">
        <v>1</v>
      </c>
      <c r="CZ89" s="354">
        <v>1</v>
      </c>
      <c r="DA89" s="354">
        <v>1</v>
      </c>
      <c r="DB89" s="354">
        <v>1</v>
      </c>
      <c r="DC89" s="354">
        <v>1</v>
      </c>
      <c r="DD89" s="354">
        <v>1</v>
      </c>
      <c r="DE89" s="354">
        <v>1</v>
      </c>
      <c r="DF89" s="354">
        <v>1</v>
      </c>
      <c r="DG89" s="354">
        <v>1</v>
      </c>
      <c r="DH89" s="354">
        <v>1</v>
      </c>
      <c r="DI89" s="354">
        <v>1</v>
      </c>
      <c r="DJ89" s="354">
        <v>1</v>
      </c>
      <c r="DK89" s="354">
        <v>1</v>
      </c>
      <c r="DL89" s="354">
        <v>1</v>
      </c>
      <c r="DM89" s="354">
        <v>1</v>
      </c>
      <c r="DN89" s="354">
        <v>1</v>
      </c>
      <c r="DO89" s="354">
        <v>1</v>
      </c>
      <c r="DP89" s="354">
        <v>1</v>
      </c>
      <c r="DQ89" s="354">
        <v>1</v>
      </c>
      <c r="DR89" s="354">
        <v>1</v>
      </c>
      <c r="DS89" s="354">
        <v>1</v>
      </c>
      <c r="DT89" s="354">
        <v>1</v>
      </c>
      <c r="EC89" s="369">
        <v>1</v>
      </c>
      <c r="ED89" s="369">
        <v>1</v>
      </c>
      <c r="EE89" s="354">
        <v>1</v>
      </c>
      <c r="EF89" s="355">
        <v>1</v>
      </c>
      <c r="EG89" s="357">
        <v>1</v>
      </c>
      <c r="EH89" s="354">
        <v>1</v>
      </c>
      <c r="EI89" s="354">
        <v>1</v>
      </c>
      <c r="EJ89" s="354">
        <v>1</v>
      </c>
      <c r="EK89" s="354">
        <v>1</v>
      </c>
      <c r="EL89" s="354">
        <v>1</v>
      </c>
      <c r="EM89" s="354">
        <v>1</v>
      </c>
      <c r="EN89" s="354">
        <v>1</v>
      </c>
      <c r="EO89" s="354">
        <v>1</v>
      </c>
      <c r="EP89" s="355">
        <v>1</v>
      </c>
      <c r="EQ89" s="358">
        <v>1</v>
      </c>
      <c r="ER89" s="354">
        <v>1</v>
      </c>
      <c r="ES89" s="354">
        <v>1</v>
      </c>
      <c r="ET89" s="354">
        <v>1</v>
      </c>
      <c r="EU89" s="354">
        <v>1</v>
      </c>
      <c r="EV89" s="354">
        <v>1</v>
      </c>
      <c r="EW89" s="354">
        <v>1</v>
      </c>
      <c r="EX89" s="355">
        <v>1</v>
      </c>
      <c r="EY89" s="357">
        <v>1</v>
      </c>
      <c r="EZ89" s="354">
        <v>1</v>
      </c>
      <c r="FA89" s="354">
        <v>1</v>
      </c>
      <c r="FB89" s="354">
        <v>1</v>
      </c>
      <c r="FC89" s="354">
        <v>1</v>
      </c>
      <c r="FD89" s="354">
        <v>1</v>
      </c>
      <c r="FE89" s="354">
        <v>1</v>
      </c>
      <c r="FF89" s="354">
        <v>1</v>
      </c>
      <c r="FG89" s="354">
        <v>1</v>
      </c>
      <c r="FH89" s="354">
        <v>1</v>
      </c>
      <c r="FI89" s="354">
        <v>1</v>
      </c>
      <c r="FJ89" s="354">
        <v>1</v>
      </c>
      <c r="FK89" s="354">
        <v>1</v>
      </c>
      <c r="FL89" s="354">
        <v>1</v>
      </c>
      <c r="FM89" s="354">
        <v>1</v>
      </c>
      <c r="FN89" s="354">
        <v>1</v>
      </c>
      <c r="FO89" s="354">
        <v>1</v>
      </c>
      <c r="FP89" s="354">
        <v>1</v>
      </c>
      <c r="FQ89" s="355">
        <v>1</v>
      </c>
      <c r="FR89" s="357">
        <v>1</v>
      </c>
      <c r="FS89" s="354">
        <v>1</v>
      </c>
      <c r="FT89" s="354">
        <v>1</v>
      </c>
      <c r="FU89" s="354">
        <v>1</v>
      </c>
      <c r="FV89" s="354">
        <v>1</v>
      </c>
      <c r="FW89" s="355">
        <v>1</v>
      </c>
      <c r="FX89" s="372">
        <v>1</v>
      </c>
    </row>
    <row r="90" spans="19:180" ht="7.5" customHeight="1">
      <c r="S90" s="354">
        <v>1</v>
      </c>
      <c r="T90" s="354">
        <v>1</v>
      </c>
      <c r="U90" s="354">
        <v>1</v>
      </c>
      <c r="V90" s="354">
        <v>1</v>
      </c>
      <c r="W90" s="354">
        <v>1</v>
      </c>
      <c r="X90" s="354">
        <v>1</v>
      </c>
      <c r="Y90" s="354">
        <v>1</v>
      </c>
      <c r="Z90" s="354">
        <v>1</v>
      </c>
      <c r="AA90" s="354">
        <v>1</v>
      </c>
      <c r="AB90" s="354">
        <v>1</v>
      </c>
      <c r="AC90" s="354">
        <v>1</v>
      </c>
      <c r="AD90" s="354">
        <v>1</v>
      </c>
      <c r="AE90" s="354">
        <v>1</v>
      </c>
      <c r="AF90" s="354">
        <v>1</v>
      </c>
      <c r="AG90" s="354">
        <v>1</v>
      </c>
      <c r="AH90" s="354">
        <v>1</v>
      </c>
      <c r="AI90" s="354">
        <v>1</v>
      </c>
      <c r="AJ90" s="354">
        <v>1</v>
      </c>
      <c r="AK90" s="354">
        <v>1</v>
      </c>
      <c r="AL90" s="383">
        <v>1</v>
      </c>
      <c r="AM90" s="383">
        <v>1</v>
      </c>
      <c r="AN90" s="383">
        <v>1</v>
      </c>
      <c r="AO90" s="383">
        <v>1</v>
      </c>
      <c r="AP90" s="383">
        <v>1</v>
      </c>
      <c r="AQ90" s="383">
        <v>1</v>
      </c>
      <c r="AR90" s="383">
        <v>1</v>
      </c>
      <c r="AS90" s="383">
        <v>1</v>
      </c>
      <c r="AT90" s="383">
        <v>1</v>
      </c>
      <c r="AU90" s="383">
        <v>1</v>
      </c>
      <c r="AV90" s="383">
        <v>1</v>
      </c>
      <c r="AW90" s="383">
        <v>1</v>
      </c>
      <c r="AX90" s="383">
        <v>1</v>
      </c>
      <c r="AY90" s="383">
        <v>1</v>
      </c>
      <c r="AZ90" s="383">
        <v>1</v>
      </c>
      <c r="BA90" s="383">
        <v>1</v>
      </c>
      <c r="BB90" s="383">
        <v>1</v>
      </c>
      <c r="BC90" s="383">
        <v>1</v>
      </c>
      <c r="BD90" s="383">
        <v>1</v>
      </c>
      <c r="BE90" s="383">
        <v>1</v>
      </c>
      <c r="BF90" s="383">
        <v>1</v>
      </c>
      <c r="BG90" s="383">
        <v>1</v>
      </c>
      <c r="BH90" s="383">
        <v>1</v>
      </c>
      <c r="BI90" s="383">
        <v>1</v>
      </c>
      <c r="BJ90" s="383">
        <v>1</v>
      </c>
      <c r="BK90" s="383">
        <v>1</v>
      </c>
      <c r="BL90" s="383">
        <v>1</v>
      </c>
      <c r="BM90" s="383">
        <v>1</v>
      </c>
      <c r="BV90" s="369">
        <v>1</v>
      </c>
      <c r="BW90" s="369">
        <v>1</v>
      </c>
      <c r="BX90" s="369">
        <v>1</v>
      </c>
      <c r="BY90" s="369">
        <v>1</v>
      </c>
      <c r="BZ90" s="369">
        <v>1</v>
      </c>
      <c r="CA90" s="369">
        <v>1</v>
      </c>
      <c r="CB90" s="369">
        <v>1</v>
      </c>
      <c r="CC90" s="369">
        <v>1</v>
      </c>
      <c r="CD90" s="369">
        <v>1</v>
      </c>
      <c r="CE90" s="370">
        <v>1</v>
      </c>
      <c r="CF90" s="371"/>
      <c r="CG90" s="368">
        <v>1</v>
      </c>
      <c r="CH90" s="369">
        <v>1</v>
      </c>
      <c r="CI90" s="369">
        <v>1</v>
      </c>
      <c r="CJ90" s="370">
        <v>1</v>
      </c>
      <c r="CK90" s="371"/>
      <c r="CL90" s="368">
        <v>1</v>
      </c>
      <c r="CM90" s="369">
        <v>1</v>
      </c>
      <c r="CN90" s="370">
        <v>1</v>
      </c>
      <c r="CO90" s="371"/>
      <c r="CP90" s="357">
        <v>1</v>
      </c>
      <c r="CQ90" s="354">
        <v>1</v>
      </c>
      <c r="CR90" s="355">
        <v>1</v>
      </c>
      <c r="CS90" s="356"/>
      <c r="CT90" s="358">
        <v>1</v>
      </c>
      <c r="CU90" s="354">
        <v>1</v>
      </c>
      <c r="CV90" s="354">
        <v>1</v>
      </c>
      <c r="CW90" s="354">
        <v>1</v>
      </c>
      <c r="CX90" s="354">
        <v>1</v>
      </c>
      <c r="CY90" s="354">
        <v>1</v>
      </c>
      <c r="CZ90" s="354">
        <v>1</v>
      </c>
      <c r="DA90" s="354">
        <v>1</v>
      </c>
      <c r="DB90" s="354">
        <v>1</v>
      </c>
      <c r="DC90" s="354">
        <v>1</v>
      </c>
      <c r="DD90" s="354">
        <v>1</v>
      </c>
      <c r="DE90" s="354">
        <v>1</v>
      </c>
      <c r="DF90" s="354">
        <v>1</v>
      </c>
      <c r="DG90" s="354">
        <v>1</v>
      </c>
      <c r="DH90" s="354">
        <v>1</v>
      </c>
      <c r="DI90" s="354">
        <v>1</v>
      </c>
      <c r="DJ90" s="354">
        <v>1</v>
      </c>
      <c r="DK90" s="354">
        <v>1</v>
      </c>
      <c r="DL90" s="354">
        <v>1</v>
      </c>
      <c r="DM90" s="354">
        <v>1</v>
      </c>
      <c r="DN90" s="354">
        <v>1</v>
      </c>
      <c r="DO90" s="354">
        <v>1</v>
      </c>
      <c r="DP90" s="354">
        <v>1</v>
      </c>
      <c r="DQ90" s="354">
        <v>1</v>
      </c>
      <c r="DR90" s="354">
        <v>1</v>
      </c>
      <c r="DS90" s="354">
        <v>1</v>
      </c>
      <c r="DT90" s="354">
        <v>1</v>
      </c>
      <c r="EC90" s="369">
        <v>1</v>
      </c>
      <c r="ED90" s="369">
        <v>1</v>
      </c>
      <c r="EE90" s="369">
        <v>1</v>
      </c>
      <c r="EF90" s="370">
        <v>1</v>
      </c>
      <c r="EG90" s="368">
        <v>1</v>
      </c>
      <c r="EH90" s="354">
        <v>1</v>
      </c>
      <c r="EI90" s="354">
        <v>1</v>
      </c>
      <c r="EJ90" s="354">
        <v>1</v>
      </c>
      <c r="EK90" s="354">
        <v>1</v>
      </c>
      <c r="EL90" s="354">
        <v>1</v>
      </c>
      <c r="EM90" s="354">
        <v>1</v>
      </c>
      <c r="EN90" s="354">
        <v>1</v>
      </c>
      <c r="EO90" s="354">
        <v>1</v>
      </c>
      <c r="EP90" s="355">
        <v>1</v>
      </c>
      <c r="EQ90" s="358">
        <v>1</v>
      </c>
      <c r="ER90" s="354">
        <v>1</v>
      </c>
      <c r="ES90" s="354">
        <v>1</v>
      </c>
      <c r="ET90" s="354">
        <v>1</v>
      </c>
      <c r="EU90" s="354">
        <v>1</v>
      </c>
      <c r="EV90" s="354">
        <v>1</v>
      </c>
      <c r="EW90" s="354">
        <v>1</v>
      </c>
      <c r="EX90" s="355">
        <v>1</v>
      </c>
      <c r="EY90" s="357">
        <v>1</v>
      </c>
      <c r="EZ90" s="354">
        <v>1</v>
      </c>
      <c r="FA90" s="354">
        <v>1</v>
      </c>
      <c r="FB90" s="354">
        <v>1</v>
      </c>
      <c r="FC90" s="354">
        <v>1</v>
      </c>
      <c r="FD90" s="354">
        <v>1</v>
      </c>
      <c r="FE90" s="354">
        <v>1</v>
      </c>
      <c r="FF90" s="354">
        <v>1</v>
      </c>
      <c r="FG90" s="354">
        <v>1</v>
      </c>
      <c r="FH90" s="354">
        <v>1</v>
      </c>
      <c r="FI90" s="354">
        <v>1</v>
      </c>
      <c r="FJ90" s="354">
        <v>1</v>
      </c>
      <c r="FK90" s="354">
        <v>1</v>
      </c>
      <c r="FL90" s="354">
        <v>1</v>
      </c>
      <c r="FM90" s="354">
        <v>1</v>
      </c>
      <c r="FN90" s="354">
        <v>1</v>
      </c>
      <c r="FO90" s="354">
        <v>1</v>
      </c>
      <c r="FP90" s="354">
        <v>1</v>
      </c>
      <c r="FQ90" s="355">
        <v>1</v>
      </c>
      <c r="FR90" s="357">
        <v>1</v>
      </c>
      <c r="FS90" s="354">
        <v>1</v>
      </c>
      <c r="FT90" s="354">
        <v>1</v>
      </c>
      <c r="FU90" s="354">
        <v>1</v>
      </c>
      <c r="FV90" s="354">
        <v>1</v>
      </c>
      <c r="FW90" s="355">
        <v>1</v>
      </c>
      <c r="FX90" s="372">
        <v>1</v>
      </c>
    </row>
    <row r="91" spans="19:180" ht="7.5" customHeight="1">
      <c r="S91" s="354">
        <v>1</v>
      </c>
      <c r="T91" s="354">
        <v>1</v>
      </c>
      <c r="U91" s="354">
        <v>1</v>
      </c>
      <c r="V91" s="354">
        <v>1</v>
      </c>
      <c r="W91" s="354">
        <v>1</v>
      </c>
      <c r="X91" s="354">
        <v>1</v>
      </c>
      <c r="Y91" s="354">
        <v>1</v>
      </c>
      <c r="Z91" s="354">
        <v>1</v>
      </c>
      <c r="AA91" s="354">
        <v>1</v>
      </c>
      <c r="AB91" s="354">
        <v>1</v>
      </c>
      <c r="AC91" s="354">
        <v>1</v>
      </c>
      <c r="AD91" s="354">
        <v>1</v>
      </c>
      <c r="AE91" s="354">
        <v>1</v>
      </c>
      <c r="AF91" s="354">
        <v>1</v>
      </c>
      <c r="AG91" s="354">
        <v>1</v>
      </c>
      <c r="AH91" s="354">
        <v>1</v>
      </c>
      <c r="AI91" s="354">
        <v>1</v>
      </c>
      <c r="AJ91" s="354">
        <v>1</v>
      </c>
      <c r="AK91" s="354">
        <v>1</v>
      </c>
      <c r="AL91" s="383">
        <v>1</v>
      </c>
      <c r="AM91" s="383">
        <v>1</v>
      </c>
      <c r="AN91" s="383">
        <v>1</v>
      </c>
      <c r="AO91" s="383">
        <v>1</v>
      </c>
      <c r="AP91" s="383">
        <v>1</v>
      </c>
      <c r="AQ91" s="383">
        <v>1</v>
      </c>
      <c r="AR91" s="383">
        <v>1</v>
      </c>
      <c r="AS91" s="383">
        <v>1</v>
      </c>
      <c r="AT91" s="383">
        <v>1</v>
      </c>
      <c r="AU91" s="383">
        <v>1</v>
      </c>
      <c r="AV91" s="383">
        <v>1</v>
      </c>
      <c r="AW91" s="383">
        <v>1</v>
      </c>
      <c r="AX91" s="383">
        <v>1</v>
      </c>
      <c r="AY91" s="383">
        <v>1</v>
      </c>
      <c r="AZ91" s="383">
        <v>1</v>
      </c>
      <c r="BA91" s="383">
        <v>1</v>
      </c>
      <c r="BB91" s="383">
        <v>1</v>
      </c>
      <c r="BC91" s="383">
        <v>1</v>
      </c>
      <c r="BD91" s="383">
        <v>1</v>
      </c>
      <c r="BE91" s="383">
        <v>1</v>
      </c>
      <c r="BF91" s="383">
        <v>1</v>
      </c>
      <c r="BG91" s="383">
        <v>1</v>
      </c>
      <c r="BH91" s="383">
        <v>1</v>
      </c>
      <c r="BI91" s="383">
        <v>1</v>
      </c>
      <c r="BJ91" s="383">
        <v>1</v>
      </c>
      <c r="BK91" s="383">
        <v>1</v>
      </c>
      <c r="BL91" s="383">
        <v>1</v>
      </c>
      <c r="BM91" s="383">
        <v>1</v>
      </c>
      <c r="BV91" s="369">
        <v>1</v>
      </c>
      <c r="BW91" s="369">
        <v>1</v>
      </c>
      <c r="BX91" s="369">
        <v>1</v>
      </c>
      <c r="BY91" s="369">
        <v>1</v>
      </c>
      <c r="BZ91" s="369">
        <v>1</v>
      </c>
      <c r="CA91" s="369">
        <v>1</v>
      </c>
      <c r="CB91" s="369">
        <v>1</v>
      </c>
      <c r="CC91" s="369">
        <v>1</v>
      </c>
      <c r="CD91" s="369">
        <v>1</v>
      </c>
      <c r="CE91" s="370">
        <v>1</v>
      </c>
      <c r="CF91" s="371"/>
      <c r="CG91" s="368">
        <v>1</v>
      </c>
      <c r="CH91" s="369">
        <v>1</v>
      </c>
      <c r="CI91" s="369">
        <v>1</v>
      </c>
      <c r="CJ91" s="370">
        <v>1</v>
      </c>
      <c r="CK91" s="371"/>
      <c r="CL91" s="368">
        <v>1</v>
      </c>
      <c r="CM91" s="369">
        <v>1</v>
      </c>
      <c r="CN91" s="370">
        <v>1</v>
      </c>
      <c r="CO91" s="371"/>
      <c r="CP91" s="357">
        <v>1</v>
      </c>
      <c r="CQ91" s="354">
        <v>1</v>
      </c>
      <c r="CR91" s="355">
        <v>1</v>
      </c>
      <c r="CS91" s="356"/>
      <c r="CT91" s="358">
        <v>1</v>
      </c>
      <c r="CU91" s="354">
        <v>1</v>
      </c>
      <c r="CV91" s="354">
        <v>1</v>
      </c>
      <c r="CW91" s="354">
        <v>1</v>
      </c>
      <c r="CX91" s="354">
        <v>1</v>
      </c>
      <c r="CY91" s="354">
        <v>1</v>
      </c>
      <c r="CZ91" s="354">
        <v>1</v>
      </c>
      <c r="DA91" s="354">
        <v>1</v>
      </c>
      <c r="DB91" s="354">
        <v>1</v>
      </c>
      <c r="DC91" s="354">
        <v>1</v>
      </c>
      <c r="DD91" s="354">
        <v>1</v>
      </c>
      <c r="DE91" s="354">
        <v>1</v>
      </c>
      <c r="DF91" s="354">
        <v>1</v>
      </c>
      <c r="DG91" s="354">
        <v>1</v>
      </c>
      <c r="DH91" s="354">
        <v>1</v>
      </c>
      <c r="DI91" s="354">
        <v>1</v>
      </c>
      <c r="DJ91" s="354">
        <v>1</v>
      </c>
      <c r="DK91" s="354">
        <v>1</v>
      </c>
      <c r="DL91" s="354">
        <v>1</v>
      </c>
      <c r="DM91" s="354">
        <v>1</v>
      </c>
      <c r="DN91" s="354">
        <v>1</v>
      </c>
      <c r="DO91" s="354">
        <v>1</v>
      </c>
      <c r="DP91" s="354">
        <v>1</v>
      </c>
      <c r="DQ91" s="354">
        <v>1</v>
      </c>
      <c r="DR91" s="354">
        <v>1</v>
      </c>
      <c r="DS91" s="354">
        <v>1</v>
      </c>
      <c r="DT91" s="354">
        <v>1</v>
      </c>
      <c r="EC91" s="369">
        <v>1</v>
      </c>
      <c r="ED91" s="369">
        <v>1</v>
      </c>
      <c r="EE91" s="369">
        <v>1</v>
      </c>
      <c r="EF91" s="370">
        <v>1</v>
      </c>
      <c r="EG91" s="368">
        <v>1</v>
      </c>
      <c r="EH91" s="369">
        <v>1</v>
      </c>
      <c r="EI91" s="369">
        <v>1</v>
      </c>
      <c r="EJ91" s="369">
        <v>1</v>
      </c>
      <c r="EK91" s="369">
        <v>1</v>
      </c>
      <c r="EL91" s="369">
        <v>1</v>
      </c>
      <c r="EM91" s="369">
        <v>1</v>
      </c>
      <c r="EN91" s="369">
        <v>1</v>
      </c>
      <c r="EO91" s="369">
        <v>1</v>
      </c>
      <c r="EP91" s="370">
        <v>1</v>
      </c>
      <c r="EQ91" s="358">
        <v>1</v>
      </c>
      <c r="ER91" s="354">
        <v>1</v>
      </c>
      <c r="ES91" s="354">
        <v>1</v>
      </c>
      <c r="ET91" s="354">
        <v>1</v>
      </c>
      <c r="EU91" s="354">
        <v>1</v>
      </c>
      <c r="EV91" s="354">
        <v>1</v>
      </c>
      <c r="EW91" s="354">
        <v>1</v>
      </c>
      <c r="EX91" s="355">
        <v>1</v>
      </c>
      <c r="EY91" s="357">
        <v>1</v>
      </c>
      <c r="EZ91" s="354">
        <v>1</v>
      </c>
      <c r="FA91" s="354">
        <v>1</v>
      </c>
      <c r="FB91" s="354">
        <v>1</v>
      </c>
      <c r="FC91" s="354">
        <v>1</v>
      </c>
      <c r="FD91" s="354">
        <v>1</v>
      </c>
      <c r="FE91" s="354">
        <v>1</v>
      </c>
      <c r="FF91" s="354">
        <v>1</v>
      </c>
      <c r="FG91" s="354">
        <v>1</v>
      </c>
      <c r="FH91" s="354">
        <v>1</v>
      </c>
      <c r="FI91" s="354">
        <v>1</v>
      </c>
      <c r="FJ91" s="354">
        <v>1</v>
      </c>
      <c r="FK91" s="354">
        <v>1</v>
      </c>
      <c r="FL91" s="354">
        <v>1</v>
      </c>
      <c r="FM91" s="354">
        <v>1</v>
      </c>
      <c r="FN91" s="354">
        <v>1</v>
      </c>
      <c r="FO91" s="354">
        <v>1</v>
      </c>
      <c r="FP91" s="354">
        <v>1</v>
      </c>
      <c r="FQ91" s="355">
        <v>1</v>
      </c>
      <c r="FR91" s="357">
        <v>1</v>
      </c>
      <c r="FS91" s="354">
        <v>1</v>
      </c>
      <c r="FT91" s="354">
        <v>1</v>
      </c>
      <c r="FU91" s="354">
        <v>1</v>
      </c>
      <c r="FV91" s="354">
        <v>1</v>
      </c>
      <c r="FW91" s="355">
        <v>1</v>
      </c>
      <c r="FX91" s="372">
        <v>1</v>
      </c>
    </row>
    <row r="92" spans="19:180" ht="7.5" customHeight="1">
      <c r="S92" s="354">
        <v>1</v>
      </c>
      <c r="T92" s="354">
        <v>1</v>
      </c>
      <c r="U92" s="354">
        <v>1</v>
      </c>
      <c r="V92" s="354">
        <v>1</v>
      </c>
      <c r="W92" s="354">
        <v>1</v>
      </c>
      <c r="X92" s="354">
        <v>1</v>
      </c>
      <c r="Y92" s="354">
        <v>1</v>
      </c>
      <c r="Z92" s="354">
        <v>1</v>
      </c>
      <c r="AA92" s="354">
        <v>1</v>
      </c>
      <c r="AB92" s="354">
        <v>1</v>
      </c>
      <c r="AC92" s="354">
        <v>1</v>
      </c>
      <c r="AD92" s="354">
        <v>1</v>
      </c>
      <c r="AE92" s="354">
        <v>1</v>
      </c>
      <c r="AF92" s="354">
        <v>1</v>
      </c>
      <c r="AG92" s="354">
        <v>1</v>
      </c>
      <c r="AH92" s="354">
        <v>1</v>
      </c>
      <c r="AI92" s="354">
        <v>1</v>
      </c>
      <c r="AJ92" s="354">
        <v>1</v>
      </c>
      <c r="AK92" s="354">
        <v>1</v>
      </c>
      <c r="AL92" s="383">
        <v>1</v>
      </c>
      <c r="AM92" s="383">
        <v>1</v>
      </c>
      <c r="AN92" s="383">
        <v>1</v>
      </c>
      <c r="AO92" s="383">
        <v>1</v>
      </c>
      <c r="AP92" s="383">
        <v>1</v>
      </c>
      <c r="AQ92" s="383">
        <v>1</v>
      </c>
      <c r="AR92" s="383">
        <v>1</v>
      </c>
      <c r="AS92" s="383">
        <v>1</v>
      </c>
      <c r="AT92" s="383">
        <v>1</v>
      </c>
      <c r="AU92" s="383">
        <v>1</v>
      </c>
      <c r="AV92" s="383">
        <v>1</v>
      </c>
      <c r="AW92" s="383">
        <v>1</v>
      </c>
      <c r="AX92" s="383">
        <v>1</v>
      </c>
      <c r="AY92" s="383">
        <v>1</v>
      </c>
      <c r="AZ92" s="383">
        <v>1</v>
      </c>
      <c r="BA92" s="383">
        <v>1</v>
      </c>
      <c r="BB92" s="383">
        <v>1</v>
      </c>
      <c r="BC92" s="383">
        <v>1</v>
      </c>
      <c r="BD92" s="383">
        <v>1</v>
      </c>
      <c r="BE92" s="383">
        <v>1</v>
      </c>
      <c r="BF92" s="383">
        <v>1</v>
      </c>
      <c r="BG92" s="383">
        <v>1</v>
      </c>
      <c r="BH92" s="383">
        <v>1</v>
      </c>
      <c r="BI92" s="383">
        <v>1</v>
      </c>
      <c r="BJ92" s="383">
        <v>1</v>
      </c>
      <c r="BK92" s="383">
        <v>1</v>
      </c>
      <c r="BL92" s="383">
        <v>1</v>
      </c>
      <c r="BM92" s="383">
        <v>1</v>
      </c>
      <c r="BV92" s="369">
        <v>1</v>
      </c>
      <c r="BW92" s="369">
        <v>1</v>
      </c>
      <c r="BX92" s="369">
        <v>1</v>
      </c>
      <c r="BY92" s="369">
        <v>1</v>
      </c>
      <c r="BZ92" s="369">
        <v>1</v>
      </c>
      <c r="CA92" s="369">
        <v>1</v>
      </c>
      <c r="CB92" s="369">
        <v>1</v>
      </c>
      <c r="CC92" s="369">
        <v>1</v>
      </c>
      <c r="CD92" s="369">
        <v>1</v>
      </c>
      <c r="CE92" s="370">
        <v>1</v>
      </c>
      <c r="CF92" s="371"/>
      <c r="CG92" s="368">
        <v>1</v>
      </c>
      <c r="CH92" s="369">
        <v>1</v>
      </c>
      <c r="CI92" s="369">
        <v>1</v>
      </c>
      <c r="CJ92" s="370">
        <v>1</v>
      </c>
      <c r="CK92" s="371"/>
      <c r="CL92" s="368">
        <v>1</v>
      </c>
      <c r="CM92" s="369">
        <v>1</v>
      </c>
      <c r="CN92" s="370">
        <v>1</v>
      </c>
      <c r="CO92" s="371"/>
      <c r="CP92" s="357">
        <v>1</v>
      </c>
      <c r="CQ92" s="354">
        <v>1</v>
      </c>
      <c r="CR92" s="355">
        <v>1</v>
      </c>
      <c r="CS92" s="356"/>
      <c r="CT92" s="358">
        <v>1</v>
      </c>
      <c r="CU92" s="354">
        <v>1</v>
      </c>
      <c r="CV92" s="354">
        <v>1</v>
      </c>
      <c r="CW92" s="354">
        <v>1</v>
      </c>
      <c r="CX92" s="354">
        <v>1</v>
      </c>
      <c r="CY92" s="354">
        <v>1</v>
      </c>
      <c r="CZ92" s="354">
        <v>1</v>
      </c>
      <c r="DA92" s="354">
        <v>1</v>
      </c>
      <c r="DB92" s="354">
        <v>1</v>
      </c>
      <c r="DC92" s="354">
        <v>1</v>
      </c>
      <c r="DD92" s="354">
        <v>1</v>
      </c>
      <c r="DE92" s="354">
        <v>1</v>
      </c>
      <c r="DF92" s="354">
        <v>1</v>
      </c>
      <c r="DG92" s="354">
        <v>1</v>
      </c>
      <c r="DH92" s="354">
        <v>1</v>
      </c>
      <c r="DI92" s="354">
        <v>1</v>
      </c>
      <c r="DJ92" s="354">
        <v>1</v>
      </c>
      <c r="DK92" s="354">
        <v>1</v>
      </c>
      <c r="DL92" s="354">
        <v>1</v>
      </c>
      <c r="DM92" s="354">
        <v>1</v>
      </c>
      <c r="DN92" s="354">
        <v>1</v>
      </c>
      <c r="DO92" s="354">
        <v>1</v>
      </c>
      <c r="DP92" s="354">
        <v>1</v>
      </c>
      <c r="DQ92" s="354">
        <v>1</v>
      </c>
      <c r="DR92" s="354">
        <v>1</v>
      </c>
      <c r="DS92" s="354">
        <v>1</v>
      </c>
      <c r="DT92" s="354">
        <v>1</v>
      </c>
      <c r="EC92" s="369">
        <v>1</v>
      </c>
      <c r="ED92" s="369">
        <v>1</v>
      </c>
      <c r="EE92" s="369">
        <v>1</v>
      </c>
      <c r="EF92" s="370">
        <v>1</v>
      </c>
      <c r="EG92" s="368">
        <v>1</v>
      </c>
      <c r="EH92" s="369">
        <v>1</v>
      </c>
      <c r="EI92" s="369">
        <v>1</v>
      </c>
      <c r="EJ92" s="369">
        <v>1</v>
      </c>
      <c r="EK92" s="369">
        <v>1</v>
      </c>
      <c r="EL92" s="369">
        <v>1</v>
      </c>
      <c r="EM92" s="369">
        <v>1</v>
      </c>
      <c r="EN92" s="369">
        <v>1</v>
      </c>
      <c r="EO92" s="369">
        <v>1</v>
      </c>
      <c r="EP92" s="370">
        <v>1</v>
      </c>
      <c r="EQ92" s="358">
        <v>1</v>
      </c>
      <c r="ER92" s="354">
        <v>1</v>
      </c>
      <c r="ES92" s="354">
        <v>1</v>
      </c>
      <c r="ET92" s="354">
        <v>1</v>
      </c>
      <c r="EU92" s="354">
        <v>1</v>
      </c>
      <c r="EV92" s="354">
        <v>1</v>
      </c>
      <c r="EW92" s="354">
        <v>1</v>
      </c>
      <c r="EX92" s="355">
        <v>1</v>
      </c>
      <c r="EY92" s="357">
        <v>1</v>
      </c>
      <c r="EZ92" s="354">
        <v>1</v>
      </c>
      <c r="FA92" s="354">
        <v>1</v>
      </c>
      <c r="FB92" s="354">
        <v>1</v>
      </c>
      <c r="FC92" s="354">
        <v>1</v>
      </c>
      <c r="FD92" s="354">
        <v>1</v>
      </c>
      <c r="FE92" s="354">
        <v>1</v>
      </c>
      <c r="FF92" s="354">
        <v>1</v>
      </c>
      <c r="FG92" s="354">
        <v>1</v>
      </c>
      <c r="FH92" s="354">
        <v>1</v>
      </c>
      <c r="FI92" s="354">
        <v>1</v>
      </c>
      <c r="FJ92" s="354">
        <v>1</v>
      </c>
      <c r="FK92" s="354">
        <v>1</v>
      </c>
      <c r="FL92" s="354">
        <v>1</v>
      </c>
      <c r="FM92" s="354">
        <v>1</v>
      </c>
      <c r="FN92" s="354">
        <v>1</v>
      </c>
      <c r="FO92" s="354">
        <v>1</v>
      </c>
      <c r="FP92" s="354">
        <v>1</v>
      </c>
      <c r="FQ92" s="355">
        <v>1</v>
      </c>
      <c r="FR92" s="357">
        <v>1</v>
      </c>
      <c r="FS92" s="354">
        <v>1</v>
      </c>
      <c r="FT92" s="354">
        <v>1</v>
      </c>
      <c r="FU92" s="354">
        <v>1</v>
      </c>
      <c r="FV92" s="354">
        <v>1</v>
      </c>
      <c r="FW92" s="355">
        <v>1</v>
      </c>
      <c r="FX92" s="372">
        <v>1</v>
      </c>
    </row>
    <row r="93" spans="19:180" ht="7.5" customHeight="1">
      <c r="S93" s="354">
        <v>1</v>
      </c>
      <c r="T93" s="354">
        <v>1</v>
      </c>
      <c r="U93" s="354">
        <v>1</v>
      </c>
      <c r="V93" s="354">
        <v>1</v>
      </c>
      <c r="W93" s="354">
        <v>1</v>
      </c>
      <c r="X93" s="354">
        <v>1</v>
      </c>
      <c r="Y93" s="354">
        <v>1</v>
      </c>
      <c r="Z93" s="354">
        <v>1</v>
      </c>
      <c r="AA93" s="354">
        <v>1</v>
      </c>
      <c r="AB93" s="354">
        <v>1</v>
      </c>
      <c r="AC93" s="354">
        <v>1</v>
      </c>
      <c r="AD93" s="354">
        <v>1</v>
      </c>
      <c r="AE93" s="354">
        <v>1</v>
      </c>
      <c r="AF93" s="354">
        <v>1</v>
      </c>
      <c r="AG93" s="354">
        <v>1</v>
      </c>
      <c r="AH93" s="354">
        <v>1</v>
      </c>
      <c r="AI93" s="354">
        <v>1</v>
      </c>
      <c r="AJ93" s="354">
        <v>1</v>
      </c>
      <c r="AK93" s="354">
        <v>1</v>
      </c>
      <c r="AL93" s="383">
        <v>1</v>
      </c>
      <c r="AM93" s="383">
        <v>1</v>
      </c>
      <c r="AN93" s="383">
        <v>1</v>
      </c>
      <c r="AO93" s="383">
        <v>1</v>
      </c>
      <c r="AP93" s="383">
        <v>1</v>
      </c>
      <c r="AQ93" s="383">
        <v>1</v>
      </c>
      <c r="AR93" s="383">
        <v>1</v>
      </c>
      <c r="AS93" s="383">
        <v>1</v>
      </c>
      <c r="AT93" s="383">
        <v>1</v>
      </c>
      <c r="AU93" s="383">
        <v>1</v>
      </c>
      <c r="AV93" s="383">
        <v>1</v>
      </c>
      <c r="AW93" s="383">
        <v>1</v>
      </c>
      <c r="AX93" s="383">
        <v>1</v>
      </c>
      <c r="AY93" s="383">
        <v>1</v>
      </c>
      <c r="AZ93" s="383">
        <v>1</v>
      </c>
      <c r="BA93" s="383">
        <v>1</v>
      </c>
      <c r="BB93" s="383">
        <v>1</v>
      </c>
      <c r="BC93" s="383">
        <v>1</v>
      </c>
      <c r="BD93" s="383">
        <v>1</v>
      </c>
      <c r="BE93" s="383">
        <v>1</v>
      </c>
      <c r="BF93" s="383">
        <v>1</v>
      </c>
      <c r="BG93" s="383">
        <v>1</v>
      </c>
      <c r="BH93" s="383">
        <v>1</v>
      </c>
      <c r="BI93" s="383">
        <v>1</v>
      </c>
      <c r="BJ93" s="383">
        <v>1</v>
      </c>
      <c r="BK93" s="383">
        <v>1</v>
      </c>
      <c r="BL93" s="383">
        <v>1</v>
      </c>
      <c r="BM93" s="383">
        <v>1</v>
      </c>
      <c r="BV93" s="369">
        <v>1</v>
      </c>
      <c r="BW93" s="369">
        <v>1</v>
      </c>
      <c r="BX93" s="369">
        <v>1</v>
      </c>
      <c r="BY93" s="369">
        <v>1</v>
      </c>
      <c r="BZ93" s="369">
        <v>1</v>
      </c>
      <c r="CA93" s="369">
        <v>1</v>
      </c>
      <c r="CB93" s="369">
        <v>1</v>
      </c>
      <c r="CC93" s="369">
        <v>1</v>
      </c>
      <c r="CD93" s="369">
        <v>1</v>
      </c>
      <c r="CE93" s="370">
        <v>1</v>
      </c>
      <c r="CF93" s="371"/>
      <c r="CG93" s="368">
        <v>1</v>
      </c>
      <c r="CH93" s="369">
        <v>1</v>
      </c>
      <c r="CI93" s="369">
        <v>1</v>
      </c>
      <c r="CJ93" s="370">
        <v>1</v>
      </c>
      <c r="CK93" s="371"/>
      <c r="CL93" s="368">
        <v>1</v>
      </c>
      <c r="CM93" s="369">
        <v>1</v>
      </c>
      <c r="CN93" s="370">
        <v>1</v>
      </c>
      <c r="CO93" s="371"/>
      <c r="CP93" s="357">
        <v>1</v>
      </c>
      <c r="CQ93" s="354">
        <v>1</v>
      </c>
      <c r="CR93" s="355">
        <v>1</v>
      </c>
      <c r="CS93" s="356"/>
      <c r="CT93" s="358">
        <v>1</v>
      </c>
      <c r="CU93" s="354">
        <v>1</v>
      </c>
      <c r="CV93" s="354">
        <v>1</v>
      </c>
      <c r="CW93" s="354">
        <v>1</v>
      </c>
      <c r="CX93" s="354">
        <v>1</v>
      </c>
      <c r="CY93" s="354">
        <v>1</v>
      </c>
      <c r="CZ93" s="354">
        <v>1</v>
      </c>
      <c r="DA93" s="354">
        <v>1</v>
      </c>
      <c r="DB93" s="354">
        <v>1</v>
      </c>
      <c r="DC93" s="354">
        <v>1</v>
      </c>
      <c r="DD93" s="354">
        <v>1</v>
      </c>
      <c r="DE93" s="354">
        <v>1</v>
      </c>
      <c r="DF93" s="354">
        <v>1</v>
      </c>
      <c r="DG93" s="354">
        <v>1</v>
      </c>
      <c r="DH93" s="354">
        <v>1</v>
      </c>
      <c r="DI93" s="354">
        <v>1</v>
      </c>
      <c r="DJ93" s="354">
        <v>1</v>
      </c>
      <c r="DK93" s="354">
        <v>1</v>
      </c>
      <c r="DL93" s="354">
        <v>1</v>
      </c>
      <c r="DM93" s="354">
        <v>1</v>
      </c>
      <c r="DN93" s="354">
        <v>1</v>
      </c>
      <c r="DO93" s="354">
        <v>1</v>
      </c>
      <c r="DP93" s="354">
        <v>1</v>
      </c>
      <c r="DQ93" s="354">
        <v>1</v>
      </c>
      <c r="DR93" s="354">
        <v>1</v>
      </c>
      <c r="DS93" s="354">
        <v>1</v>
      </c>
      <c r="DT93" s="354">
        <v>1</v>
      </c>
      <c r="EC93" s="369">
        <v>1</v>
      </c>
      <c r="ED93" s="369">
        <v>1</v>
      </c>
      <c r="EE93" s="369">
        <v>1</v>
      </c>
      <c r="EF93" s="370">
        <v>1</v>
      </c>
      <c r="EG93" s="368">
        <v>1</v>
      </c>
      <c r="EH93" s="369">
        <v>1</v>
      </c>
      <c r="EI93" s="369">
        <v>1</v>
      </c>
      <c r="EJ93" s="369">
        <v>1</v>
      </c>
      <c r="EK93" s="369">
        <v>1</v>
      </c>
      <c r="EL93" s="369">
        <v>1</v>
      </c>
      <c r="EM93" s="369">
        <v>1</v>
      </c>
      <c r="EN93" s="369">
        <v>1</v>
      </c>
      <c r="EO93" s="369">
        <v>1</v>
      </c>
      <c r="EP93" s="370">
        <v>1</v>
      </c>
      <c r="EQ93" s="358">
        <v>1</v>
      </c>
      <c r="ER93" s="354">
        <v>1</v>
      </c>
      <c r="ES93" s="354">
        <v>1</v>
      </c>
      <c r="ET93" s="354">
        <v>1</v>
      </c>
      <c r="EU93" s="354">
        <v>1</v>
      </c>
      <c r="EV93" s="354">
        <v>1</v>
      </c>
      <c r="EW93" s="354">
        <v>1</v>
      </c>
      <c r="EX93" s="355">
        <v>1</v>
      </c>
      <c r="EY93" s="357">
        <v>1</v>
      </c>
      <c r="EZ93" s="354">
        <v>1</v>
      </c>
      <c r="FA93" s="354">
        <v>1</v>
      </c>
      <c r="FB93" s="354">
        <v>1</v>
      </c>
      <c r="FC93" s="354">
        <v>1</v>
      </c>
      <c r="FD93" s="354">
        <v>1</v>
      </c>
      <c r="FE93" s="354">
        <v>1</v>
      </c>
      <c r="FF93" s="354">
        <v>1</v>
      </c>
      <c r="FG93" s="354">
        <v>1</v>
      </c>
      <c r="FH93" s="354">
        <v>1</v>
      </c>
      <c r="FI93" s="354">
        <v>1</v>
      </c>
      <c r="FJ93" s="354">
        <v>1</v>
      </c>
      <c r="FK93" s="354">
        <v>1</v>
      </c>
      <c r="FL93" s="354">
        <v>1</v>
      </c>
      <c r="FM93" s="354">
        <v>1</v>
      </c>
      <c r="FN93" s="354">
        <v>1</v>
      </c>
      <c r="FO93" s="354">
        <v>1</v>
      </c>
      <c r="FP93" s="354">
        <v>1</v>
      </c>
      <c r="FQ93" s="355">
        <v>1</v>
      </c>
      <c r="FR93" s="357">
        <v>1</v>
      </c>
      <c r="FS93" s="354">
        <v>1</v>
      </c>
      <c r="FT93" s="354">
        <v>1</v>
      </c>
      <c r="FU93" s="354">
        <v>1</v>
      </c>
      <c r="FV93" s="354">
        <v>1</v>
      </c>
      <c r="FW93" s="355">
        <v>1</v>
      </c>
      <c r="FX93" s="372">
        <v>1</v>
      </c>
    </row>
    <row r="94" spans="19:180" ht="7.5" customHeight="1">
      <c r="S94" s="354">
        <v>1</v>
      </c>
      <c r="T94" s="354">
        <v>1</v>
      </c>
      <c r="U94" s="354">
        <v>1</v>
      </c>
      <c r="V94" s="354">
        <v>1</v>
      </c>
      <c r="W94" s="354">
        <v>1</v>
      </c>
      <c r="X94" s="354">
        <v>1</v>
      </c>
      <c r="Y94" s="354">
        <v>1</v>
      </c>
      <c r="Z94" s="354">
        <v>1</v>
      </c>
      <c r="AA94" s="354">
        <v>1</v>
      </c>
      <c r="AB94" s="354">
        <v>1</v>
      </c>
      <c r="AC94" s="354">
        <v>1</v>
      </c>
      <c r="AD94" s="354">
        <v>1</v>
      </c>
      <c r="AE94" s="354">
        <v>1</v>
      </c>
      <c r="AF94" s="354">
        <v>1</v>
      </c>
      <c r="AG94" s="354">
        <v>1</v>
      </c>
      <c r="AH94" s="354">
        <v>1</v>
      </c>
      <c r="AI94" s="354">
        <v>1</v>
      </c>
      <c r="AJ94" s="354">
        <v>1</v>
      </c>
      <c r="AK94" s="354">
        <v>1</v>
      </c>
      <c r="AL94" s="383">
        <v>1</v>
      </c>
      <c r="AM94" s="383">
        <v>1</v>
      </c>
      <c r="AN94" s="383">
        <v>1</v>
      </c>
      <c r="AO94" s="383">
        <v>1</v>
      </c>
      <c r="AP94" s="383">
        <v>1</v>
      </c>
      <c r="AQ94" s="383">
        <v>1</v>
      </c>
      <c r="AR94" s="383">
        <v>1</v>
      </c>
      <c r="AS94" s="383">
        <v>1</v>
      </c>
      <c r="AT94" s="383">
        <v>1</v>
      </c>
      <c r="AU94" s="383">
        <v>1</v>
      </c>
      <c r="AV94" s="383">
        <v>1</v>
      </c>
      <c r="AW94" s="383">
        <v>1</v>
      </c>
      <c r="AX94" s="383">
        <v>1</v>
      </c>
      <c r="AY94" s="383">
        <v>1</v>
      </c>
      <c r="AZ94" s="383">
        <v>1</v>
      </c>
      <c r="BA94" s="383">
        <v>1</v>
      </c>
      <c r="BB94" s="383">
        <v>1</v>
      </c>
      <c r="BC94" s="383">
        <v>1</v>
      </c>
      <c r="BD94" s="383">
        <v>1</v>
      </c>
      <c r="BE94" s="383">
        <v>1</v>
      </c>
      <c r="BF94" s="383">
        <v>1</v>
      </c>
      <c r="BG94" s="383">
        <v>1</v>
      </c>
      <c r="BH94" s="383">
        <v>1</v>
      </c>
      <c r="BI94" s="383">
        <v>1</v>
      </c>
      <c r="BJ94" s="383">
        <v>1</v>
      </c>
      <c r="BK94" s="383">
        <v>1</v>
      </c>
      <c r="BL94" s="383">
        <v>1</v>
      </c>
      <c r="BM94" s="383">
        <v>1</v>
      </c>
      <c r="BV94" s="369">
        <v>1</v>
      </c>
      <c r="BW94" s="369">
        <v>1</v>
      </c>
      <c r="BX94" s="369">
        <v>1</v>
      </c>
      <c r="BY94" s="369">
        <v>1</v>
      </c>
      <c r="BZ94" s="369">
        <v>1</v>
      </c>
      <c r="CA94" s="369">
        <v>1</v>
      </c>
      <c r="CB94" s="369">
        <v>1</v>
      </c>
      <c r="CC94" s="369">
        <v>1</v>
      </c>
      <c r="CD94" s="369">
        <v>1</v>
      </c>
      <c r="CE94" s="370">
        <v>1</v>
      </c>
      <c r="CF94" s="371"/>
      <c r="CG94" s="368">
        <v>1</v>
      </c>
      <c r="CH94" s="369">
        <v>1</v>
      </c>
      <c r="CI94" s="369">
        <v>1</v>
      </c>
      <c r="CJ94" s="370">
        <v>1</v>
      </c>
      <c r="CK94" s="371"/>
      <c r="CL94" s="368">
        <v>1</v>
      </c>
      <c r="CM94" s="369">
        <v>1</v>
      </c>
      <c r="CN94" s="370">
        <v>1</v>
      </c>
      <c r="CO94" s="371"/>
      <c r="CP94" s="357">
        <v>1</v>
      </c>
      <c r="CQ94" s="354">
        <v>1</v>
      </c>
      <c r="CR94" s="355">
        <v>1</v>
      </c>
      <c r="CS94" s="356"/>
      <c r="CT94" s="358">
        <v>1</v>
      </c>
      <c r="CU94" s="354">
        <v>1</v>
      </c>
      <c r="CV94" s="354">
        <v>1</v>
      </c>
      <c r="CW94" s="354">
        <v>1</v>
      </c>
      <c r="CX94" s="354">
        <v>1</v>
      </c>
      <c r="CY94" s="354">
        <v>1</v>
      </c>
      <c r="CZ94" s="354">
        <v>1</v>
      </c>
      <c r="DA94" s="354">
        <v>1</v>
      </c>
      <c r="DB94" s="354">
        <v>1</v>
      </c>
      <c r="DC94" s="354">
        <v>1</v>
      </c>
      <c r="DD94" s="354">
        <v>1</v>
      </c>
      <c r="DE94" s="354">
        <v>1</v>
      </c>
      <c r="DF94" s="354">
        <v>1</v>
      </c>
      <c r="DG94" s="354">
        <v>1</v>
      </c>
      <c r="DH94" s="354">
        <v>1</v>
      </c>
      <c r="DI94" s="354">
        <v>1</v>
      </c>
      <c r="DJ94" s="354">
        <v>1</v>
      </c>
      <c r="DK94" s="354">
        <v>1</v>
      </c>
      <c r="DL94" s="354">
        <v>1</v>
      </c>
      <c r="DM94" s="354">
        <v>1</v>
      </c>
      <c r="DN94" s="354">
        <v>1</v>
      </c>
      <c r="DO94" s="354">
        <v>1</v>
      </c>
      <c r="DP94" s="354">
        <v>1</v>
      </c>
      <c r="DQ94" s="354">
        <v>1</v>
      </c>
      <c r="DR94" s="354">
        <v>1</v>
      </c>
      <c r="DS94" s="354">
        <v>1</v>
      </c>
      <c r="DT94" s="354">
        <v>1</v>
      </c>
      <c r="EC94" s="369">
        <v>1</v>
      </c>
      <c r="ED94" s="369">
        <v>1</v>
      </c>
      <c r="EE94" s="369">
        <v>1</v>
      </c>
      <c r="EF94" s="370">
        <v>1</v>
      </c>
      <c r="EG94" s="368">
        <v>1</v>
      </c>
      <c r="EH94" s="369">
        <v>1</v>
      </c>
      <c r="EI94" s="369">
        <v>1</v>
      </c>
      <c r="EJ94" s="369">
        <v>1</v>
      </c>
      <c r="EK94" s="369">
        <v>1</v>
      </c>
      <c r="EL94" s="369">
        <v>1</v>
      </c>
      <c r="EM94" s="369">
        <v>1</v>
      </c>
      <c r="EN94" s="369">
        <v>1</v>
      </c>
      <c r="EO94" s="369">
        <v>1</v>
      </c>
      <c r="EP94" s="370">
        <v>1</v>
      </c>
      <c r="EQ94" s="372">
        <v>1</v>
      </c>
      <c r="ER94" s="369">
        <v>1</v>
      </c>
      <c r="ES94" s="369">
        <v>1</v>
      </c>
      <c r="ET94" s="369">
        <v>1</v>
      </c>
      <c r="EU94" s="354">
        <v>1</v>
      </c>
      <c r="EV94" s="354">
        <v>1</v>
      </c>
      <c r="EW94" s="354">
        <v>1</v>
      </c>
      <c r="EX94" s="355">
        <v>1</v>
      </c>
      <c r="EY94" s="357">
        <v>1</v>
      </c>
      <c r="EZ94" s="354">
        <v>1</v>
      </c>
      <c r="FA94" s="354">
        <v>1</v>
      </c>
      <c r="FB94" s="354">
        <v>1</v>
      </c>
      <c r="FC94" s="354">
        <v>1</v>
      </c>
      <c r="FD94" s="354">
        <v>1</v>
      </c>
      <c r="FE94" s="354">
        <v>1</v>
      </c>
      <c r="FF94" s="354">
        <v>1</v>
      </c>
      <c r="FG94" s="354">
        <v>1</v>
      </c>
      <c r="FH94" s="354">
        <v>1</v>
      </c>
      <c r="FI94" s="354">
        <v>1</v>
      </c>
      <c r="FJ94" s="354">
        <v>1</v>
      </c>
      <c r="FK94" s="354">
        <v>1</v>
      </c>
      <c r="FL94" s="354">
        <v>1</v>
      </c>
      <c r="FM94" s="354">
        <v>1</v>
      </c>
      <c r="FN94" s="354">
        <v>1</v>
      </c>
      <c r="FO94" s="354">
        <v>1</v>
      </c>
      <c r="FP94" s="354">
        <v>1</v>
      </c>
      <c r="FQ94" s="355">
        <v>1</v>
      </c>
      <c r="FR94" s="357">
        <v>1</v>
      </c>
      <c r="FS94" s="354">
        <v>1</v>
      </c>
      <c r="FT94" s="354">
        <v>1</v>
      </c>
      <c r="FU94" s="354">
        <v>1</v>
      </c>
      <c r="FV94" s="354">
        <v>1</v>
      </c>
      <c r="FW94" s="355">
        <v>1</v>
      </c>
      <c r="FX94" s="372">
        <v>1</v>
      </c>
    </row>
    <row r="95" spans="19:180" ht="7.5" customHeight="1">
      <c r="S95" s="354">
        <v>1</v>
      </c>
      <c r="T95" s="354">
        <v>1</v>
      </c>
      <c r="U95" s="354">
        <v>1</v>
      </c>
      <c r="V95" s="354">
        <v>1</v>
      </c>
      <c r="W95" s="354">
        <v>1</v>
      </c>
      <c r="X95" s="354">
        <v>1</v>
      </c>
      <c r="Y95" s="354">
        <v>1</v>
      </c>
      <c r="Z95" s="354">
        <v>1</v>
      </c>
      <c r="AA95" s="354">
        <v>1</v>
      </c>
      <c r="AB95" s="354">
        <v>1</v>
      </c>
      <c r="AC95" s="354">
        <v>1</v>
      </c>
      <c r="AD95" s="354">
        <v>1</v>
      </c>
      <c r="AE95" s="354">
        <v>1</v>
      </c>
      <c r="AF95" s="354">
        <v>1</v>
      </c>
      <c r="AG95" s="354">
        <v>1</v>
      </c>
      <c r="AH95" s="354">
        <v>1</v>
      </c>
      <c r="AI95" s="354">
        <v>1</v>
      </c>
      <c r="AJ95" s="354">
        <v>1</v>
      </c>
      <c r="AK95" s="354">
        <v>1</v>
      </c>
      <c r="AL95" s="383">
        <v>1</v>
      </c>
      <c r="AM95" s="383">
        <v>1</v>
      </c>
      <c r="AN95" s="383">
        <v>1</v>
      </c>
      <c r="AO95" s="383">
        <v>1</v>
      </c>
      <c r="AP95" s="383">
        <v>1</v>
      </c>
      <c r="AQ95" s="383">
        <v>1</v>
      </c>
      <c r="AR95" s="383">
        <v>1</v>
      </c>
      <c r="AS95" s="383">
        <v>1</v>
      </c>
      <c r="AT95" s="383">
        <v>1</v>
      </c>
      <c r="AU95" s="383">
        <v>1</v>
      </c>
      <c r="AV95" s="383">
        <v>1</v>
      </c>
      <c r="AW95" s="383">
        <v>1</v>
      </c>
      <c r="AX95" s="383">
        <v>1</v>
      </c>
      <c r="AY95" s="383">
        <v>1</v>
      </c>
      <c r="AZ95" s="383">
        <v>1</v>
      </c>
      <c r="BA95" s="383">
        <v>1</v>
      </c>
      <c r="BB95" s="383">
        <v>1</v>
      </c>
      <c r="BC95" s="383">
        <v>1</v>
      </c>
      <c r="BD95" s="383">
        <v>1</v>
      </c>
      <c r="BE95" s="383">
        <v>1</v>
      </c>
      <c r="BF95" s="383">
        <v>1</v>
      </c>
      <c r="BG95" s="383">
        <v>1</v>
      </c>
      <c r="BH95" s="383">
        <v>1</v>
      </c>
      <c r="BI95" s="383">
        <v>1</v>
      </c>
      <c r="BJ95" s="383">
        <v>1</v>
      </c>
      <c r="BK95" s="383">
        <v>1</v>
      </c>
      <c r="BL95" s="383">
        <v>1</v>
      </c>
      <c r="BM95" s="383">
        <v>1</v>
      </c>
      <c r="BV95" s="369">
        <v>1</v>
      </c>
      <c r="BW95" s="369">
        <v>1</v>
      </c>
      <c r="BX95" s="369">
        <v>1</v>
      </c>
      <c r="BY95" s="369">
        <v>1</v>
      </c>
      <c r="BZ95" s="369">
        <v>1</v>
      </c>
      <c r="CA95" s="369">
        <v>1</v>
      </c>
      <c r="CB95" s="369">
        <v>1</v>
      </c>
      <c r="CC95" s="369">
        <v>1</v>
      </c>
      <c r="CD95" s="369">
        <v>1</v>
      </c>
      <c r="CE95" s="370">
        <v>1</v>
      </c>
      <c r="CF95" s="371"/>
      <c r="CG95" s="368">
        <v>1</v>
      </c>
      <c r="CH95" s="369">
        <v>1</v>
      </c>
      <c r="CI95" s="369">
        <v>1</v>
      </c>
      <c r="CJ95" s="370">
        <v>1</v>
      </c>
      <c r="CK95" s="371"/>
      <c r="CL95" s="368">
        <v>1</v>
      </c>
      <c r="CM95" s="369">
        <v>1</v>
      </c>
      <c r="CN95" s="370">
        <v>1</v>
      </c>
      <c r="CO95" s="371"/>
      <c r="CP95" s="357">
        <v>1</v>
      </c>
      <c r="CQ95" s="354">
        <v>1</v>
      </c>
      <c r="CR95" s="355">
        <v>1</v>
      </c>
      <c r="CS95" s="356"/>
      <c r="CT95" s="358">
        <v>1</v>
      </c>
      <c r="CU95" s="354">
        <v>1</v>
      </c>
      <c r="CV95" s="354">
        <v>1</v>
      </c>
      <c r="CW95" s="354">
        <v>1</v>
      </c>
      <c r="CX95" s="354">
        <v>1</v>
      </c>
      <c r="CY95" s="354">
        <v>1</v>
      </c>
      <c r="CZ95" s="354">
        <v>1</v>
      </c>
      <c r="DA95" s="354">
        <v>1</v>
      </c>
      <c r="DB95" s="354">
        <v>1</v>
      </c>
      <c r="DC95" s="354">
        <v>1</v>
      </c>
      <c r="DD95" s="354">
        <v>1</v>
      </c>
      <c r="DE95" s="354">
        <v>1</v>
      </c>
      <c r="DF95" s="354">
        <v>1</v>
      </c>
      <c r="DG95" s="354">
        <v>1</v>
      </c>
      <c r="DH95" s="354">
        <v>1</v>
      </c>
      <c r="DI95" s="354">
        <v>1</v>
      </c>
      <c r="DJ95" s="354">
        <v>1</v>
      </c>
      <c r="DK95" s="354">
        <v>1</v>
      </c>
      <c r="DL95" s="354">
        <v>1</v>
      </c>
      <c r="DM95" s="354">
        <v>1</v>
      </c>
      <c r="DN95" s="354">
        <v>1</v>
      </c>
      <c r="DO95" s="354">
        <v>1</v>
      </c>
      <c r="DP95" s="354">
        <v>1</v>
      </c>
      <c r="DQ95" s="354">
        <v>1</v>
      </c>
      <c r="DR95" s="354">
        <v>1</v>
      </c>
      <c r="DS95" s="354">
        <v>1</v>
      </c>
      <c r="DT95" s="354">
        <v>1</v>
      </c>
      <c r="EC95" s="369">
        <v>1</v>
      </c>
      <c r="ED95" s="369">
        <v>1</v>
      </c>
      <c r="EE95" s="369">
        <v>1</v>
      </c>
      <c r="EF95" s="370">
        <v>1</v>
      </c>
      <c r="EG95" s="368">
        <v>1</v>
      </c>
      <c r="EH95" s="369">
        <v>1</v>
      </c>
      <c r="EI95" s="369">
        <v>1</v>
      </c>
      <c r="EJ95" s="369">
        <v>1</v>
      </c>
      <c r="EK95" s="369">
        <v>1</v>
      </c>
      <c r="EL95" s="369">
        <v>1</v>
      </c>
      <c r="EM95" s="369">
        <v>1</v>
      </c>
      <c r="EN95" s="369">
        <v>1</v>
      </c>
      <c r="EO95" s="369">
        <v>1</v>
      </c>
      <c r="EP95" s="370">
        <v>1</v>
      </c>
      <c r="EQ95" s="372">
        <v>1</v>
      </c>
      <c r="ER95" s="369">
        <v>1</v>
      </c>
      <c r="ES95" s="369">
        <v>1</v>
      </c>
      <c r="ET95" s="369">
        <v>1</v>
      </c>
      <c r="EU95" s="369">
        <v>1</v>
      </c>
      <c r="EV95" s="369">
        <v>1</v>
      </c>
      <c r="EW95" s="369">
        <v>1</v>
      </c>
      <c r="EX95" s="370">
        <v>1</v>
      </c>
      <c r="EY95" s="357">
        <v>1</v>
      </c>
      <c r="EZ95" s="354">
        <v>1</v>
      </c>
      <c r="FA95" s="354">
        <v>1</v>
      </c>
      <c r="FB95" s="354">
        <v>1</v>
      </c>
      <c r="FC95" s="354">
        <v>1</v>
      </c>
      <c r="FD95" s="354">
        <v>1</v>
      </c>
      <c r="FE95" s="354">
        <v>1</v>
      </c>
      <c r="FF95" s="354">
        <v>1</v>
      </c>
      <c r="FG95" s="354">
        <v>1</v>
      </c>
      <c r="FH95" s="354">
        <v>1</v>
      </c>
      <c r="FI95" s="354">
        <v>1</v>
      </c>
      <c r="FJ95" s="354">
        <v>1</v>
      </c>
      <c r="FK95" s="354">
        <v>1</v>
      </c>
      <c r="FL95" s="354">
        <v>1</v>
      </c>
      <c r="FM95" s="354">
        <v>1</v>
      </c>
      <c r="FN95" s="354">
        <v>1</v>
      </c>
      <c r="FO95" s="354">
        <v>1</v>
      </c>
      <c r="FP95" s="354">
        <v>1</v>
      </c>
      <c r="FQ95" s="355">
        <v>1</v>
      </c>
      <c r="FR95" s="357">
        <v>1</v>
      </c>
      <c r="FS95" s="354">
        <v>1</v>
      </c>
      <c r="FT95" s="354">
        <v>1</v>
      </c>
      <c r="FU95" s="354">
        <v>1</v>
      </c>
      <c r="FV95" s="354">
        <v>1</v>
      </c>
      <c r="FW95" s="355">
        <v>1</v>
      </c>
      <c r="FX95" s="372">
        <v>1</v>
      </c>
    </row>
    <row r="96" spans="19:180" ht="7.5" customHeight="1">
      <c r="S96" s="354">
        <v>1</v>
      </c>
      <c r="T96" s="354">
        <v>1</v>
      </c>
      <c r="U96" s="354">
        <v>1</v>
      </c>
      <c r="V96" s="354">
        <v>1</v>
      </c>
      <c r="W96" s="354">
        <v>1</v>
      </c>
      <c r="X96" s="354">
        <v>1</v>
      </c>
      <c r="Y96" s="354">
        <v>1</v>
      </c>
      <c r="Z96" s="354">
        <v>1</v>
      </c>
      <c r="AA96" s="354">
        <v>1</v>
      </c>
      <c r="AB96" s="354">
        <v>1</v>
      </c>
      <c r="AC96" s="354">
        <v>1</v>
      </c>
      <c r="AD96" s="354">
        <v>1</v>
      </c>
      <c r="AE96" s="354">
        <v>1</v>
      </c>
      <c r="AF96" s="354">
        <v>1</v>
      </c>
      <c r="AG96" s="354">
        <v>1</v>
      </c>
      <c r="AH96" s="354">
        <v>1</v>
      </c>
      <c r="AI96" s="354">
        <v>1</v>
      </c>
      <c r="AJ96" s="354">
        <v>1</v>
      </c>
      <c r="AK96" s="354">
        <v>1</v>
      </c>
      <c r="AL96" s="383">
        <v>1</v>
      </c>
      <c r="AM96" s="383">
        <v>1</v>
      </c>
      <c r="AN96" s="383">
        <v>1</v>
      </c>
      <c r="AO96" s="383">
        <v>1</v>
      </c>
      <c r="AP96" s="383">
        <v>1</v>
      </c>
      <c r="AQ96" s="383">
        <v>1</v>
      </c>
      <c r="AR96" s="383">
        <v>1</v>
      </c>
      <c r="AS96" s="383">
        <v>1</v>
      </c>
      <c r="AT96" s="383">
        <v>1</v>
      </c>
      <c r="AU96" s="383">
        <v>1</v>
      </c>
      <c r="AV96" s="383">
        <v>1</v>
      </c>
      <c r="AW96" s="383">
        <v>1</v>
      </c>
      <c r="AX96" s="383">
        <v>1</v>
      </c>
      <c r="AY96" s="383">
        <v>1</v>
      </c>
      <c r="AZ96" s="383">
        <v>1</v>
      </c>
      <c r="BA96" s="383">
        <v>1</v>
      </c>
      <c r="BB96" s="383">
        <v>1</v>
      </c>
      <c r="BC96" s="383">
        <v>1</v>
      </c>
      <c r="BD96" s="383">
        <v>1</v>
      </c>
      <c r="BE96" s="383">
        <v>1</v>
      </c>
      <c r="BF96" s="383">
        <v>1</v>
      </c>
      <c r="BG96" s="383">
        <v>1</v>
      </c>
      <c r="BH96" s="383">
        <v>1</v>
      </c>
      <c r="BI96" s="383">
        <v>1</v>
      </c>
      <c r="BJ96" s="383">
        <v>1</v>
      </c>
      <c r="BK96" s="383">
        <v>1</v>
      </c>
      <c r="BL96" s="383">
        <v>1</v>
      </c>
      <c r="BM96" s="383">
        <v>1</v>
      </c>
      <c r="BV96" s="369">
        <v>1</v>
      </c>
      <c r="BW96" s="369">
        <v>1</v>
      </c>
      <c r="BX96" s="369">
        <v>1</v>
      </c>
      <c r="BY96" s="369">
        <v>1</v>
      </c>
      <c r="BZ96" s="369">
        <v>1</v>
      </c>
      <c r="CA96" s="369">
        <v>1</v>
      </c>
      <c r="CB96" s="369">
        <v>1</v>
      </c>
      <c r="CC96" s="369">
        <v>1</v>
      </c>
      <c r="CD96" s="369">
        <v>1</v>
      </c>
      <c r="CE96" s="370">
        <v>1</v>
      </c>
      <c r="CF96" s="371"/>
      <c r="CG96" s="368">
        <v>1</v>
      </c>
      <c r="CH96" s="369">
        <v>1</v>
      </c>
      <c r="CI96" s="369">
        <v>1</v>
      </c>
      <c r="CJ96" s="370">
        <v>1</v>
      </c>
      <c r="CK96" s="371"/>
      <c r="CL96" s="368">
        <v>1</v>
      </c>
      <c r="CM96" s="369">
        <v>1</v>
      </c>
      <c r="CN96" s="370">
        <v>1</v>
      </c>
      <c r="CO96" s="371"/>
      <c r="CP96" s="357">
        <v>1</v>
      </c>
      <c r="CQ96" s="354">
        <v>1</v>
      </c>
      <c r="CR96" s="355">
        <v>1</v>
      </c>
      <c r="CS96" s="356"/>
      <c r="CT96" s="358">
        <v>1</v>
      </c>
      <c r="CU96" s="354">
        <v>1</v>
      </c>
      <c r="CV96" s="354">
        <v>1</v>
      </c>
      <c r="CW96" s="354">
        <v>1</v>
      </c>
      <c r="CX96" s="354">
        <v>1</v>
      </c>
      <c r="CY96" s="354">
        <v>1</v>
      </c>
      <c r="CZ96" s="354">
        <v>1</v>
      </c>
      <c r="DA96" s="354">
        <v>1</v>
      </c>
      <c r="DB96" s="354">
        <v>1</v>
      </c>
      <c r="DC96" s="354">
        <v>1</v>
      </c>
      <c r="DD96" s="354">
        <v>1</v>
      </c>
      <c r="DE96" s="354">
        <v>1</v>
      </c>
      <c r="DF96" s="354">
        <v>1</v>
      </c>
      <c r="DG96" s="354">
        <v>1</v>
      </c>
      <c r="DH96" s="354">
        <v>1</v>
      </c>
      <c r="DI96" s="354">
        <v>1</v>
      </c>
      <c r="DJ96" s="354">
        <v>1</v>
      </c>
      <c r="DK96" s="354">
        <v>1</v>
      </c>
      <c r="DL96" s="354">
        <v>1</v>
      </c>
      <c r="DM96" s="354">
        <v>1</v>
      </c>
      <c r="DN96" s="354">
        <v>1</v>
      </c>
      <c r="DO96" s="354">
        <v>1</v>
      </c>
      <c r="DP96" s="354">
        <v>1</v>
      </c>
      <c r="DQ96" s="354">
        <v>1</v>
      </c>
      <c r="DR96" s="354">
        <v>1</v>
      </c>
      <c r="DS96" s="354">
        <v>1</v>
      </c>
      <c r="DT96" s="354">
        <v>1</v>
      </c>
      <c r="EC96" s="369">
        <v>1</v>
      </c>
      <c r="ED96" s="369">
        <v>1</v>
      </c>
      <c r="EE96" s="369">
        <v>1</v>
      </c>
      <c r="EF96" s="370">
        <v>1</v>
      </c>
      <c r="EG96" s="368">
        <v>1</v>
      </c>
      <c r="EH96" s="369">
        <v>1</v>
      </c>
      <c r="EI96" s="369">
        <v>1</v>
      </c>
      <c r="EJ96" s="369">
        <v>1</v>
      </c>
      <c r="EK96" s="369">
        <v>1</v>
      </c>
      <c r="EL96" s="369">
        <v>1</v>
      </c>
      <c r="EM96" s="369">
        <v>1</v>
      </c>
      <c r="EN96" s="369">
        <v>1</v>
      </c>
      <c r="EO96" s="369">
        <v>1</v>
      </c>
      <c r="EP96" s="370">
        <v>1</v>
      </c>
      <c r="EQ96" s="372">
        <v>1</v>
      </c>
      <c r="ER96" s="369">
        <v>1</v>
      </c>
      <c r="ES96" s="369">
        <v>1</v>
      </c>
      <c r="ET96" s="369">
        <v>1</v>
      </c>
      <c r="EU96" s="369">
        <v>1</v>
      </c>
      <c r="EV96" s="369">
        <v>1</v>
      </c>
      <c r="EW96" s="369">
        <v>1</v>
      </c>
      <c r="EX96" s="370">
        <v>1</v>
      </c>
      <c r="EY96" s="368">
        <v>1</v>
      </c>
      <c r="EZ96" s="369">
        <v>1</v>
      </c>
      <c r="FA96" s="369">
        <v>1</v>
      </c>
      <c r="FB96" s="354">
        <v>1</v>
      </c>
      <c r="FC96" s="354">
        <v>1</v>
      </c>
      <c r="FD96" s="354">
        <v>1</v>
      </c>
      <c r="FE96" s="354">
        <v>1</v>
      </c>
      <c r="FF96" s="354">
        <v>1</v>
      </c>
      <c r="FG96" s="354">
        <v>1</v>
      </c>
      <c r="FH96" s="354">
        <v>1</v>
      </c>
      <c r="FI96" s="354">
        <v>1</v>
      </c>
      <c r="FJ96" s="354">
        <v>1</v>
      </c>
      <c r="FK96" s="354">
        <v>1</v>
      </c>
      <c r="FL96" s="354">
        <v>1</v>
      </c>
      <c r="FM96" s="354">
        <v>1</v>
      </c>
      <c r="FN96" s="354">
        <v>1</v>
      </c>
      <c r="FO96" s="354">
        <v>1</v>
      </c>
      <c r="FP96" s="354">
        <v>1</v>
      </c>
      <c r="FQ96" s="355">
        <v>1</v>
      </c>
      <c r="FR96" s="357">
        <v>1</v>
      </c>
      <c r="FS96" s="354">
        <v>1</v>
      </c>
      <c r="FT96" s="354">
        <v>1</v>
      </c>
      <c r="FU96" s="354">
        <v>1</v>
      </c>
      <c r="FV96" s="354">
        <v>1</v>
      </c>
      <c r="FW96" s="355">
        <v>1</v>
      </c>
      <c r="FX96" s="372">
        <v>1</v>
      </c>
    </row>
    <row r="97" spans="19:185" ht="7.5" customHeight="1">
      <c r="S97" s="354">
        <v>1</v>
      </c>
      <c r="T97" s="354">
        <v>1</v>
      </c>
      <c r="U97" s="354">
        <v>1</v>
      </c>
      <c r="V97" s="354">
        <v>1</v>
      </c>
      <c r="W97" s="354">
        <v>1</v>
      </c>
      <c r="X97" s="354">
        <v>1</v>
      </c>
      <c r="Y97" s="354">
        <v>1</v>
      </c>
      <c r="Z97" s="354">
        <v>1</v>
      </c>
      <c r="AA97" s="354">
        <v>1</v>
      </c>
      <c r="AB97" s="354">
        <v>1</v>
      </c>
      <c r="AC97" s="354">
        <v>1</v>
      </c>
      <c r="AD97" s="354">
        <v>1</v>
      </c>
      <c r="AE97" s="354">
        <v>1</v>
      </c>
      <c r="AF97" s="354">
        <v>1</v>
      </c>
      <c r="AG97" s="354">
        <v>1</v>
      </c>
      <c r="AH97" s="354">
        <v>1</v>
      </c>
      <c r="AI97" s="354">
        <v>1</v>
      </c>
      <c r="AJ97" s="354">
        <v>1</v>
      </c>
      <c r="AK97" s="354">
        <v>1</v>
      </c>
      <c r="AL97" s="383">
        <v>1</v>
      </c>
      <c r="AM97" s="383">
        <v>1</v>
      </c>
      <c r="AN97" s="383">
        <v>1</v>
      </c>
      <c r="AO97" s="383">
        <v>1</v>
      </c>
      <c r="AP97" s="383">
        <v>1</v>
      </c>
      <c r="AQ97" s="383">
        <v>1</v>
      </c>
      <c r="AR97" s="383">
        <v>1</v>
      </c>
      <c r="AS97" s="383">
        <v>1</v>
      </c>
      <c r="AT97" s="383">
        <v>1</v>
      </c>
      <c r="AU97" s="383">
        <v>1</v>
      </c>
      <c r="AV97" s="383">
        <v>1</v>
      </c>
      <c r="AW97" s="383">
        <v>1</v>
      </c>
      <c r="AX97" s="383">
        <v>1</v>
      </c>
      <c r="AY97" s="383">
        <v>1</v>
      </c>
      <c r="AZ97" s="383">
        <v>1</v>
      </c>
      <c r="BA97" s="383">
        <v>1</v>
      </c>
      <c r="BB97" s="383">
        <v>1</v>
      </c>
      <c r="BC97" s="383">
        <v>1</v>
      </c>
      <c r="BD97" s="383">
        <v>1</v>
      </c>
      <c r="BE97" s="383">
        <v>1</v>
      </c>
      <c r="BF97" s="383">
        <v>1</v>
      </c>
      <c r="BG97" s="383">
        <v>1</v>
      </c>
      <c r="BH97" s="383">
        <v>1</v>
      </c>
      <c r="BI97" s="383">
        <v>1</v>
      </c>
      <c r="BJ97" s="383">
        <v>1</v>
      </c>
      <c r="BK97" s="383">
        <v>1</v>
      </c>
      <c r="BL97" s="383">
        <v>1</v>
      </c>
      <c r="BM97" s="383">
        <v>1</v>
      </c>
      <c r="BV97" s="369">
        <v>1</v>
      </c>
      <c r="BW97" s="369">
        <v>1</v>
      </c>
      <c r="BX97" s="369">
        <v>1</v>
      </c>
      <c r="BY97" s="369">
        <v>1</v>
      </c>
      <c r="BZ97" s="369">
        <v>1</v>
      </c>
      <c r="CA97" s="369">
        <v>1</v>
      </c>
      <c r="CB97" s="369">
        <v>1</v>
      </c>
      <c r="CC97" s="369">
        <v>1</v>
      </c>
      <c r="CD97" s="369">
        <v>1</v>
      </c>
      <c r="CE97" s="370">
        <v>1</v>
      </c>
      <c r="CF97" s="371"/>
      <c r="CG97" s="368">
        <v>1</v>
      </c>
      <c r="CH97" s="369">
        <v>1</v>
      </c>
      <c r="CI97" s="369">
        <v>1</v>
      </c>
      <c r="CJ97" s="370">
        <v>1</v>
      </c>
      <c r="CK97" s="371"/>
      <c r="CL97" s="368">
        <v>1</v>
      </c>
      <c r="CM97" s="369">
        <v>1</v>
      </c>
      <c r="CN97" s="370">
        <v>1</v>
      </c>
      <c r="CO97" s="371"/>
      <c r="CP97" s="357">
        <v>1</v>
      </c>
      <c r="CQ97" s="354">
        <v>1</v>
      </c>
      <c r="CR97" s="355">
        <v>1</v>
      </c>
      <c r="CS97" s="356"/>
      <c r="CT97" s="358">
        <v>1</v>
      </c>
      <c r="CU97" s="354">
        <v>1</v>
      </c>
      <c r="CV97" s="354">
        <v>1</v>
      </c>
      <c r="CW97" s="354">
        <v>1</v>
      </c>
      <c r="CX97" s="354">
        <v>1</v>
      </c>
      <c r="CY97" s="354">
        <v>1</v>
      </c>
      <c r="CZ97" s="354">
        <v>1</v>
      </c>
      <c r="DA97" s="354">
        <v>1</v>
      </c>
      <c r="DB97" s="354">
        <v>1</v>
      </c>
      <c r="DC97" s="354">
        <v>1</v>
      </c>
      <c r="DD97" s="354">
        <v>1</v>
      </c>
      <c r="DE97" s="354">
        <v>1</v>
      </c>
      <c r="DF97" s="354">
        <v>1</v>
      </c>
      <c r="DG97" s="354">
        <v>1</v>
      </c>
      <c r="DH97" s="354">
        <v>1</v>
      </c>
      <c r="DI97" s="354">
        <v>1</v>
      </c>
      <c r="DJ97" s="354">
        <v>1</v>
      </c>
      <c r="DK97" s="354">
        <v>1</v>
      </c>
      <c r="DL97" s="354">
        <v>1</v>
      </c>
      <c r="DM97" s="354">
        <v>1</v>
      </c>
      <c r="DN97" s="354">
        <v>1</v>
      </c>
      <c r="DO97" s="354">
        <v>1</v>
      </c>
      <c r="DP97" s="354">
        <v>1</v>
      </c>
      <c r="DQ97" s="354">
        <v>1</v>
      </c>
      <c r="DR97" s="354">
        <v>1</v>
      </c>
      <c r="DS97" s="354">
        <v>1</v>
      </c>
      <c r="DT97" s="354">
        <v>1</v>
      </c>
      <c r="EC97" s="369">
        <v>1</v>
      </c>
      <c r="ED97" s="369">
        <v>1</v>
      </c>
      <c r="EE97" s="369">
        <v>1</v>
      </c>
      <c r="EF97" s="370">
        <v>1</v>
      </c>
      <c r="EG97" s="368">
        <v>1</v>
      </c>
      <c r="EH97" s="369">
        <v>1</v>
      </c>
      <c r="EI97" s="369">
        <v>1</v>
      </c>
      <c r="EJ97" s="369">
        <v>1</v>
      </c>
      <c r="EK97" s="369">
        <v>1</v>
      </c>
      <c r="EL97" s="369">
        <v>1</v>
      </c>
      <c r="EM97" s="369">
        <v>1</v>
      </c>
      <c r="EN97" s="369">
        <v>1</v>
      </c>
      <c r="EO97" s="369">
        <v>1</v>
      </c>
      <c r="EP97" s="370">
        <v>1</v>
      </c>
      <c r="EQ97" s="372">
        <v>1</v>
      </c>
      <c r="ER97" s="369">
        <v>1</v>
      </c>
      <c r="ES97" s="369">
        <v>1</v>
      </c>
      <c r="ET97" s="369">
        <v>1</v>
      </c>
      <c r="EU97" s="369">
        <v>1</v>
      </c>
      <c r="EV97" s="369">
        <v>1</v>
      </c>
      <c r="EW97" s="369">
        <v>1</v>
      </c>
      <c r="EX97" s="370">
        <v>1</v>
      </c>
      <c r="EY97" s="368">
        <v>1</v>
      </c>
      <c r="EZ97" s="369">
        <v>1</v>
      </c>
      <c r="FA97" s="369">
        <v>1</v>
      </c>
      <c r="FB97" s="369">
        <v>1</v>
      </c>
      <c r="FC97" s="369">
        <v>1</v>
      </c>
      <c r="FD97" s="369">
        <v>1</v>
      </c>
      <c r="FE97" s="369">
        <v>1</v>
      </c>
      <c r="FF97" s="369">
        <v>1</v>
      </c>
      <c r="FG97" s="369">
        <v>1</v>
      </c>
      <c r="FH97" s="369">
        <v>1</v>
      </c>
      <c r="FI97" s="369">
        <v>1</v>
      </c>
      <c r="FJ97" s="369">
        <v>1</v>
      </c>
      <c r="FK97" s="369">
        <v>1</v>
      </c>
      <c r="FL97" s="369">
        <v>1</v>
      </c>
      <c r="FM97" s="369">
        <v>1</v>
      </c>
      <c r="FN97" s="369">
        <v>1</v>
      </c>
      <c r="FO97" s="369">
        <v>1</v>
      </c>
      <c r="FP97" s="369">
        <v>1</v>
      </c>
      <c r="FQ97" s="370">
        <v>1</v>
      </c>
      <c r="FR97" s="357">
        <v>1</v>
      </c>
      <c r="FS97" s="354">
        <v>1</v>
      </c>
      <c r="FT97" s="354">
        <v>1</v>
      </c>
      <c r="FU97" s="354">
        <v>1</v>
      </c>
      <c r="FV97" s="354">
        <v>1</v>
      </c>
      <c r="FW97" s="355">
        <v>1</v>
      </c>
      <c r="FX97" s="372">
        <v>1</v>
      </c>
    </row>
    <row r="98" spans="19:185" ht="7.5" customHeight="1">
      <c r="S98" s="354">
        <v>1</v>
      </c>
      <c r="T98" s="354">
        <v>1</v>
      </c>
      <c r="U98" s="354">
        <v>1</v>
      </c>
      <c r="V98" s="354">
        <v>1</v>
      </c>
      <c r="W98" s="354">
        <v>1</v>
      </c>
      <c r="X98" s="354">
        <v>1</v>
      </c>
      <c r="Y98" s="354">
        <v>1</v>
      </c>
      <c r="Z98" s="354">
        <v>1</v>
      </c>
      <c r="AA98" s="354">
        <v>1</v>
      </c>
      <c r="AB98" s="354">
        <v>1</v>
      </c>
      <c r="AC98" s="354">
        <v>1</v>
      </c>
      <c r="AD98" s="354">
        <v>1</v>
      </c>
      <c r="AE98" s="354">
        <v>1</v>
      </c>
      <c r="AF98" s="354">
        <v>1</v>
      </c>
      <c r="AG98" s="354">
        <v>1</v>
      </c>
      <c r="AH98" s="354">
        <v>1</v>
      </c>
      <c r="AI98" s="354">
        <v>1</v>
      </c>
      <c r="AJ98" s="354">
        <v>1</v>
      </c>
      <c r="AK98" s="354">
        <v>1</v>
      </c>
      <c r="AL98" s="383">
        <v>1</v>
      </c>
      <c r="AM98" s="383">
        <v>1</v>
      </c>
      <c r="AN98" s="383">
        <v>1</v>
      </c>
      <c r="AO98" s="383">
        <v>1</v>
      </c>
      <c r="AP98" s="383">
        <v>1</v>
      </c>
      <c r="AQ98" s="383">
        <v>1</v>
      </c>
      <c r="AR98" s="383">
        <v>1</v>
      </c>
      <c r="AS98" s="383">
        <v>1</v>
      </c>
      <c r="AT98" s="383">
        <v>1</v>
      </c>
      <c r="AU98" s="383">
        <v>1</v>
      </c>
      <c r="AV98" s="383">
        <v>1</v>
      </c>
      <c r="AW98" s="383">
        <v>1</v>
      </c>
      <c r="AX98" s="383">
        <v>1</v>
      </c>
      <c r="AY98" s="383">
        <v>1</v>
      </c>
      <c r="AZ98" s="383">
        <v>1</v>
      </c>
      <c r="BA98" s="383">
        <v>1</v>
      </c>
      <c r="BB98" s="383">
        <v>1</v>
      </c>
      <c r="BC98" s="383">
        <v>1</v>
      </c>
      <c r="BD98" s="383">
        <v>1</v>
      </c>
      <c r="BE98" s="383">
        <v>1</v>
      </c>
      <c r="BF98" s="383">
        <v>1</v>
      </c>
      <c r="BG98" s="383">
        <v>1</v>
      </c>
      <c r="BH98" s="383">
        <v>1</v>
      </c>
      <c r="BI98" s="383">
        <v>1</v>
      </c>
      <c r="BJ98" s="383">
        <v>1</v>
      </c>
      <c r="BK98" s="383">
        <v>1</v>
      </c>
      <c r="BL98" s="383">
        <v>1</v>
      </c>
      <c r="BM98" s="383">
        <v>1</v>
      </c>
      <c r="BV98" s="369">
        <v>1</v>
      </c>
      <c r="BW98" s="369">
        <v>1</v>
      </c>
      <c r="BX98" s="369">
        <v>1</v>
      </c>
      <c r="BY98" s="369">
        <v>1</v>
      </c>
      <c r="BZ98" s="369">
        <v>1</v>
      </c>
      <c r="CA98" s="369">
        <v>1</v>
      </c>
      <c r="CB98" s="369">
        <v>1</v>
      </c>
      <c r="CC98" s="369">
        <v>1</v>
      </c>
      <c r="CD98" s="369">
        <v>1</v>
      </c>
      <c r="CE98" s="370">
        <v>1</v>
      </c>
      <c r="CF98" s="371"/>
      <c r="CG98" s="368">
        <v>1</v>
      </c>
      <c r="CH98" s="369">
        <v>1</v>
      </c>
      <c r="CI98" s="369">
        <v>1</v>
      </c>
      <c r="CJ98" s="370">
        <v>1</v>
      </c>
      <c r="CK98" s="371"/>
      <c r="CL98" s="368">
        <v>1</v>
      </c>
      <c r="CM98" s="369">
        <v>1</v>
      </c>
      <c r="CN98" s="370">
        <v>1</v>
      </c>
      <c r="CO98" s="371"/>
      <c r="CP98" s="368">
        <v>1</v>
      </c>
      <c r="CQ98" s="369">
        <v>1</v>
      </c>
      <c r="CR98" s="370">
        <v>1</v>
      </c>
      <c r="CS98" s="371"/>
      <c r="CT98" s="358">
        <v>1</v>
      </c>
      <c r="CU98" s="354">
        <v>1</v>
      </c>
      <c r="CV98" s="354">
        <v>1</v>
      </c>
      <c r="CW98" s="354">
        <v>1</v>
      </c>
      <c r="CX98" s="354">
        <v>1</v>
      </c>
      <c r="CY98" s="354">
        <v>1</v>
      </c>
      <c r="CZ98" s="354">
        <v>1</v>
      </c>
      <c r="DA98" s="354">
        <v>1</v>
      </c>
      <c r="DB98" s="354">
        <v>1</v>
      </c>
      <c r="DC98" s="354">
        <v>1</v>
      </c>
      <c r="DD98" s="354">
        <v>1</v>
      </c>
      <c r="DE98" s="354">
        <v>1</v>
      </c>
      <c r="DF98" s="354">
        <v>1</v>
      </c>
      <c r="DG98" s="354">
        <v>1</v>
      </c>
      <c r="DH98" s="354">
        <v>1</v>
      </c>
      <c r="DI98" s="354">
        <v>1</v>
      </c>
      <c r="DJ98" s="354">
        <v>1</v>
      </c>
      <c r="DK98" s="354">
        <v>1</v>
      </c>
      <c r="DL98" s="354">
        <v>1</v>
      </c>
      <c r="DM98" s="354">
        <v>1</v>
      </c>
      <c r="DN98" s="354">
        <v>1</v>
      </c>
      <c r="DO98" s="354">
        <v>1</v>
      </c>
      <c r="DP98" s="354">
        <v>1</v>
      </c>
      <c r="DQ98" s="354">
        <v>1</v>
      </c>
      <c r="DR98" s="354">
        <v>1</v>
      </c>
      <c r="DS98" s="354">
        <v>1</v>
      </c>
      <c r="DT98" s="354">
        <v>1</v>
      </c>
      <c r="EC98" s="369">
        <v>1</v>
      </c>
      <c r="ED98" s="369">
        <v>1</v>
      </c>
      <c r="EE98" s="369">
        <v>1</v>
      </c>
      <c r="EF98" s="370">
        <v>1</v>
      </c>
      <c r="EG98" s="368">
        <v>1</v>
      </c>
      <c r="EH98" s="369">
        <v>1</v>
      </c>
      <c r="EI98" s="369">
        <v>1</v>
      </c>
      <c r="EJ98" s="369">
        <v>1</v>
      </c>
      <c r="EK98" s="369">
        <v>1</v>
      </c>
      <c r="EL98" s="369">
        <v>1</v>
      </c>
      <c r="EM98" s="369">
        <v>1</v>
      </c>
      <c r="EN98" s="369">
        <v>1</v>
      </c>
      <c r="EO98" s="369">
        <v>1</v>
      </c>
      <c r="EP98" s="370">
        <v>1</v>
      </c>
      <c r="EQ98" s="372">
        <v>1</v>
      </c>
      <c r="ER98" s="369">
        <v>1</v>
      </c>
      <c r="ES98" s="369">
        <v>1</v>
      </c>
      <c r="ET98" s="369">
        <v>1</v>
      </c>
      <c r="EU98" s="369">
        <v>1</v>
      </c>
      <c r="EV98" s="369">
        <v>1</v>
      </c>
      <c r="EW98" s="369">
        <v>1</v>
      </c>
      <c r="EX98" s="370">
        <v>1</v>
      </c>
      <c r="EY98" s="368">
        <v>1</v>
      </c>
      <c r="EZ98" s="369">
        <v>1</v>
      </c>
      <c r="FA98" s="369">
        <v>1</v>
      </c>
      <c r="FB98" s="369">
        <v>1</v>
      </c>
      <c r="FC98" s="369">
        <v>1</v>
      </c>
      <c r="FD98" s="369">
        <v>1</v>
      </c>
      <c r="FE98" s="369">
        <v>1</v>
      </c>
      <c r="FF98" s="369">
        <v>1</v>
      </c>
      <c r="FG98" s="369">
        <v>1</v>
      </c>
      <c r="FH98" s="369">
        <v>1</v>
      </c>
      <c r="FI98" s="369">
        <v>1</v>
      </c>
      <c r="FJ98" s="369">
        <v>1</v>
      </c>
      <c r="FK98" s="369">
        <v>1</v>
      </c>
      <c r="FL98" s="369">
        <v>1</v>
      </c>
      <c r="FM98" s="369">
        <v>1</v>
      </c>
      <c r="FN98" s="369">
        <v>1</v>
      </c>
      <c r="FO98" s="369">
        <v>1</v>
      </c>
      <c r="FP98" s="369">
        <v>1</v>
      </c>
      <c r="FQ98" s="370">
        <v>1</v>
      </c>
      <c r="FR98" s="357">
        <v>1</v>
      </c>
      <c r="FS98" s="354">
        <v>1</v>
      </c>
      <c r="FT98" s="354">
        <v>1</v>
      </c>
      <c r="FU98" s="354">
        <v>1</v>
      </c>
      <c r="FV98" s="354">
        <v>1</v>
      </c>
      <c r="FW98" s="355">
        <v>1</v>
      </c>
      <c r="FX98" s="372">
        <v>1</v>
      </c>
    </row>
    <row r="99" spans="19:185" ht="7.5" customHeight="1" thickBot="1">
      <c r="S99" s="354">
        <v>1</v>
      </c>
      <c r="T99" s="354">
        <v>1</v>
      </c>
      <c r="U99" s="354">
        <v>1</v>
      </c>
      <c r="V99" s="354">
        <v>1</v>
      </c>
      <c r="W99" s="354">
        <v>1</v>
      </c>
      <c r="X99" s="354">
        <v>1</v>
      </c>
      <c r="Y99" s="354">
        <v>1</v>
      </c>
      <c r="Z99" s="354">
        <v>1</v>
      </c>
      <c r="AA99" s="354">
        <v>1</v>
      </c>
      <c r="AB99" s="354">
        <v>1</v>
      </c>
      <c r="AC99" s="354">
        <v>1</v>
      </c>
      <c r="AD99" s="354">
        <v>1</v>
      </c>
      <c r="AE99" s="354">
        <v>1</v>
      </c>
      <c r="AF99" s="354">
        <v>1</v>
      </c>
      <c r="AG99" s="354">
        <v>1</v>
      </c>
      <c r="AH99" s="354">
        <v>1</v>
      </c>
      <c r="AI99" s="354">
        <v>1</v>
      </c>
      <c r="AJ99" s="354">
        <v>1</v>
      </c>
      <c r="AK99" s="354">
        <v>1</v>
      </c>
      <c r="AL99" s="383">
        <v>1</v>
      </c>
      <c r="AM99" s="383">
        <v>1</v>
      </c>
      <c r="AN99" s="383">
        <v>1</v>
      </c>
      <c r="AO99" s="383">
        <v>1</v>
      </c>
      <c r="AP99" s="383">
        <v>1</v>
      </c>
      <c r="AQ99" s="383">
        <v>1</v>
      </c>
      <c r="AR99" s="383">
        <v>1</v>
      </c>
      <c r="AS99" s="383">
        <v>1</v>
      </c>
      <c r="AT99" s="383">
        <v>1</v>
      </c>
      <c r="AU99" s="383">
        <v>1</v>
      </c>
      <c r="AV99" s="383">
        <v>1</v>
      </c>
      <c r="AW99" s="383">
        <v>1</v>
      </c>
      <c r="AX99" s="383">
        <v>1</v>
      </c>
      <c r="AY99" s="383">
        <v>1</v>
      </c>
      <c r="AZ99" s="383">
        <v>1</v>
      </c>
      <c r="BA99" s="383">
        <v>1</v>
      </c>
      <c r="BB99" s="383">
        <v>1</v>
      </c>
      <c r="BC99" s="383">
        <v>1</v>
      </c>
      <c r="BD99" s="383">
        <v>1</v>
      </c>
      <c r="BE99" s="383">
        <v>1</v>
      </c>
      <c r="BF99" s="383">
        <v>1</v>
      </c>
      <c r="BG99" s="383">
        <v>1</v>
      </c>
      <c r="BH99" s="383">
        <v>1</v>
      </c>
      <c r="BI99" s="383">
        <v>1</v>
      </c>
      <c r="BJ99" s="383">
        <v>1</v>
      </c>
      <c r="BK99" s="383">
        <v>1</v>
      </c>
      <c r="BL99" s="383">
        <v>1</v>
      </c>
      <c r="BM99" s="383">
        <v>1</v>
      </c>
      <c r="BV99" s="373">
        <v>1</v>
      </c>
      <c r="BW99" s="373">
        <v>1</v>
      </c>
      <c r="BX99" s="373">
        <v>1</v>
      </c>
      <c r="BY99" s="373">
        <v>1</v>
      </c>
      <c r="BZ99" s="373">
        <v>1</v>
      </c>
      <c r="CA99" s="373">
        <v>1</v>
      </c>
      <c r="CB99" s="373">
        <v>1</v>
      </c>
      <c r="CC99" s="373">
        <v>1</v>
      </c>
      <c r="CD99" s="373">
        <v>1</v>
      </c>
      <c r="CE99" s="374">
        <v>1</v>
      </c>
      <c r="CF99" s="375"/>
      <c r="CG99" s="376">
        <v>1</v>
      </c>
      <c r="CH99" s="373">
        <v>1</v>
      </c>
      <c r="CI99" s="373">
        <v>1</v>
      </c>
      <c r="CJ99" s="374">
        <v>1</v>
      </c>
      <c r="CK99" s="375"/>
      <c r="CL99" s="376">
        <v>1</v>
      </c>
      <c r="CM99" s="373">
        <v>1</v>
      </c>
      <c r="CN99" s="374">
        <v>1</v>
      </c>
      <c r="CO99" s="375"/>
      <c r="CP99" s="376">
        <v>1</v>
      </c>
      <c r="CQ99" s="373">
        <v>1</v>
      </c>
      <c r="CR99" s="374">
        <v>1</v>
      </c>
      <c r="CS99" s="375"/>
      <c r="CT99" s="377">
        <v>1</v>
      </c>
      <c r="CU99" s="369">
        <v>1</v>
      </c>
      <c r="CV99" s="369">
        <v>1</v>
      </c>
      <c r="CW99" s="369">
        <v>1</v>
      </c>
      <c r="CX99" s="369">
        <v>1</v>
      </c>
      <c r="CY99" s="369">
        <v>1</v>
      </c>
      <c r="CZ99" s="369">
        <v>1</v>
      </c>
      <c r="DA99" s="369">
        <v>1</v>
      </c>
      <c r="DB99" s="369">
        <v>1</v>
      </c>
      <c r="DC99" s="369">
        <v>1</v>
      </c>
      <c r="DD99" s="369">
        <v>1</v>
      </c>
      <c r="DE99" s="369">
        <v>1</v>
      </c>
      <c r="DF99" s="369">
        <v>1</v>
      </c>
      <c r="DG99" s="369">
        <v>1</v>
      </c>
      <c r="DH99" s="369">
        <v>1</v>
      </c>
      <c r="DI99" s="369">
        <v>1</v>
      </c>
      <c r="DJ99" s="369">
        <v>1</v>
      </c>
      <c r="DK99" s="369">
        <v>1</v>
      </c>
      <c r="DL99" s="369">
        <v>1</v>
      </c>
      <c r="DM99" s="369">
        <v>1</v>
      </c>
      <c r="DN99" s="369">
        <v>1</v>
      </c>
      <c r="DO99" s="369">
        <v>1</v>
      </c>
      <c r="DP99" s="354">
        <v>1</v>
      </c>
      <c r="DQ99" s="354">
        <v>1</v>
      </c>
      <c r="DR99" s="354">
        <v>1</v>
      </c>
      <c r="DS99" s="354">
        <v>1</v>
      </c>
      <c r="DT99" s="354">
        <v>1</v>
      </c>
      <c r="EC99" s="373">
        <v>1</v>
      </c>
      <c r="ED99" s="373">
        <v>1</v>
      </c>
      <c r="EE99" s="373">
        <v>1</v>
      </c>
      <c r="EF99" s="374">
        <v>1</v>
      </c>
      <c r="EG99" s="376">
        <v>1</v>
      </c>
      <c r="EH99" s="373">
        <v>1</v>
      </c>
      <c r="EI99" s="373">
        <v>1</v>
      </c>
      <c r="EJ99" s="373">
        <v>1</v>
      </c>
      <c r="EK99" s="373">
        <v>1</v>
      </c>
      <c r="EL99" s="373">
        <v>1</v>
      </c>
      <c r="EM99" s="373">
        <v>1</v>
      </c>
      <c r="EN99" s="373">
        <v>1</v>
      </c>
      <c r="EO99" s="373">
        <v>1</v>
      </c>
      <c r="EP99" s="374">
        <v>1</v>
      </c>
      <c r="EQ99" s="377">
        <v>1</v>
      </c>
      <c r="ER99" s="373">
        <v>1</v>
      </c>
      <c r="ES99" s="373">
        <v>1</v>
      </c>
      <c r="ET99" s="373">
        <v>1</v>
      </c>
      <c r="EU99" s="373">
        <v>1</v>
      </c>
      <c r="EV99" s="373">
        <v>1</v>
      </c>
      <c r="EW99" s="373">
        <v>1</v>
      </c>
      <c r="EX99" s="374">
        <v>1</v>
      </c>
      <c r="EY99" s="376">
        <v>1</v>
      </c>
      <c r="EZ99" s="373">
        <v>1</v>
      </c>
      <c r="FA99" s="373">
        <v>1</v>
      </c>
      <c r="FB99" s="373">
        <v>1</v>
      </c>
      <c r="FC99" s="373">
        <v>1</v>
      </c>
      <c r="FD99" s="373">
        <v>1</v>
      </c>
      <c r="FE99" s="373">
        <v>1</v>
      </c>
      <c r="FF99" s="373">
        <v>1</v>
      </c>
      <c r="FG99" s="373">
        <v>1</v>
      </c>
      <c r="FH99" s="373">
        <v>1</v>
      </c>
      <c r="FI99" s="373">
        <v>1</v>
      </c>
      <c r="FJ99" s="373">
        <v>1</v>
      </c>
      <c r="FK99" s="373">
        <v>1</v>
      </c>
      <c r="FL99" s="373">
        <v>1</v>
      </c>
      <c r="FM99" s="373">
        <v>1</v>
      </c>
      <c r="FN99" s="373">
        <v>1</v>
      </c>
      <c r="FO99" s="373">
        <v>1</v>
      </c>
      <c r="FP99" s="373">
        <v>1</v>
      </c>
      <c r="FQ99" s="374">
        <v>1</v>
      </c>
      <c r="FR99" s="376">
        <v>1</v>
      </c>
      <c r="FS99" s="378">
        <v>1</v>
      </c>
      <c r="FT99" s="378">
        <v>1</v>
      </c>
      <c r="FU99" s="378">
        <v>1</v>
      </c>
      <c r="FV99" s="378">
        <v>1</v>
      </c>
      <c r="FW99" s="379">
        <v>1</v>
      </c>
      <c r="FX99" s="412">
        <v>1</v>
      </c>
    </row>
    <row r="100" spans="19:185" ht="17.100000000000001" customHeight="1">
      <c r="BV100" s="475" t="s">
        <v>76</v>
      </c>
      <c r="BW100" s="475"/>
      <c r="BX100" s="475"/>
      <c r="BY100" s="475"/>
      <c r="BZ100" s="475"/>
      <c r="CA100" s="475"/>
      <c r="CB100" s="475"/>
      <c r="CC100" s="475"/>
      <c r="CD100" s="475"/>
      <c r="CE100" s="475"/>
      <c r="CF100" s="293"/>
      <c r="CG100" s="475" t="s">
        <v>354</v>
      </c>
      <c r="CH100" s="475"/>
      <c r="CI100" s="475"/>
      <c r="CJ100" s="475"/>
      <c r="CK100" s="293"/>
      <c r="CL100" s="475" t="s">
        <v>277</v>
      </c>
      <c r="CM100" s="475"/>
      <c r="CN100" s="294"/>
      <c r="CO100" s="293"/>
      <c r="CP100" s="476" t="s">
        <v>145</v>
      </c>
      <c r="CQ100" s="476"/>
      <c r="CR100" s="476"/>
      <c r="CS100" s="476"/>
      <c r="CT100" s="476"/>
      <c r="CU100" s="475" t="s">
        <v>270</v>
      </c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475"/>
      <c r="DJ100" s="475"/>
      <c r="DK100" s="475"/>
      <c r="DL100" s="475"/>
      <c r="DM100" s="475"/>
      <c r="DN100" s="475"/>
      <c r="DO100" s="475"/>
      <c r="DP100" s="475"/>
      <c r="DQ100" s="475"/>
      <c r="DR100" s="294"/>
      <c r="DS100" s="294"/>
      <c r="DT100" s="290"/>
      <c r="EB100" s="464" t="s">
        <v>83</v>
      </c>
      <c r="EC100" s="464"/>
      <c r="ED100" s="464"/>
      <c r="EE100" s="464"/>
      <c r="EF100" s="464"/>
      <c r="EG100" s="464"/>
      <c r="EH100" s="393"/>
      <c r="EI100" s="393"/>
      <c r="EJ100" s="393"/>
      <c r="EK100" s="411"/>
      <c r="EL100" s="393"/>
      <c r="EM100" s="393"/>
      <c r="EN100" s="393"/>
      <c r="EO100" s="393"/>
      <c r="EP100" s="393"/>
      <c r="EQ100" s="464" t="s">
        <v>343</v>
      </c>
      <c r="ER100" s="464"/>
      <c r="ES100" s="464"/>
      <c r="ET100" s="464"/>
      <c r="EU100" s="464"/>
      <c r="EV100" s="464"/>
      <c r="EW100" s="464"/>
      <c r="EX100" s="464"/>
      <c r="EY100" s="393"/>
      <c r="EZ100" s="393"/>
      <c r="FA100" s="393"/>
      <c r="FB100" s="393"/>
      <c r="FC100" s="393"/>
      <c r="FD100" s="393"/>
      <c r="FE100" s="393"/>
      <c r="FF100" s="393"/>
      <c r="FG100" s="393"/>
      <c r="FH100" s="411"/>
      <c r="FI100" s="393"/>
      <c r="FJ100" s="393"/>
      <c r="FK100" s="393"/>
      <c r="FL100" s="393"/>
      <c r="FM100" s="393"/>
      <c r="FN100" s="393"/>
      <c r="FO100" s="393"/>
      <c r="FP100" s="393"/>
      <c r="FQ100" s="393"/>
      <c r="FR100" s="393"/>
      <c r="FS100" s="464" t="s">
        <v>344</v>
      </c>
      <c r="FT100" s="464"/>
      <c r="FU100" s="464"/>
      <c r="FV100" s="464"/>
      <c r="FW100" s="284"/>
      <c r="FX100" s="413"/>
    </row>
    <row r="101" spans="19:185" ht="34.5" customHeight="1">
      <c r="S101" s="471" t="s">
        <v>346</v>
      </c>
      <c r="T101" s="471"/>
      <c r="U101" s="471"/>
      <c r="V101" s="471"/>
      <c r="W101" s="471"/>
      <c r="X101" s="471"/>
      <c r="Y101" s="471"/>
      <c r="Z101" s="471"/>
      <c r="AA101" s="471"/>
      <c r="AB101" s="471"/>
      <c r="AC101" s="471"/>
      <c r="AD101" s="471"/>
      <c r="AE101" s="471"/>
      <c r="AF101" s="471"/>
      <c r="AG101" s="471"/>
      <c r="AH101" s="471"/>
      <c r="AI101" s="471"/>
      <c r="AJ101" s="471"/>
      <c r="AK101" s="471"/>
      <c r="AL101" s="471"/>
      <c r="AM101" s="471"/>
      <c r="AN101" s="471"/>
      <c r="AO101" s="471"/>
      <c r="AP101" s="471"/>
      <c r="AQ101" s="471"/>
      <c r="AR101" s="471"/>
      <c r="AS101" s="471"/>
      <c r="AT101" s="471"/>
      <c r="AU101" s="471"/>
      <c r="AV101" s="471"/>
      <c r="AW101" s="471"/>
      <c r="AX101" s="471"/>
      <c r="AY101" s="471"/>
      <c r="AZ101" s="471"/>
      <c r="BA101" s="471"/>
      <c r="BB101" s="471"/>
      <c r="BC101" s="471"/>
      <c r="BD101" s="471"/>
      <c r="BE101" s="471"/>
      <c r="BF101" s="471"/>
      <c r="BG101" s="471"/>
      <c r="BH101" s="471"/>
      <c r="BI101" s="471"/>
      <c r="BJ101" s="471"/>
      <c r="BK101" s="471"/>
      <c r="BL101" s="471"/>
      <c r="BM101" s="471"/>
      <c r="BV101" s="475"/>
      <c r="BW101" s="475"/>
      <c r="BX101" s="475"/>
      <c r="BY101" s="475"/>
      <c r="BZ101" s="475"/>
      <c r="CA101" s="475"/>
      <c r="CB101" s="475"/>
      <c r="CC101" s="475"/>
      <c r="CD101" s="475"/>
      <c r="CE101" s="475"/>
      <c r="CG101" s="475"/>
      <c r="CH101" s="475"/>
      <c r="CI101" s="475"/>
      <c r="CJ101" s="475"/>
      <c r="CL101" s="475"/>
      <c r="CM101" s="475"/>
      <c r="CP101" s="476"/>
      <c r="CQ101" s="476"/>
      <c r="CR101" s="476"/>
      <c r="CS101" s="476"/>
      <c r="CT101" s="476"/>
      <c r="CU101" s="475"/>
      <c r="CV101" s="475"/>
      <c r="CW101" s="475"/>
      <c r="CX101" s="475"/>
      <c r="CY101" s="475"/>
      <c r="CZ101" s="475"/>
      <c r="DA101" s="475"/>
      <c r="DB101" s="475"/>
      <c r="DC101" s="475"/>
      <c r="DD101" s="475"/>
      <c r="DE101" s="475"/>
      <c r="DF101" s="475"/>
      <c r="DG101" s="475"/>
      <c r="DH101" s="475"/>
      <c r="DI101" s="475"/>
      <c r="DJ101" s="475"/>
      <c r="DK101" s="475"/>
      <c r="DL101" s="475"/>
      <c r="DM101" s="475"/>
      <c r="DN101" s="475"/>
      <c r="DO101" s="475"/>
      <c r="DP101" s="475"/>
      <c r="DQ101" s="475"/>
      <c r="EH101" s="474" t="s">
        <v>81</v>
      </c>
      <c r="EI101" s="474"/>
      <c r="EJ101" s="474"/>
      <c r="EK101" s="474"/>
      <c r="EL101" s="474"/>
      <c r="EM101" s="474"/>
      <c r="EN101" s="474"/>
      <c r="EO101" s="474"/>
      <c r="EP101" s="409"/>
      <c r="EQ101" s="409"/>
      <c r="ER101" s="409"/>
      <c r="ES101" s="409"/>
      <c r="ET101" s="409"/>
      <c r="EU101" s="409"/>
      <c r="EV101" s="409"/>
      <c r="EW101" s="409"/>
      <c r="EX101" s="409"/>
      <c r="EY101" s="474" t="s">
        <v>85</v>
      </c>
      <c r="EZ101" s="474"/>
      <c r="FA101" s="474"/>
      <c r="FB101" s="474"/>
      <c r="FC101" s="474"/>
      <c r="FD101" s="474"/>
      <c r="FE101" s="474"/>
      <c r="FF101" s="474"/>
      <c r="FG101" s="474"/>
      <c r="FH101" s="474"/>
      <c r="FI101" s="474"/>
      <c r="FJ101" s="474"/>
      <c r="FK101" s="474"/>
      <c r="FL101" s="474"/>
      <c r="FM101" s="474"/>
      <c r="FN101" s="474"/>
      <c r="FO101" s="474"/>
      <c r="FP101" s="474"/>
      <c r="FQ101" s="474"/>
      <c r="FR101" s="410"/>
      <c r="FS101" s="477" t="s">
        <v>355</v>
      </c>
      <c r="FT101" s="477"/>
      <c r="FU101" s="477"/>
      <c r="FV101" s="477"/>
      <c r="FW101" s="477"/>
      <c r="FX101" s="477"/>
      <c r="FY101" s="477"/>
      <c r="FZ101" s="477"/>
      <c r="GA101" s="477"/>
      <c r="GB101" s="477"/>
      <c r="GC101" s="477"/>
    </row>
    <row r="102" spans="19:185" ht="10.5" customHeight="1">
      <c r="BV102" s="284"/>
      <c r="BW102" s="284"/>
      <c r="BX102" s="284"/>
      <c r="BY102" s="284"/>
      <c r="BZ102" s="284"/>
      <c r="CA102" s="284"/>
      <c r="CB102" s="284"/>
      <c r="CC102" s="284"/>
      <c r="CD102" s="284"/>
      <c r="CE102" s="284"/>
      <c r="CF102" s="381"/>
      <c r="CG102" s="284"/>
      <c r="CH102" s="284"/>
      <c r="CI102" s="284"/>
      <c r="CJ102" s="284"/>
      <c r="CK102" s="381"/>
      <c r="CL102" s="284"/>
      <c r="CM102" s="284"/>
      <c r="CN102" s="290"/>
      <c r="CO102" s="291"/>
      <c r="CP102" s="290"/>
      <c r="CQ102" s="290"/>
      <c r="CR102" s="290"/>
      <c r="CS102" s="291"/>
      <c r="CT102" s="290"/>
      <c r="CU102" s="290"/>
      <c r="CV102" s="290"/>
      <c r="CW102" s="284"/>
      <c r="CX102" s="284"/>
      <c r="CY102" s="284"/>
      <c r="CZ102" s="284"/>
      <c r="DA102" s="284"/>
      <c r="DB102" s="284"/>
      <c r="DC102" s="284"/>
      <c r="DD102" s="284"/>
      <c r="DE102" s="284"/>
      <c r="DF102" s="284"/>
      <c r="DG102" s="284"/>
      <c r="DH102" s="284"/>
      <c r="DI102" s="284"/>
      <c r="DJ102" s="284"/>
      <c r="DK102" s="284"/>
      <c r="DL102" s="284"/>
      <c r="DM102" s="284"/>
      <c r="DN102" s="284"/>
      <c r="DO102" s="284"/>
      <c r="DP102" s="284"/>
      <c r="DQ102" s="284"/>
      <c r="DR102" s="284"/>
      <c r="DS102" s="284"/>
      <c r="DT102" s="284"/>
      <c r="EB102" s="290"/>
      <c r="EC102" s="290"/>
      <c r="ED102" s="290"/>
      <c r="EE102" s="290"/>
      <c r="EF102" s="290"/>
      <c r="EG102" s="290"/>
      <c r="EH102" s="290"/>
      <c r="EI102" s="284"/>
      <c r="EJ102" s="284"/>
      <c r="EK102" s="284"/>
      <c r="EL102" s="284"/>
      <c r="EM102" s="284"/>
      <c r="EN102" s="284"/>
      <c r="EO102" s="284"/>
      <c r="EP102" s="284"/>
      <c r="EQ102" s="284"/>
      <c r="ER102" s="284"/>
      <c r="ES102" s="284"/>
      <c r="ET102" s="284"/>
      <c r="EU102" s="284"/>
      <c r="EV102" s="284"/>
      <c r="EW102" s="284"/>
      <c r="EX102" s="284"/>
      <c r="EY102" s="284"/>
      <c r="EZ102" s="284"/>
      <c r="FA102" s="284"/>
      <c r="FB102" s="284"/>
      <c r="FC102" s="284"/>
      <c r="FD102" s="284"/>
      <c r="FE102" s="284"/>
      <c r="FF102" s="284"/>
      <c r="FG102" s="284"/>
      <c r="FH102" s="284"/>
      <c r="FI102" s="284"/>
      <c r="FJ102" s="284"/>
      <c r="FK102" s="284"/>
      <c r="FL102" s="284"/>
      <c r="FM102" s="284"/>
      <c r="FN102" s="284"/>
      <c r="FO102" s="284"/>
      <c r="FP102" s="284"/>
      <c r="FQ102" s="284"/>
      <c r="FR102" s="285"/>
    </row>
    <row r="103" spans="19:185" ht="7.5" customHeight="1">
      <c r="BV103" s="284"/>
      <c r="BW103" s="284"/>
      <c r="BX103" s="284"/>
      <c r="BY103" s="284"/>
      <c r="BZ103" s="284"/>
      <c r="CA103" s="284"/>
      <c r="CB103" s="284"/>
      <c r="CC103" s="284"/>
      <c r="CD103" s="284"/>
      <c r="CE103" s="284"/>
      <c r="CF103" s="381"/>
      <c r="CG103" s="284"/>
      <c r="CH103" s="284"/>
      <c r="CI103" s="284"/>
      <c r="CJ103" s="284"/>
      <c r="CK103" s="381"/>
      <c r="CL103" s="284"/>
      <c r="CM103" s="284"/>
      <c r="CN103" s="284"/>
      <c r="CO103" s="381"/>
      <c r="CP103" s="284"/>
      <c r="CQ103" s="284"/>
      <c r="CR103" s="284"/>
      <c r="CS103" s="381"/>
      <c r="CT103" s="284"/>
      <c r="CU103" s="284"/>
      <c r="CV103" s="284"/>
      <c r="CW103" s="284"/>
      <c r="CX103" s="284"/>
      <c r="CY103" s="284"/>
      <c r="CZ103" s="284"/>
      <c r="DA103" s="284"/>
      <c r="DB103" s="284"/>
      <c r="DC103" s="284"/>
      <c r="DD103" s="284"/>
      <c r="DE103" s="284"/>
      <c r="DF103" s="284"/>
      <c r="DG103" s="284"/>
      <c r="DH103" s="284"/>
      <c r="DI103" s="284"/>
      <c r="DJ103" s="284"/>
      <c r="DK103" s="284"/>
      <c r="DL103" s="284"/>
      <c r="DM103" s="284"/>
      <c r="DN103" s="284"/>
      <c r="DO103" s="284"/>
      <c r="DP103" s="284"/>
      <c r="DQ103" s="284"/>
      <c r="DR103" s="284"/>
      <c r="DS103" s="284"/>
      <c r="DT103" s="284"/>
      <c r="EB103" s="284"/>
      <c r="EC103" s="284"/>
      <c r="ED103" s="382"/>
      <c r="EE103" s="382"/>
      <c r="EF103" s="382"/>
      <c r="EG103" s="382"/>
      <c r="EH103" s="382"/>
      <c r="EI103" s="382"/>
      <c r="EJ103" s="382"/>
      <c r="EK103" s="382"/>
      <c r="EL103" s="382"/>
      <c r="EM103" s="382"/>
      <c r="EN103" s="382"/>
      <c r="EO103" s="382"/>
      <c r="EP103" s="382"/>
      <c r="EQ103" s="382"/>
      <c r="ER103" s="382"/>
      <c r="ES103" s="382"/>
      <c r="ET103" s="382"/>
      <c r="EU103" s="382"/>
      <c r="EV103" s="382"/>
      <c r="EW103" s="382"/>
      <c r="EX103" s="382"/>
      <c r="EY103" s="382"/>
      <c r="EZ103" s="382"/>
      <c r="FA103" s="382"/>
      <c r="FB103" s="382"/>
      <c r="FC103" s="382"/>
      <c r="FD103" s="382"/>
      <c r="FE103" s="382"/>
      <c r="FF103" s="382"/>
      <c r="FG103" s="382"/>
      <c r="FH103" s="382"/>
      <c r="FI103" s="382"/>
      <c r="FJ103" s="382"/>
      <c r="FK103" s="382"/>
      <c r="FL103" s="382"/>
      <c r="FM103" s="382"/>
      <c r="FN103" s="382"/>
      <c r="FO103" s="382"/>
      <c r="FP103" s="284"/>
      <c r="FQ103" s="284"/>
      <c r="FR103" s="285"/>
      <c r="FS103" s="285"/>
      <c r="FT103" s="285"/>
      <c r="FU103" s="285"/>
      <c r="FV103" s="285"/>
      <c r="FW103" s="285"/>
      <c r="FX103" s="285"/>
      <c r="FY103" s="285"/>
      <c r="FZ103" s="285"/>
      <c r="GA103" s="285"/>
      <c r="GB103" s="285"/>
    </row>
    <row r="104" spans="19:185" ht="23.25" customHeight="1">
      <c r="BV104" s="471" t="s">
        <v>347</v>
      </c>
      <c r="BW104" s="471"/>
      <c r="BX104" s="471"/>
      <c r="BY104" s="471"/>
      <c r="BZ104" s="471"/>
      <c r="CA104" s="471"/>
      <c r="CB104" s="471"/>
      <c r="CC104" s="471"/>
      <c r="CD104" s="471"/>
      <c r="CE104" s="471"/>
      <c r="CF104" s="471"/>
      <c r="CG104" s="471"/>
      <c r="CH104" s="471"/>
      <c r="CI104" s="471"/>
      <c r="CJ104" s="471"/>
      <c r="CK104" s="471"/>
      <c r="CL104" s="471"/>
      <c r="CM104" s="471"/>
      <c r="CN104" s="471"/>
      <c r="CO104" s="471"/>
      <c r="CP104" s="471"/>
      <c r="CQ104" s="471"/>
      <c r="CR104" s="471"/>
      <c r="CS104" s="471"/>
      <c r="CT104" s="471"/>
      <c r="CU104" s="471"/>
      <c r="CV104" s="471"/>
      <c r="CW104" s="471"/>
      <c r="CX104" s="471"/>
      <c r="CY104" s="471"/>
      <c r="CZ104" s="471"/>
      <c r="DA104" s="471"/>
      <c r="DB104" s="471"/>
      <c r="DC104" s="471"/>
      <c r="DD104" s="471"/>
      <c r="DE104" s="471"/>
      <c r="DF104" s="471"/>
      <c r="DG104" s="471"/>
      <c r="DH104" s="471"/>
      <c r="DI104" s="471"/>
      <c r="DJ104" s="471"/>
      <c r="DK104" s="471"/>
      <c r="DL104" s="471"/>
      <c r="DM104" s="471"/>
      <c r="DN104" s="471"/>
      <c r="DO104" s="471"/>
      <c r="DP104" s="471"/>
      <c r="DQ104" s="471"/>
      <c r="DR104" s="471"/>
      <c r="DS104" s="471"/>
      <c r="DT104" s="471"/>
      <c r="EC104" s="471" t="s">
        <v>348</v>
      </c>
      <c r="ED104" s="471"/>
      <c r="EE104" s="471"/>
      <c r="EF104" s="471"/>
      <c r="EG104" s="471"/>
      <c r="EH104" s="471"/>
      <c r="EI104" s="471"/>
      <c r="EJ104" s="471"/>
      <c r="EK104" s="471"/>
      <c r="EL104" s="471"/>
      <c r="EM104" s="471"/>
      <c r="EN104" s="471"/>
      <c r="EO104" s="471"/>
      <c r="EP104" s="471"/>
      <c r="EQ104" s="471"/>
      <c r="ER104" s="471"/>
      <c r="ES104" s="471"/>
      <c r="ET104" s="471"/>
      <c r="EU104" s="471"/>
      <c r="EV104" s="471"/>
      <c r="EW104" s="471"/>
      <c r="EX104" s="471"/>
      <c r="EY104" s="471"/>
      <c r="EZ104" s="471"/>
      <c r="FA104" s="471"/>
      <c r="FB104" s="471"/>
      <c r="FC104" s="471"/>
      <c r="FD104" s="471"/>
      <c r="FE104" s="471"/>
      <c r="FF104" s="471"/>
      <c r="FG104" s="471"/>
      <c r="FH104" s="471"/>
      <c r="FI104" s="471"/>
      <c r="FJ104" s="471"/>
      <c r="FK104" s="471"/>
      <c r="FL104" s="471"/>
      <c r="FM104" s="471"/>
      <c r="FN104" s="471"/>
      <c r="FO104" s="471"/>
      <c r="FP104" s="471"/>
      <c r="FQ104" s="471"/>
      <c r="FR104" s="471"/>
      <c r="FS104" s="471"/>
      <c r="FT104" s="471"/>
      <c r="FU104" s="471"/>
      <c r="FV104" s="471"/>
      <c r="FW104" s="471"/>
      <c r="FX104" s="471"/>
    </row>
    <row r="105" spans="19:185" ht="23.25" customHeight="1">
      <c r="BV105" s="310"/>
      <c r="BW105" s="310"/>
      <c r="BX105" s="310"/>
      <c r="BY105" s="310"/>
      <c r="BZ105" s="310"/>
      <c r="CA105" s="310"/>
      <c r="CB105" s="310"/>
      <c r="CC105" s="310"/>
      <c r="CD105" s="310"/>
      <c r="CE105" s="310"/>
      <c r="CF105" s="292"/>
      <c r="CG105" s="310"/>
      <c r="CH105" s="310"/>
      <c r="CI105" s="310"/>
      <c r="CJ105" s="310"/>
      <c r="CK105" s="292"/>
      <c r="CL105" s="310"/>
      <c r="CM105" s="310"/>
      <c r="CN105" s="310"/>
      <c r="CO105" s="292"/>
      <c r="CP105" s="310"/>
      <c r="CQ105" s="310"/>
      <c r="CR105" s="310"/>
      <c r="CS105" s="292"/>
      <c r="CT105" s="310"/>
      <c r="CU105" s="310"/>
      <c r="CV105" s="310"/>
      <c r="CW105" s="310"/>
      <c r="CX105" s="310"/>
      <c r="CY105" s="310"/>
      <c r="CZ105" s="310"/>
      <c r="DA105" s="310"/>
      <c r="DB105" s="310"/>
      <c r="DC105" s="310"/>
      <c r="DD105" s="310"/>
      <c r="DE105" s="310"/>
      <c r="DF105" s="310"/>
      <c r="DG105" s="310"/>
      <c r="DH105" s="310"/>
      <c r="DI105" s="310"/>
      <c r="DJ105" s="310"/>
      <c r="DK105" s="310"/>
      <c r="DL105" s="310"/>
      <c r="DM105" s="310"/>
      <c r="DN105" s="310"/>
      <c r="DO105" s="310"/>
      <c r="DP105" s="310"/>
      <c r="DQ105" s="310"/>
      <c r="DR105" s="310"/>
      <c r="DS105" s="310"/>
      <c r="DT105" s="310"/>
      <c r="EC105" s="310"/>
      <c r="ED105" s="310"/>
      <c r="EE105" s="310"/>
      <c r="EF105" s="310"/>
      <c r="EG105" s="310"/>
      <c r="EH105" s="310"/>
      <c r="EI105" s="310"/>
      <c r="EJ105" s="310"/>
      <c r="EK105" s="310"/>
      <c r="EL105" s="310"/>
      <c r="EM105" s="310"/>
      <c r="EN105" s="310"/>
      <c r="EO105" s="310"/>
      <c r="EP105" s="310"/>
      <c r="EQ105" s="310"/>
      <c r="ER105" s="310"/>
      <c r="ES105" s="310"/>
      <c r="ET105" s="310"/>
      <c r="EU105" s="310"/>
      <c r="EV105" s="310"/>
      <c r="EW105" s="310"/>
      <c r="EX105" s="310"/>
      <c r="EY105" s="310"/>
      <c r="EZ105" s="310"/>
      <c r="FA105" s="310"/>
      <c r="FB105" s="310"/>
      <c r="FC105" s="310"/>
      <c r="FD105" s="310"/>
      <c r="FE105" s="310"/>
      <c r="FF105" s="310"/>
      <c r="FG105" s="310"/>
      <c r="FH105" s="310"/>
      <c r="FI105" s="310"/>
      <c r="FJ105" s="310"/>
      <c r="FK105" s="310"/>
      <c r="FL105" s="310"/>
      <c r="FM105" s="310"/>
      <c r="FN105" s="310"/>
      <c r="FO105" s="310"/>
      <c r="FP105" s="310"/>
      <c r="FQ105" s="310"/>
      <c r="FR105" s="310"/>
      <c r="FS105" s="310"/>
      <c r="FT105" s="310"/>
      <c r="FU105" s="310"/>
      <c r="FV105" s="310"/>
      <c r="FW105" s="310"/>
      <c r="FX105" s="285"/>
    </row>
    <row r="106" spans="19:185" ht="7.5" customHeight="1">
      <c r="S106" s="394"/>
      <c r="T106" s="394"/>
      <c r="U106" s="394"/>
      <c r="V106" s="394"/>
      <c r="W106" s="394"/>
      <c r="X106" s="394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394"/>
      <c r="AW106" s="394"/>
      <c r="AX106" s="394"/>
      <c r="AY106" s="394"/>
      <c r="AZ106" s="394"/>
      <c r="BA106" s="394"/>
      <c r="BB106" s="394"/>
      <c r="BC106" s="394"/>
      <c r="BD106" s="394"/>
      <c r="BE106" s="394"/>
      <c r="BF106" s="394"/>
      <c r="BG106" s="394"/>
      <c r="BH106" s="394"/>
      <c r="BI106" s="394"/>
      <c r="BJ106" s="394"/>
      <c r="BK106" s="394"/>
      <c r="BL106" s="394"/>
      <c r="BM106" s="394"/>
      <c r="BV106" s="395"/>
      <c r="BW106" s="395"/>
      <c r="BX106" s="463" t="s">
        <v>356</v>
      </c>
      <c r="BY106" s="463"/>
      <c r="BZ106" s="463"/>
      <c r="CA106" s="463"/>
      <c r="CB106" s="463"/>
      <c r="CC106" s="463"/>
      <c r="CD106" s="463"/>
      <c r="CE106" s="463"/>
      <c r="CF106" s="463"/>
      <c r="CG106" s="463"/>
      <c r="CH106" s="463"/>
      <c r="CI106" s="463"/>
      <c r="CJ106" s="463"/>
      <c r="CK106" s="463"/>
      <c r="CL106" s="463"/>
      <c r="CM106" s="463"/>
      <c r="CN106" s="463"/>
      <c r="CO106" s="463"/>
      <c r="CP106" s="463"/>
      <c r="CQ106" s="463"/>
      <c r="CR106" s="463"/>
      <c r="CS106" s="463"/>
      <c r="CT106" s="463"/>
      <c r="CV106" s="396"/>
      <c r="CW106" s="396"/>
      <c r="CX106" s="463" t="s">
        <v>357</v>
      </c>
      <c r="CY106" s="463"/>
      <c r="CZ106" s="463"/>
      <c r="DA106" s="463"/>
      <c r="DB106" s="463"/>
      <c r="DC106" s="463"/>
      <c r="DD106" s="463"/>
      <c r="DE106" s="463"/>
      <c r="DF106" s="463"/>
      <c r="DG106" s="463"/>
      <c r="DH106" s="463"/>
      <c r="DI106" s="463"/>
      <c r="DJ106" s="463"/>
      <c r="DK106" s="463"/>
      <c r="DL106" s="463"/>
      <c r="DM106" s="463"/>
      <c r="DN106" s="463"/>
      <c r="DO106" s="463"/>
      <c r="DP106" s="463"/>
      <c r="DQ106" s="463"/>
      <c r="DR106" s="463"/>
      <c r="DS106" s="463"/>
      <c r="DT106" s="463"/>
      <c r="DU106" s="463"/>
      <c r="EE106" s="286"/>
      <c r="EY106" s="397"/>
      <c r="EZ106" s="397"/>
      <c r="FA106" s="286"/>
    </row>
    <row r="107" spans="19:185" ht="7.5" customHeight="1">
      <c r="S107" s="394"/>
      <c r="T107" s="394"/>
      <c r="U107" s="394"/>
      <c r="V107" s="394"/>
      <c r="W107" s="394"/>
      <c r="X107" s="394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394"/>
      <c r="AW107" s="394"/>
      <c r="AX107" s="394"/>
      <c r="AY107" s="394"/>
      <c r="AZ107" s="394"/>
      <c r="BA107" s="394"/>
      <c r="BB107" s="394"/>
      <c r="BC107" s="394"/>
      <c r="BD107" s="394"/>
      <c r="BE107" s="394"/>
      <c r="BF107" s="394"/>
      <c r="BG107" s="394"/>
      <c r="BH107" s="394"/>
      <c r="BI107" s="394"/>
      <c r="BJ107" s="394"/>
      <c r="BK107" s="394"/>
      <c r="BL107" s="394"/>
      <c r="BM107" s="394"/>
      <c r="BV107" s="395"/>
      <c r="BW107" s="395"/>
      <c r="BX107" s="463"/>
      <c r="BY107" s="463"/>
      <c r="BZ107" s="463"/>
      <c r="CA107" s="463"/>
      <c r="CB107" s="463"/>
      <c r="CC107" s="463"/>
      <c r="CD107" s="463"/>
      <c r="CE107" s="463"/>
      <c r="CF107" s="463"/>
      <c r="CG107" s="463"/>
      <c r="CH107" s="463"/>
      <c r="CI107" s="463"/>
      <c r="CJ107" s="463"/>
      <c r="CK107" s="463"/>
      <c r="CL107" s="463"/>
      <c r="CM107" s="463"/>
      <c r="CN107" s="463"/>
      <c r="CO107" s="463"/>
      <c r="CP107" s="463"/>
      <c r="CQ107" s="463"/>
      <c r="CR107" s="463"/>
      <c r="CS107" s="463"/>
      <c r="CT107" s="463"/>
      <c r="CV107" s="396"/>
      <c r="CW107" s="396"/>
      <c r="CX107" s="463"/>
      <c r="CY107" s="463"/>
      <c r="CZ107" s="463"/>
      <c r="DA107" s="463"/>
      <c r="DB107" s="463"/>
      <c r="DC107" s="463"/>
      <c r="DD107" s="463"/>
      <c r="DE107" s="463"/>
      <c r="DF107" s="463"/>
      <c r="DG107" s="463"/>
      <c r="DH107" s="463"/>
      <c r="DI107" s="463"/>
      <c r="DJ107" s="463"/>
      <c r="DK107" s="463"/>
      <c r="DL107" s="463"/>
      <c r="DM107" s="463"/>
      <c r="DN107" s="463"/>
      <c r="DO107" s="463"/>
      <c r="DP107" s="463"/>
      <c r="DQ107" s="463"/>
      <c r="DR107" s="463"/>
      <c r="DS107" s="463"/>
      <c r="DT107" s="463"/>
      <c r="DU107" s="463"/>
      <c r="EY107" s="397"/>
      <c r="EZ107" s="397"/>
    </row>
  </sheetData>
  <mergeCells count="86">
    <mergeCell ref="BV104:DT104"/>
    <mergeCell ref="EH54:EO54"/>
    <mergeCell ref="EY54:FQ54"/>
    <mergeCell ref="EQ54:EX54"/>
    <mergeCell ref="EC104:FX104"/>
    <mergeCell ref="EQ100:EX100"/>
    <mergeCell ref="EY101:FQ101"/>
    <mergeCell ref="FS100:FV100"/>
    <mergeCell ref="EH101:EO101"/>
    <mergeCell ref="BV100:CE101"/>
    <mergeCell ref="CG100:CJ101"/>
    <mergeCell ref="CL100:CM101"/>
    <mergeCell ref="CP100:CT101"/>
    <mergeCell ref="CU100:DQ101"/>
    <mergeCell ref="FS101:GC101"/>
    <mergeCell ref="EB100:EG100"/>
    <mergeCell ref="BX106:CT107"/>
    <mergeCell ref="CX106:DU107"/>
    <mergeCell ref="S54:BM54"/>
    <mergeCell ref="S101:BM101"/>
    <mergeCell ref="BV3:CF3"/>
    <mergeCell ref="BV4:CF4"/>
    <mergeCell ref="BV5:CF5"/>
    <mergeCell ref="BV7:CF7"/>
    <mergeCell ref="BV57:DT57"/>
    <mergeCell ref="S3:Z3"/>
    <mergeCell ref="BV54:CE54"/>
    <mergeCell ref="CG54:CJ54"/>
    <mergeCell ref="CL54:CN54"/>
    <mergeCell ref="CP54:CT54"/>
    <mergeCell ref="CU54:DS54"/>
    <mergeCell ref="BV8:CF8"/>
    <mergeCell ref="HI54:IA54"/>
    <mergeCell ref="ID54:IG54"/>
    <mergeCell ref="EC57:FX57"/>
    <mergeCell ref="GJ57:IJ57"/>
    <mergeCell ref="HZ55:IS56"/>
    <mergeCell ref="GI54:GO54"/>
    <mergeCell ref="GP54:GW54"/>
    <mergeCell ref="FS54:FV54"/>
    <mergeCell ref="EB54:EG54"/>
    <mergeCell ref="CG7:CO7"/>
    <mergeCell ref="CG8:CO8"/>
    <mergeCell ref="GL59:HA60"/>
    <mergeCell ref="GL65:GZ66"/>
    <mergeCell ref="GL68:GZ69"/>
    <mergeCell ref="GL62:HA63"/>
    <mergeCell ref="GZ54:HG54"/>
    <mergeCell ref="CP7:CW7"/>
    <mergeCell ref="CP8:CW8"/>
    <mergeCell ref="EC9:EM9"/>
    <mergeCell ref="EN9:EV9"/>
    <mergeCell ref="EW9:FD9"/>
    <mergeCell ref="CP6:CW6"/>
    <mergeCell ref="BV6:CF6"/>
    <mergeCell ref="CG6:CO6"/>
    <mergeCell ref="BV2:CF2"/>
    <mergeCell ref="CG2:CO2"/>
    <mergeCell ref="CP2:CW2"/>
    <mergeCell ref="CP3:CW3"/>
    <mergeCell ref="CP4:CW4"/>
    <mergeCell ref="CP5:CW5"/>
    <mergeCell ref="CG3:CO3"/>
    <mergeCell ref="CG4:CO4"/>
    <mergeCell ref="CG5:CO5"/>
    <mergeCell ref="EW2:FD2"/>
    <mergeCell ref="EC3:EM3"/>
    <mergeCell ref="EN3:EV3"/>
    <mergeCell ref="EW3:FD3"/>
    <mergeCell ref="EC4:EM4"/>
    <mergeCell ref="EN4:EV4"/>
    <mergeCell ref="EW4:FD4"/>
    <mergeCell ref="EC2:EM2"/>
    <mergeCell ref="EN2:EV2"/>
    <mergeCell ref="EW5:FD5"/>
    <mergeCell ref="EC7:EM7"/>
    <mergeCell ref="EN7:EV7"/>
    <mergeCell ref="EW7:FD7"/>
    <mergeCell ref="EC8:EM8"/>
    <mergeCell ref="EN8:EV8"/>
    <mergeCell ref="EW8:FD8"/>
    <mergeCell ref="EC6:EM6"/>
    <mergeCell ref="EN6:EV6"/>
    <mergeCell ref="EW6:FD6"/>
    <mergeCell ref="EC5:EM5"/>
    <mergeCell ref="EN5:EV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6900-852B-4EB8-A248-DE03D78F9071}">
  <sheetPr codeName="Sheet7">
    <tabColor theme="8" tint="0.59999389629810485"/>
  </sheetPr>
  <dimension ref="A1:AM742"/>
  <sheetViews>
    <sheetView zoomScale="85" zoomScaleNormal="85" workbookViewId="0">
      <pane xSplit="1" ySplit="8" topLeftCell="B716" activePane="bottomRight" state="frozen"/>
      <selection pane="topRight" activeCell="B1" sqref="B1"/>
      <selection pane="bottomLeft" activeCell="A8" sqref="A8"/>
      <selection pane="bottomRight" activeCell="D670" sqref="D670"/>
    </sheetView>
  </sheetViews>
  <sheetFormatPr defaultRowHeight="14.4" outlineLevelRow="1"/>
  <cols>
    <col min="1" max="1" width="26.77734375" bestFit="1" customWidth="1"/>
    <col min="2" max="2" width="18.21875" bestFit="1" customWidth="1"/>
    <col min="3" max="3" width="22.77734375" bestFit="1" customWidth="1"/>
    <col min="4" max="4" width="12.21875" bestFit="1" customWidth="1"/>
    <col min="5" max="5" width="12.77734375" bestFit="1" customWidth="1"/>
    <col min="6" max="6" width="17.77734375" bestFit="1" customWidth="1"/>
    <col min="7" max="7" width="13.21875" bestFit="1" customWidth="1"/>
    <col min="8" max="8" width="21.5546875" bestFit="1" customWidth="1"/>
    <col min="9" max="10" width="19.44140625" customWidth="1"/>
    <col min="11" max="11" width="17.77734375" bestFit="1" customWidth="1"/>
    <col min="12" max="14" width="17.77734375" customWidth="1"/>
    <col min="15" max="15" width="17.77734375" bestFit="1" customWidth="1"/>
    <col min="17" max="17" width="28.44140625" bestFit="1" customWidth="1"/>
    <col min="18" max="18" width="7" bestFit="1" customWidth="1"/>
  </cols>
  <sheetData>
    <row r="1" spans="1:39">
      <c r="A1" s="1" t="s">
        <v>231</v>
      </c>
    </row>
    <row r="2" spans="1:39">
      <c r="A2" s="36" t="s">
        <v>358</v>
      </c>
    </row>
    <row r="3" spans="1:39">
      <c r="A3" s="36" t="s">
        <v>359</v>
      </c>
    </row>
    <row r="4" spans="1:39">
      <c r="A4" s="36" t="s">
        <v>360</v>
      </c>
    </row>
    <row r="5" spans="1:39">
      <c r="A5" s="36" t="s">
        <v>361</v>
      </c>
    </row>
    <row r="6" spans="1:39">
      <c r="A6" s="36" t="s">
        <v>362</v>
      </c>
    </row>
    <row r="7" spans="1:39">
      <c r="A7" s="36" t="s">
        <v>363</v>
      </c>
    </row>
    <row r="9" spans="1:39">
      <c r="A9" s="4" t="s">
        <v>358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39" outlineLevel="1">
      <c r="A10" t="s">
        <v>364</v>
      </c>
    </row>
    <row r="11" spans="1:39">
      <c r="B11" t="s">
        <v>339</v>
      </c>
      <c r="C11" t="s">
        <v>68</v>
      </c>
      <c r="D11" s="125">
        <v>2020</v>
      </c>
      <c r="E11">
        <v>2021</v>
      </c>
      <c r="F11">
        <v>2022</v>
      </c>
      <c r="G11">
        <v>2023</v>
      </c>
      <c r="H11">
        <v>2024</v>
      </c>
      <c r="I11" s="125">
        <v>2025</v>
      </c>
      <c r="J11">
        <v>2026</v>
      </c>
      <c r="K11">
        <v>2027</v>
      </c>
      <c r="L11">
        <v>2028</v>
      </c>
      <c r="M11">
        <v>2029</v>
      </c>
      <c r="N11" s="125">
        <v>2030</v>
      </c>
      <c r="O11">
        <v>2031</v>
      </c>
      <c r="P11">
        <v>2032</v>
      </c>
      <c r="Q11">
        <v>2033</v>
      </c>
      <c r="R11">
        <v>2034</v>
      </c>
      <c r="S11" s="125">
        <v>2035</v>
      </c>
      <c r="T11">
        <v>2036</v>
      </c>
      <c r="U11">
        <v>2037</v>
      </c>
      <c r="V11">
        <v>2038</v>
      </c>
      <c r="W11">
        <v>2039</v>
      </c>
      <c r="X11" s="125">
        <v>2040</v>
      </c>
      <c r="Y11">
        <v>2041</v>
      </c>
      <c r="Z11">
        <v>2042</v>
      </c>
      <c r="AA11">
        <v>2043</v>
      </c>
      <c r="AB11">
        <v>2044</v>
      </c>
      <c r="AC11" s="125">
        <v>2045</v>
      </c>
      <c r="AD11">
        <v>2046</v>
      </c>
      <c r="AE11">
        <v>2047</v>
      </c>
      <c r="AF11">
        <v>2048</v>
      </c>
      <c r="AG11">
        <v>2049</v>
      </c>
      <c r="AH11" s="125">
        <v>2050</v>
      </c>
      <c r="AI11" t="s">
        <v>365</v>
      </c>
      <c r="AJ11" t="s">
        <v>366</v>
      </c>
      <c r="AK11" t="s">
        <v>367</v>
      </c>
      <c r="AL11" t="s">
        <v>368</v>
      </c>
      <c r="AM11" s="1" t="s">
        <v>369</v>
      </c>
    </row>
    <row r="12" spans="1:39">
      <c r="B12" t="s">
        <v>370</v>
      </c>
      <c r="C12" t="s">
        <v>105</v>
      </c>
      <c r="D12" s="125">
        <v>0.19842111209570179</v>
      </c>
      <c r="E12">
        <v>0.20521262495267076</v>
      </c>
      <c r="F12">
        <v>0.2120041378096397</v>
      </c>
      <c r="G12">
        <v>0.21879565066660867</v>
      </c>
      <c r="H12">
        <v>0.22558716352357761</v>
      </c>
      <c r="I12" s="125">
        <v>0.23237867638054657</v>
      </c>
      <c r="J12">
        <v>0.24350790153782309</v>
      </c>
      <c r="K12">
        <v>0.25463712669509958</v>
      </c>
      <c r="L12">
        <v>0.26576635185237607</v>
      </c>
      <c r="M12">
        <v>0.27689557700965262</v>
      </c>
      <c r="N12" s="125">
        <v>0.28802480216692911</v>
      </c>
      <c r="O12">
        <v>0.30215332334165224</v>
      </c>
      <c r="P12">
        <v>0.31628184451637537</v>
      </c>
      <c r="Q12">
        <v>0.33041036569109855</v>
      </c>
      <c r="R12">
        <v>0.34453888686582168</v>
      </c>
      <c r="S12" s="125">
        <v>0.35866740804054481</v>
      </c>
      <c r="T12">
        <v>0.37499824286493993</v>
      </c>
      <c r="U12">
        <v>0.39132907768933511</v>
      </c>
      <c r="V12">
        <v>0.40765991251373024</v>
      </c>
      <c r="W12">
        <v>0.42399074733812536</v>
      </c>
      <c r="X12" s="125">
        <v>0.44032158216252054</v>
      </c>
      <c r="Y12">
        <v>0.45870171481350053</v>
      </c>
      <c r="Z12">
        <v>0.47708184746448051</v>
      </c>
      <c r="AA12">
        <v>0.4954619801154605</v>
      </c>
      <c r="AB12">
        <v>0.51384211276644054</v>
      </c>
      <c r="AC12" s="125">
        <v>0.53222224541742047</v>
      </c>
      <c r="AD12">
        <v>0.55172287550199639</v>
      </c>
      <c r="AE12">
        <v>0.57122350558657231</v>
      </c>
      <c r="AF12">
        <v>0.59072413567114823</v>
      </c>
      <c r="AG12">
        <v>0.61022476575572415</v>
      </c>
      <c r="AH12" s="125">
        <v>0.62972539584030007</v>
      </c>
      <c r="AI12" s="295">
        <v>2.6212311246906257</v>
      </c>
      <c r="AJ12" s="295">
        <v>3.9783761931910728</v>
      </c>
      <c r="AK12" s="295">
        <v>5.8712521610955637</v>
      </c>
      <c r="AL12" s="295">
        <v>6.31158251571477</v>
      </c>
      <c r="AM12" s="295">
        <v>11.742513094647814</v>
      </c>
    </row>
    <row r="13" spans="1:39">
      <c r="B13" t="s">
        <v>370</v>
      </c>
      <c r="C13" t="s">
        <v>371</v>
      </c>
      <c r="D13" s="125">
        <v>0</v>
      </c>
      <c r="E13">
        <v>3.1921722257929931E-5</v>
      </c>
      <c r="F13">
        <v>6.3843444515859863E-5</v>
      </c>
      <c r="G13">
        <v>9.5765166773789781E-5</v>
      </c>
      <c r="H13">
        <v>1.2768688903171973E-4</v>
      </c>
      <c r="I13" s="125">
        <v>1.5960861128964964E-4</v>
      </c>
      <c r="J13">
        <v>4.57198546185449E-4</v>
      </c>
      <c r="K13">
        <v>7.5478848108124835E-4</v>
      </c>
      <c r="L13">
        <v>1.0523784159770476E-3</v>
      </c>
      <c r="M13">
        <v>1.3499683508728471E-3</v>
      </c>
      <c r="N13" s="125">
        <v>1.6475582857686463E-3</v>
      </c>
      <c r="O13">
        <v>2.3166668692330768E-3</v>
      </c>
      <c r="P13">
        <v>2.9857754526975075E-3</v>
      </c>
      <c r="Q13">
        <v>3.6548840361619386E-3</v>
      </c>
      <c r="R13">
        <v>4.3239926196263689E-3</v>
      </c>
      <c r="S13" s="125">
        <v>4.9931012030907992E-3</v>
      </c>
      <c r="T13">
        <v>5.9593878555217021E-3</v>
      </c>
      <c r="U13">
        <v>6.925674507952605E-3</v>
      </c>
      <c r="V13">
        <v>7.891961160383508E-3</v>
      </c>
      <c r="W13">
        <v>8.8582478128144109E-3</v>
      </c>
      <c r="X13" s="125">
        <v>9.8245344652453138E-3</v>
      </c>
      <c r="Y13">
        <v>1.1120259152968492E-2</v>
      </c>
      <c r="Z13">
        <v>1.2415983840691669E-2</v>
      </c>
      <c r="AA13">
        <v>1.3711708528414848E-2</v>
      </c>
      <c r="AB13">
        <v>1.5007433216138025E-2</v>
      </c>
      <c r="AC13" s="125">
        <v>1.6303157903861203E-2</v>
      </c>
      <c r="AD13">
        <v>1.7883506297869223E-2</v>
      </c>
      <c r="AE13">
        <v>1.9463854691877242E-2</v>
      </c>
      <c r="AF13">
        <v>2.1044203085885262E-2</v>
      </c>
      <c r="AG13">
        <v>2.2624551479893281E-2</v>
      </c>
      <c r="AH13" s="125">
        <v>2.42048998739013E-2</v>
      </c>
      <c r="AI13" s="295">
        <v>5.7407179137541871E-3</v>
      </c>
      <c r="AJ13" s="295">
        <v>5.9381784268495885E-2</v>
      </c>
      <c r="AK13" s="295">
        <v>0.18360409253674587</v>
      </c>
      <c r="AL13" s="295">
        <v>6.3474943896481423E-2</v>
      </c>
      <c r="AM13" s="295">
        <v>0.23725450196798198</v>
      </c>
    </row>
    <row r="14" spans="1:39">
      <c r="B14" t="s">
        <v>370</v>
      </c>
      <c r="C14" t="s">
        <v>85</v>
      </c>
      <c r="D14" s="125">
        <v>0.17672236172576652</v>
      </c>
      <c r="E14">
        <v>0.18566059382719877</v>
      </c>
      <c r="F14">
        <v>0.19459882592863101</v>
      </c>
      <c r="G14">
        <v>0.20353705803006322</v>
      </c>
      <c r="H14">
        <v>0.21247529013149546</v>
      </c>
      <c r="I14" s="125">
        <v>0.22141352223292771</v>
      </c>
      <c r="J14">
        <v>0.23982329491535126</v>
      </c>
      <c r="K14">
        <v>0.25823306759777481</v>
      </c>
      <c r="L14">
        <v>0.27664284028019837</v>
      </c>
      <c r="M14">
        <v>0.29505261296262192</v>
      </c>
      <c r="N14" s="125">
        <v>0.31346238564504547</v>
      </c>
      <c r="O14">
        <v>0.33924946531488825</v>
      </c>
      <c r="P14">
        <v>0.36503654498473104</v>
      </c>
      <c r="Q14">
        <v>0.39082362465457382</v>
      </c>
      <c r="R14">
        <v>0.4166107043244166</v>
      </c>
      <c r="S14" s="125">
        <v>0.44239778399425939</v>
      </c>
      <c r="T14">
        <v>0.47234941447748585</v>
      </c>
      <c r="U14">
        <v>0.50230104496071226</v>
      </c>
      <c r="V14">
        <v>0.53225267544393873</v>
      </c>
      <c r="W14">
        <v>0.56220430592716519</v>
      </c>
      <c r="X14" s="125">
        <v>0.59215593641039166</v>
      </c>
      <c r="Y14">
        <v>0.6259072868818828</v>
      </c>
      <c r="Z14">
        <v>0.65965863735337393</v>
      </c>
      <c r="AA14">
        <v>0.69340998782486507</v>
      </c>
      <c r="AB14">
        <v>0.72716133829635621</v>
      </c>
      <c r="AC14" s="125">
        <v>0.76091268876784734</v>
      </c>
      <c r="AD14">
        <v>0.79372049729475624</v>
      </c>
      <c r="AE14">
        <v>0.82652830582166514</v>
      </c>
      <c r="AF14">
        <v>0.85933611434857404</v>
      </c>
      <c r="AG14">
        <v>0.89214392287548294</v>
      </c>
      <c r="AH14" s="125">
        <v>0.92495173140239184</v>
      </c>
      <c r="AI14" s="295">
        <v>2.5776218532770749</v>
      </c>
      <c r="AJ14" s="295">
        <v>4.9288438861376083</v>
      </c>
      <c r="AK14" s="295">
        <v>8.3558864472775873</v>
      </c>
      <c r="AL14" s="295">
        <v>7.1930033537696376</v>
      </c>
      <c r="AM14" s="295">
        <v>14.956733864636833</v>
      </c>
    </row>
    <row r="15" spans="1:39">
      <c r="B15" t="s">
        <v>370</v>
      </c>
      <c r="C15" t="s">
        <v>372</v>
      </c>
      <c r="D15" s="125">
        <v>-4.6339706741210435E-2</v>
      </c>
      <c r="E15">
        <v>-5.3980873214362575E-2</v>
      </c>
      <c r="F15">
        <v>-6.1622039687514715E-2</v>
      </c>
      <c r="G15">
        <v>-6.9263206160666863E-2</v>
      </c>
      <c r="H15">
        <v>-7.6904372633818996E-2</v>
      </c>
      <c r="I15" s="125">
        <v>-8.4545539106971143E-2</v>
      </c>
      <c r="J15">
        <v>-0.10449740124194158</v>
      </c>
      <c r="K15">
        <v>-0.12444926337691203</v>
      </c>
      <c r="L15">
        <v>-0.14440112551188247</v>
      </c>
      <c r="M15">
        <v>-0.16435298764685291</v>
      </c>
      <c r="N15" s="125">
        <v>-0.18430484978182335</v>
      </c>
      <c r="O15">
        <v>-0.21363408070166573</v>
      </c>
      <c r="P15">
        <v>-0.24296331162150811</v>
      </c>
      <c r="Q15">
        <v>-0.27229254254135049</v>
      </c>
      <c r="R15">
        <v>-0.3016217734611929</v>
      </c>
      <c r="S15" s="125">
        <v>-0.33095100438103525</v>
      </c>
      <c r="T15">
        <v>-0.36422747762914903</v>
      </c>
      <c r="U15">
        <v>-0.39750395087726276</v>
      </c>
      <c r="V15">
        <v>-0.43078042412537654</v>
      </c>
      <c r="W15">
        <v>-0.46405689737349032</v>
      </c>
      <c r="X15" s="125">
        <v>-0.49733337062160404</v>
      </c>
      <c r="Y15">
        <v>-0.53143775819042616</v>
      </c>
      <c r="Z15">
        <v>-0.56554214575924822</v>
      </c>
      <c r="AA15">
        <v>-0.59964653332807027</v>
      </c>
      <c r="AB15">
        <v>-0.63375092089689244</v>
      </c>
      <c r="AC15" s="125">
        <v>-0.6678553084657145</v>
      </c>
      <c r="AD15">
        <v>-0.69827031001886264</v>
      </c>
      <c r="AE15">
        <v>-0.72868531157201066</v>
      </c>
      <c r="AF15">
        <v>-0.7591003131251588</v>
      </c>
      <c r="AG15">
        <v>-0.78951531467830682</v>
      </c>
      <c r="AH15" s="125">
        <v>-0.81993031623145496</v>
      </c>
      <c r="AI15" s="295">
        <v>-1.114661365103957</v>
      </c>
      <c r="AJ15" s="295">
        <v>-3.6996696831154585</v>
      </c>
      <c r="AK15" s="295">
        <v>-7.2910676028877495</v>
      </c>
      <c r="AL15" s="295">
        <v>-4.6300261984375917</v>
      </c>
      <c r="AM15" s="295">
        <v>-11.423760430703737</v>
      </c>
    </row>
    <row r="16" spans="1:39">
      <c r="B16" t="s">
        <v>370</v>
      </c>
      <c r="C16" t="s">
        <v>81</v>
      </c>
      <c r="D16" s="125">
        <v>1.1991209228801701E-2</v>
      </c>
      <c r="E16">
        <v>1.304165245600352E-2</v>
      </c>
      <c r="F16">
        <v>1.409209568320534E-2</v>
      </c>
      <c r="G16">
        <v>1.514253891040716E-2</v>
      </c>
      <c r="H16">
        <v>1.6192982137608981E-2</v>
      </c>
      <c r="I16" s="125">
        <v>1.7243425364810799E-2</v>
      </c>
      <c r="J16">
        <v>2.0425537982522293E-2</v>
      </c>
      <c r="K16">
        <v>2.3607650600233784E-2</v>
      </c>
      <c r="L16">
        <v>2.6789763217945278E-2</v>
      </c>
      <c r="M16">
        <v>2.9971875835656768E-2</v>
      </c>
      <c r="N16" s="125">
        <v>3.3153988453368262E-2</v>
      </c>
      <c r="O16">
        <v>4.0705643589908636E-2</v>
      </c>
      <c r="P16">
        <v>4.8257298726449016E-2</v>
      </c>
      <c r="Q16">
        <v>5.5808953862989397E-2</v>
      </c>
      <c r="R16">
        <v>6.3360608999529763E-2</v>
      </c>
      <c r="S16" s="125">
        <v>7.0912264136070144E-2</v>
      </c>
      <c r="T16">
        <v>8.2657351852295613E-2</v>
      </c>
      <c r="U16">
        <v>9.4402439568521082E-2</v>
      </c>
      <c r="V16">
        <v>0.10614752728474655</v>
      </c>
      <c r="W16">
        <v>0.11789261500097202</v>
      </c>
      <c r="X16" s="125">
        <v>0.12963770271719749</v>
      </c>
      <c r="Y16">
        <v>0.14377715751128831</v>
      </c>
      <c r="Z16">
        <v>0.15791661230537915</v>
      </c>
      <c r="AA16">
        <v>0.17205606709946997</v>
      </c>
      <c r="AB16">
        <v>0.18619552189356081</v>
      </c>
      <c r="AC16" s="125">
        <v>0.20033497668765163</v>
      </c>
      <c r="AD16">
        <v>0.21695088327275489</v>
      </c>
      <c r="AE16">
        <v>0.23356678985785811</v>
      </c>
      <c r="AF16">
        <v>0.25018269644296137</v>
      </c>
      <c r="AG16">
        <v>0.26679860302806463</v>
      </c>
      <c r="AH16" s="125">
        <v>0.28341450961316789</v>
      </c>
      <c r="AI16" s="295">
        <v>0.22165271987056387</v>
      </c>
      <c r="AJ16" s="295">
        <v>0.84293639419204802</v>
      </c>
      <c r="AK16" s="295">
        <v>2.2408315204293543</v>
      </c>
      <c r="AL16" s="295">
        <v>1.0314351256092436</v>
      </c>
      <c r="AM16" s="295">
        <v>3.1426289433213999</v>
      </c>
    </row>
    <row r="17" spans="2:39">
      <c r="B17" t="s">
        <v>370</v>
      </c>
      <c r="C17" t="s">
        <v>373</v>
      </c>
      <c r="D17" s="125">
        <v>1.6045530630020999E-2</v>
      </c>
      <c r="E17">
        <v>1.6882548212854599E-2</v>
      </c>
      <c r="F17">
        <v>1.7719565795688199E-2</v>
      </c>
      <c r="G17">
        <v>1.8556583378521799E-2</v>
      </c>
      <c r="H17">
        <v>1.9393600961355398E-2</v>
      </c>
      <c r="I17" s="125">
        <v>2.0230618544188998E-2</v>
      </c>
      <c r="J17">
        <v>2.1497771498279698E-2</v>
      </c>
      <c r="K17">
        <v>2.2764924452370397E-2</v>
      </c>
      <c r="L17">
        <v>2.4032077406461096E-2</v>
      </c>
      <c r="M17">
        <v>2.5299230360551796E-2</v>
      </c>
      <c r="N17" s="125">
        <v>2.6566383314642495E-2</v>
      </c>
      <c r="O17">
        <v>2.8120064922413784E-2</v>
      </c>
      <c r="P17">
        <v>2.9673746530185074E-2</v>
      </c>
      <c r="Q17">
        <v>3.1227428137956363E-2</v>
      </c>
      <c r="R17">
        <v>3.2781109745727649E-2</v>
      </c>
      <c r="S17" s="125">
        <v>3.4334791353498942E-2</v>
      </c>
      <c r="T17">
        <v>3.5972325339879652E-2</v>
      </c>
      <c r="U17">
        <v>3.7609859326260361E-2</v>
      </c>
      <c r="V17">
        <v>3.9247393312641071E-2</v>
      </c>
      <c r="W17">
        <v>4.0884927299021781E-2</v>
      </c>
      <c r="X17" s="125">
        <v>4.2522461285402491E-2</v>
      </c>
      <c r="Y17">
        <v>4.4200532066172284E-2</v>
      </c>
      <c r="Z17">
        <v>4.5878602846942076E-2</v>
      </c>
      <c r="AA17">
        <v>4.7556673627711869E-2</v>
      </c>
      <c r="AB17">
        <v>4.9234744408481662E-2</v>
      </c>
      <c r="AC17" s="125">
        <v>5.0912815189251455E-2</v>
      </c>
      <c r="AD17">
        <v>5.2859670550048511E-2</v>
      </c>
      <c r="AE17">
        <v>5.4806525910845567E-2</v>
      </c>
      <c r="AF17">
        <v>5.6753381271642617E-2</v>
      </c>
      <c r="AG17">
        <v>5.8700236632439673E-2</v>
      </c>
      <c r="AH17" s="125">
        <v>6.0647091993236729E-2</v>
      </c>
      <c r="AI17" s="295">
        <v>0.22898883455493546</v>
      </c>
      <c r="AJ17" s="295">
        <v>0.37894049056762963</v>
      </c>
      <c r="AK17" s="295">
        <v>0.56407273578217487</v>
      </c>
      <c r="AL17" s="295">
        <v>0.5813629418079227</v>
      </c>
      <c r="AM17" s="295">
        <v>1.1029132163046951</v>
      </c>
    </row>
    <row r="18" spans="2:39">
      <c r="B18" t="s">
        <v>370</v>
      </c>
      <c r="C18" t="s">
        <v>374</v>
      </c>
      <c r="D18" s="125">
        <v>0.16900727060233803</v>
      </c>
      <c r="E18">
        <v>0.1731817778370226</v>
      </c>
      <c r="F18">
        <v>0.17735628507170714</v>
      </c>
      <c r="G18">
        <v>0.18153079230639171</v>
      </c>
      <c r="H18">
        <v>0.18570529954107626</v>
      </c>
      <c r="I18" s="125">
        <v>0.18987980677576083</v>
      </c>
      <c r="J18">
        <v>0.19841044227032234</v>
      </c>
      <c r="K18">
        <v>0.20694107776488385</v>
      </c>
      <c r="L18">
        <v>0.21547171325944536</v>
      </c>
      <c r="M18">
        <v>0.22400234875400687</v>
      </c>
      <c r="N18" s="125">
        <v>0.23253298424856839</v>
      </c>
      <c r="O18">
        <v>0.2420698414485675</v>
      </c>
      <c r="P18">
        <v>0.25160669864856661</v>
      </c>
      <c r="Q18">
        <v>0.26114355584856574</v>
      </c>
      <c r="R18">
        <v>0.27068041304856483</v>
      </c>
      <c r="S18" s="125">
        <v>0.28021727024856397</v>
      </c>
      <c r="T18">
        <v>0.28845396487690761</v>
      </c>
      <c r="U18">
        <v>0.2966906595052512</v>
      </c>
      <c r="V18">
        <v>0.30492735413359484</v>
      </c>
      <c r="W18">
        <v>0.31316404876193843</v>
      </c>
      <c r="X18" s="125">
        <v>0.32140074339028207</v>
      </c>
      <c r="Y18">
        <v>0.32720721198229902</v>
      </c>
      <c r="Z18">
        <v>0.33301368057431591</v>
      </c>
      <c r="AA18">
        <v>0.33882014916633285</v>
      </c>
      <c r="AB18">
        <v>0.34462661775834974</v>
      </c>
      <c r="AC18" s="125">
        <v>0.35043308635036668</v>
      </c>
      <c r="AD18">
        <v>0.35458717733115241</v>
      </c>
      <c r="AE18">
        <v>0.35874126831193809</v>
      </c>
      <c r="AF18">
        <v>0.36289535929272382</v>
      </c>
      <c r="AG18">
        <v>0.36704945027350949</v>
      </c>
      <c r="AH18" s="125">
        <v>0.37120354125429522</v>
      </c>
      <c r="AI18" s="295">
        <v>2.1540197984315235</v>
      </c>
      <c r="AJ18" s="295">
        <v>3.0628875341593709</v>
      </c>
      <c r="AK18" s="295">
        <v>3.8299782856855651</v>
      </c>
      <c r="AL18" s="295">
        <v>4.9843743483423264</v>
      </c>
      <c r="AM18" s="295">
        <v>8.4929518906376096</v>
      </c>
    </row>
    <row r="19" spans="2:39">
      <c r="B19" t="s">
        <v>370</v>
      </c>
      <c r="C19" t="s">
        <v>375</v>
      </c>
      <c r="D19" s="125">
        <v>4.3879397289999997E-3</v>
      </c>
      <c r="E19">
        <v>4.5243546696400001E-3</v>
      </c>
      <c r="F19">
        <v>4.6607696102800005E-3</v>
      </c>
      <c r="G19">
        <v>4.7971845509200001E-3</v>
      </c>
      <c r="H19">
        <v>4.9335994915600005E-3</v>
      </c>
      <c r="I19" s="125">
        <v>5.0700144322000009E-3</v>
      </c>
      <c r="J19">
        <v>5.4173393648200008E-3</v>
      </c>
      <c r="K19">
        <v>5.7646642974400007E-3</v>
      </c>
      <c r="L19">
        <v>6.1119892300600005E-3</v>
      </c>
      <c r="M19">
        <v>6.4593141626800004E-3</v>
      </c>
      <c r="N19" s="125">
        <v>6.8066390953000003E-3</v>
      </c>
      <c r="O19">
        <v>7.4095202917200008E-3</v>
      </c>
      <c r="P19">
        <v>8.0124014881400012E-3</v>
      </c>
      <c r="Q19">
        <v>8.6152826845600008E-3</v>
      </c>
      <c r="R19">
        <v>9.2181638809800022E-3</v>
      </c>
      <c r="S19" s="125">
        <v>9.8210450774000018E-3</v>
      </c>
      <c r="T19">
        <v>1.0819798908920002E-2</v>
      </c>
      <c r="U19">
        <v>1.1818552740440001E-2</v>
      </c>
      <c r="V19">
        <v>1.2817306571960001E-2</v>
      </c>
      <c r="W19">
        <v>1.3816060403480001E-2</v>
      </c>
      <c r="X19" s="125">
        <v>1.4814814234999999E-2</v>
      </c>
      <c r="Y19">
        <v>1.61826072086E-2</v>
      </c>
      <c r="Z19">
        <v>1.7550400182199999E-2</v>
      </c>
      <c r="AA19">
        <v>1.8918193155799998E-2</v>
      </c>
      <c r="AB19">
        <v>2.02859861294E-2</v>
      </c>
      <c r="AC19" s="125">
        <v>2.1653779102999999E-2</v>
      </c>
      <c r="AD19">
        <v>2.3482937023599999E-2</v>
      </c>
      <c r="AE19">
        <v>2.53120949442E-2</v>
      </c>
      <c r="AF19">
        <v>2.71412528648E-2</v>
      </c>
      <c r="AG19">
        <v>2.8970410785400001E-2</v>
      </c>
      <c r="AH19" s="125">
        <v>3.0799568706000001E-2</v>
      </c>
      <c r="AI19" s="295">
        <v>5.8933808633899999E-2</v>
      </c>
      <c r="AJ19" s="295">
        <v>0.11396958537790002</v>
      </c>
      <c r="AK19" s="295">
        <v>0.24511204433799999</v>
      </c>
      <c r="AL19" s="295">
        <v>0.1660967549165</v>
      </c>
      <c r="AM19" s="295">
        <v>0.39639398501950002</v>
      </c>
    </row>
    <row r="20" spans="2:39">
      <c r="B20" t="s">
        <v>370</v>
      </c>
      <c r="C20" t="s">
        <v>79</v>
      </c>
      <c r="D20" s="125">
        <v>5.6218826051392008E-2</v>
      </c>
      <c r="E20">
        <v>5.8003563330513E-2</v>
      </c>
      <c r="F20">
        <v>5.9788300609633985E-2</v>
      </c>
      <c r="G20">
        <v>6.1573037888754976E-2</v>
      </c>
      <c r="H20">
        <v>6.3357775167875968E-2</v>
      </c>
      <c r="I20" s="125">
        <v>6.5142512446996953E-2</v>
      </c>
      <c r="J20">
        <v>6.8063222627526357E-2</v>
      </c>
      <c r="K20">
        <v>7.0983932808055761E-2</v>
      </c>
      <c r="L20">
        <v>7.3904642988585179E-2</v>
      </c>
      <c r="M20">
        <v>7.6825353169114582E-2</v>
      </c>
      <c r="N20" s="125">
        <v>7.9746063349643986E-2</v>
      </c>
      <c r="O20">
        <v>8.3105077631349861E-2</v>
      </c>
      <c r="P20">
        <v>8.6464091913055735E-2</v>
      </c>
      <c r="Q20">
        <v>8.9823106194761623E-2</v>
      </c>
      <c r="R20">
        <v>9.3182120476467498E-2</v>
      </c>
      <c r="S20" s="125">
        <v>9.6541134758173372E-2</v>
      </c>
      <c r="T20">
        <v>0.10087460615723827</v>
      </c>
      <c r="U20">
        <v>0.10520807755630318</v>
      </c>
      <c r="V20">
        <v>0.10954154895536808</v>
      </c>
      <c r="W20">
        <v>0.11387502035443298</v>
      </c>
      <c r="X20" s="125">
        <v>0.11820849175349789</v>
      </c>
      <c r="Y20">
        <v>0.12355360876897711</v>
      </c>
      <c r="Z20">
        <v>0.12889872578445633</v>
      </c>
      <c r="AA20">
        <v>0.13424384279993554</v>
      </c>
      <c r="AB20">
        <v>0.13958895981541478</v>
      </c>
      <c r="AC20" s="125">
        <v>0.14493407683089399</v>
      </c>
      <c r="AD20">
        <v>0.15169592570442311</v>
      </c>
      <c r="AE20">
        <v>0.15845777457795224</v>
      </c>
      <c r="AF20">
        <v>0.16521962345148139</v>
      </c>
      <c r="AG20">
        <v>0.17198147232501051</v>
      </c>
      <c r="AH20" s="125">
        <v>0.17874332119853964</v>
      </c>
      <c r="AI20" s="295">
        <v>0.73360723043809262</v>
      </c>
      <c r="AJ20" s="295">
        <v>1.0765693391002924</v>
      </c>
      <c r="AK20" s="295">
        <v>1.6155258230105825</v>
      </c>
      <c r="AL20" s="295">
        <v>1.7304305061887411</v>
      </c>
      <c r="AM20" s="295">
        <v>3.2277478374458259</v>
      </c>
    </row>
    <row r="21" spans="2:39">
      <c r="B21" t="s">
        <v>370</v>
      </c>
      <c r="C21" t="s">
        <v>376</v>
      </c>
      <c r="D21" s="125">
        <v>7.1285231778999642E-3</v>
      </c>
      <c r="E21">
        <v>7.1696205433599714E-3</v>
      </c>
      <c r="F21">
        <v>7.2107179088199786E-3</v>
      </c>
      <c r="G21">
        <v>7.2518152742799859E-3</v>
      </c>
      <c r="H21">
        <v>7.2929126397399931E-3</v>
      </c>
      <c r="I21" s="125">
        <v>7.3340100052000003E-3</v>
      </c>
      <c r="J21">
        <v>7.4149891217600008E-3</v>
      </c>
      <c r="K21">
        <v>7.4959682383200004E-3</v>
      </c>
      <c r="L21">
        <v>7.5769473548800009E-3</v>
      </c>
      <c r="M21">
        <v>7.6579264714400005E-3</v>
      </c>
      <c r="N21" s="125">
        <v>7.738905588000001E-3</v>
      </c>
      <c r="O21">
        <v>7.990487905480001E-3</v>
      </c>
      <c r="P21">
        <v>8.2420702229600018E-3</v>
      </c>
      <c r="Q21">
        <v>8.4936525404400009E-3</v>
      </c>
      <c r="R21">
        <v>8.74523485792E-3</v>
      </c>
      <c r="S21" s="125">
        <v>8.9968171754000008E-3</v>
      </c>
      <c r="T21">
        <v>9.29791063658E-3</v>
      </c>
      <c r="U21">
        <v>9.599004097760001E-3</v>
      </c>
      <c r="V21">
        <v>9.9000975589400003E-3</v>
      </c>
      <c r="W21">
        <v>1.0201191020120001E-2</v>
      </c>
      <c r="X21" s="125">
        <v>1.05022844813E-2</v>
      </c>
      <c r="Y21">
        <v>1.0832167080450001E-2</v>
      </c>
      <c r="Z21">
        <v>1.11620496796E-2</v>
      </c>
      <c r="AA21">
        <v>1.149193227875E-2</v>
      </c>
      <c r="AB21">
        <v>1.1821814877899999E-2</v>
      </c>
      <c r="AC21" s="125">
        <v>1.215169747705E-2</v>
      </c>
      <c r="AD21">
        <v>1.2525636484559999E-2</v>
      </c>
      <c r="AE21">
        <v>1.2899575492069999E-2</v>
      </c>
      <c r="AF21">
        <v>1.3273514499580001E-2</v>
      </c>
      <c r="AG21">
        <v>1.3647453507090001E-2</v>
      </c>
      <c r="AH21" s="125">
        <v>1.40213925146E-2</v>
      </c>
      <c r="AI21" s="295">
        <v>8.1272336323699901E-2</v>
      </c>
      <c r="AJ21" s="295">
        <v>9.9707656084900023E-2</v>
      </c>
      <c r="AK21" s="295">
        <v>0.13432951837295001</v>
      </c>
      <c r="AL21" s="295">
        <v>0.17324108682059988</v>
      </c>
      <c r="AM21" s="295">
        <v>0.29706832071224987</v>
      </c>
    </row>
    <row r="22" spans="2:39">
      <c r="B22" t="s">
        <v>370</v>
      </c>
      <c r="C22" t="s">
        <v>377</v>
      </c>
      <c r="D22" s="125">
        <v>0</v>
      </c>
      <c r="E22">
        <v>0</v>
      </c>
      <c r="F22">
        <v>0</v>
      </c>
      <c r="G22">
        <v>0</v>
      </c>
      <c r="H22">
        <v>0</v>
      </c>
      <c r="I22" s="125">
        <v>0</v>
      </c>
      <c r="J22">
        <v>0</v>
      </c>
      <c r="K22">
        <v>0</v>
      </c>
      <c r="L22">
        <v>0</v>
      </c>
      <c r="M22">
        <v>0</v>
      </c>
      <c r="N22" s="125">
        <v>0</v>
      </c>
      <c r="O22">
        <v>0</v>
      </c>
      <c r="P22">
        <v>0</v>
      </c>
      <c r="Q22">
        <v>0</v>
      </c>
      <c r="R22">
        <v>0</v>
      </c>
      <c r="S22" s="125">
        <v>0</v>
      </c>
      <c r="T22">
        <v>0</v>
      </c>
      <c r="U22">
        <v>0</v>
      </c>
      <c r="V22">
        <v>0</v>
      </c>
      <c r="W22">
        <v>0</v>
      </c>
      <c r="X22" s="125">
        <v>0</v>
      </c>
      <c r="Y22">
        <v>0</v>
      </c>
      <c r="Z22">
        <v>0</v>
      </c>
      <c r="AA22">
        <v>0</v>
      </c>
      <c r="AB22">
        <v>0</v>
      </c>
      <c r="AC22" s="125">
        <v>0</v>
      </c>
      <c r="AD22">
        <v>0</v>
      </c>
      <c r="AE22">
        <v>0</v>
      </c>
      <c r="AF22">
        <v>0</v>
      </c>
      <c r="AG22">
        <v>0</v>
      </c>
      <c r="AH22" s="125">
        <v>0</v>
      </c>
      <c r="AI22" s="295">
        <v>0</v>
      </c>
      <c r="AJ22" s="295">
        <v>0</v>
      </c>
      <c r="AK22" s="295">
        <v>0</v>
      </c>
      <c r="AL22" s="295">
        <v>0</v>
      </c>
      <c r="AM22" s="295">
        <v>0</v>
      </c>
    </row>
    <row r="23" spans="2:39">
      <c r="B23" t="s">
        <v>378</v>
      </c>
      <c r="C23" t="s">
        <v>105</v>
      </c>
      <c r="D23" s="125">
        <v>8.6267624385070074E-2</v>
      </c>
      <c r="E23">
        <v>8.8117514726924001E-2</v>
      </c>
      <c r="F23">
        <v>8.9967405068777928E-2</v>
      </c>
      <c r="G23">
        <v>9.1817295410631841E-2</v>
      </c>
      <c r="H23">
        <v>9.3667185752485768E-2</v>
      </c>
      <c r="I23" s="125">
        <v>9.5517076094339695E-2</v>
      </c>
      <c r="J23">
        <v>9.7854703987751313E-2</v>
      </c>
      <c r="K23">
        <v>0.10019233188116293</v>
      </c>
      <c r="L23">
        <v>0.10252995977457456</v>
      </c>
      <c r="M23">
        <v>0.10486758766798618</v>
      </c>
      <c r="N23" s="125">
        <v>0.1072052155613978</v>
      </c>
      <c r="O23">
        <v>0.109518769498043</v>
      </c>
      <c r="P23">
        <v>0.1118323234346882</v>
      </c>
      <c r="Q23">
        <v>0.11414587737133339</v>
      </c>
      <c r="R23">
        <v>0.11645943130797859</v>
      </c>
      <c r="S23" s="125">
        <v>0.11877298524462379</v>
      </c>
      <c r="T23">
        <v>0.1209798708837824</v>
      </c>
      <c r="U23">
        <v>0.12318675652294099</v>
      </c>
      <c r="V23">
        <v>0.12539364216209958</v>
      </c>
      <c r="W23">
        <v>0.12760052780125819</v>
      </c>
      <c r="X23" s="125">
        <v>0.1298074134404168</v>
      </c>
      <c r="Y23">
        <v>0.13198274169011712</v>
      </c>
      <c r="Z23">
        <v>0.13415806993981746</v>
      </c>
      <c r="AA23">
        <v>0.13633339818951778</v>
      </c>
      <c r="AB23">
        <v>0.13850872643921813</v>
      </c>
      <c r="AC23" s="125">
        <v>0.14068405468891845</v>
      </c>
      <c r="AD23">
        <v>0.14265222941160161</v>
      </c>
      <c r="AE23">
        <v>0.14462040413428479</v>
      </c>
      <c r="AF23">
        <v>0.14658857885696794</v>
      </c>
      <c r="AG23">
        <v>0.14855675357965112</v>
      </c>
      <c r="AH23" s="125">
        <v>0.15052492830233427</v>
      </c>
      <c r="AI23" s="295">
        <v>1.0580039003111021</v>
      </c>
      <c r="AJ23" s="295">
        <v>1.3049028132285627</v>
      </c>
      <c r="AK23" s="295">
        <v>1.5444172986728455</v>
      </c>
      <c r="AL23" s="295">
        <v>2.2557014979782668</v>
      </c>
      <c r="AM23" s="295">
        <v>3.6703113832106959</v>
      </c>
    </row>
    <row r="24" spans="2:39">
      <c r="B24" t="s">
        <v>378</v>
      </c>
      <c r="C24" t="s">
        <v>371</v>
      </c>
      <c r="D24" s="125">
        <v>0</v>
      </c>
      <c r="E24">
        <v>5.7136386738010001E-5</v>
      </c>
      <c r="F24">
        <v>1.1427277347602E-4</v>
      </c>
      <c r="G24">
        <v>1.7140916021403E-4</v>
      </c>
      <c r="H24">
        <v>2.2854554695204E-4</v>
      </c>
      <c r="I24" s="125">
        <v>2.8568193369005E-4</v>
      </c>
      <c r="J24">
        <v>6.8186823753311001E-4</v>
      </c>
      <c r="K24">
        <v>1.07805454137617E-3</v>
      </c>
      <c r="L24">
        <v>1.47424084521923E-3</v>
      </c>
      <c r="M24">
        <v>1.8704271490622901E-3</v>
      </c>
      <c r="N24" s="125">
        <v>2.2666134529053502E-3</v>
      </c>
      <c r="O24">
        <v>3.2314581949447496E-3</v>
      </c>
      <c r="P24">
        <v>4.196302936984149E-3</v>
      </c>
      <c r="Q24">
        <v>5.1611476790235479E-3</v>
      </c>
      <c r="R24">
        <v>6.1259924210629469E-3</v>
      </c>
      <c r="S24" s="125">
        <v>7.0908371631023467E-3</v>
      </c>
      <c r="T24">
        <v>8.2015637525316466E-3</v>
      </c>
      <c r="U24">
        <v>9.3122903419609483E-3</v>
      </c>
      <c r="V24">
        <v>1.0423016931390248E-2</v>
      </c>
      <c r="W24">
        <v>1.153374352081955E-2</v>
      </c>
      <c r="X24" s="125">
        <v>1.264447011024885E-2</v>
      </c>
      <c r="Y24">
        <v>1.3654865673065926E-2</v>
      </c>
      <c r="Z24">
        <v>1.4665261235883003E-2</v>
      </c>
      <c r="AA24">
        <v>1.5675656798700078E-2</v>
      </c>
      <c r="AB24">
        <v>1.6686052361517156E-2</v>
      </c>
      <c r="AC24" s="125">
        <v>1.7696447924334231E-2</v>
      </c>
      <c r="AD24">
        <v>1.8590530273259406E-2</v>
      </c>
      <c r="AE24">
        <v>1.948461262218458E-2</v>
      </c>
      <c r="AF24">
        <v>2.0378694971109758E-2</v>
      </c>
      <c r="AG24">
        <v>2.1272777320034932E-2</v>
      </c>
      <c r="AH24" s="125">
        <v>2.2166859668960107E-2</v>
      </c>
      <c r="AI24" s="295">
        <v>8.2282500271662999E-3</v>
      </c>
      <c r="AJ24" s="295">
        <v>8.0187436504974341E-2</v>
      </c>
      <c r="AK24" s="295">
        <v>0.192916228959298</v>
      </c>
      <c r="AL24" s="295">
        <v>8.6149073079235278E-2</v>
      </c>
      <c r="AM24" s="295">
        <v>0.26642083192828442</v>
      </c>
    </row>
    <row r="25" spans="2:39">
      <c r="B25" t="s">
        <v>378</v>
      </c>
      <c r="C25" t="s">
        <v>85</v>
      </c>
      <c r="D25" s="125">
        <v>0.24509583782597039</v>
      </c>
      <c r="E25">
        <v>0.25123895449708417</v>
      </c>
      <c r="F25">
        <v>0.25738207116819795</v>
      </c>
      <c r="G25">
        <v>0.26352518783931167</v>
      </c>
      <c r="H25">
        <v>0.26966830451042545</v>
      </c>
      <c r="I25" s="125">
        <v>0.27581142118153923</v>
      </c>
      <c r="J25">
        <v>0.28515788273092202</v>
      </c>
      <c r="K25">
        <v>0.29450434428030481</v>
      </c>
      <c r="L25">
        <v>0.3038508058296876</v>
      </c>
      <c r="M25">
        <v>0.31319726737907039</v>
      </c>
      <c r="N25" s="125">
        <v>0.32254372892845318</v>
      </c>
      <c r="O25">
        <v>0.33261293640083645</v>
      </c>
      <c r="P25">
        <v>0.34268214387321971</v>
      </c>
      <c r="Q25">
        <v>0.35275135134560293</v>
      </c>
      <c r="R25">
        <v>0.36282055881798619</v>
      </c>
      <c r="S25" s="125">
        <v>0.37288976629036946</v>
      </c>
      <c r="T25">
        <v>0.38336656098589567</v>
      </c>
      <c r="U25">
        <v>0.39384335568142187</v>
      </c>
      <c r="V25">
        <v>0.40432015037694813</v>
      </c>
      <c r="W25">
        <v>0.41479694507247433</v>
      </c>
      <c r="X25" s="125">
        <v>0.42527373976800054</v>
      </c>
      <c r="Y25">
        <v>0.43669753055773586</v>
      </c>
      <c r="Z25">
        <v>0.44812132134747118</v>
      </c>
      <c r="AA25">
        <v>0.4595451121372065</v>
      </c>
      <c r="AB25">
        <v>0.47096890292694182</v>
      </c>
      <c r="AC25" s="125">
        <v>0.48239269371667715</v>
      </c>
      <c r="AD25">
        <v>0.49362322469377107</v>
      </c>
      <c r="AE25">
        <v>0.50485375567086499</v>
      </c>
      <c r="AF25">
        <v>0.51608428664795891</v>
      </c>
      <c r="AG25">
        <v>0.52731481762505283</v>
      </c>
      <c r="AH25" s="125">
        <v>0.53854534860214676</v>
      </c>
      <c r="AI25" s="295">
        <v>3.0819758061709672</v>
      </c>
      <c r="AJ25" s="295">
        <v>4.1079012375412089</v>
      </c>
      <c r="AK25" s="295">
        <v>5.3034207336938266</v>
      </c>
      <c r="AL25" s="295">
        <v>6.8673333147837221</v>
      </c>
      <c r="AM25" s="295">
        <v>11.745480308709549</v>
      </c>
    </row>
    <row r="26" spans="2:39">
      <c r="B26" t="s">
        <v>378</v>
      </c>
      <c r="C26" t="s">
        <v>372</v>
      </c>
      <c r="D26" s="125">
        <v>-1.6460858336992502E-2</v>
      </c>
      <c r="E26">
        <v>-1.7431296961678295E-2</v>
      </c>
      <c r="F26">
        <v>-1.8401735586364085E-2</v>
      </c>
      <c r="G26">
        <v>-1.9372174211049878E-2</v>
      </c>
      <c r="H26">
        <v>-2.0342612835735668E-2</v>
      </c>
      <c r="I26" s="125">
        <v>-2.1313051460421461E-2</v>
      </c>
      <c r="J26">
        <v>-2.3026833348154755E-2</v>
      </c>
      <c r="K26">
        <v>-2.4740615235888049E-2</v>
      </c>
      <c r="L26">
        <v>-2.6454397123621343E-2</v>
      </c>
      <c r="M26">
        <v>-2.8168179011354638E-2</v>
      </c>
      <c r="N26" s="125">
        <v>-2.9881960899087932E-2</v>
      </c>
      <c r="O26">
        <v>-3.1575344847757134E-2</v>
      </c>
      <c r="P26">
        <v>-3.3268728796426332E-2</v>
      </c>
      <c r="Q26">
        <v>-3.496211274509553E-2</v>
      </c>
      <c r="R26">
        <v>-3.6655496693764736E-2</v>
      </c>
      <c r="S26" s="125">
        <v>-3.8348880642433934E-2</v>
      </c>
      <c r="T26">
        <v>-3.9917450045806914E-2</v>
      </c>
      <c r="U26">
        <v>-4.1486019449179901E-2</v>
      </c>
      <c r="V26">
        <v>-4.305458885255288E-2</v>
      </c>
      <c r="W26">
        <v>-4.4623158255925867E-2</v>
      </c>
      <c r="X26" s="125">
        <v>-4.6191727659298847E-2</v>
      </c>
      <c r="Y26">
        <v>-4.7532471673741805E-2</v>
      </c>
      <c r="Z26">
        <v>-4.8873215688184771E-2</v>
      </c>
      <c r="AA26">
        <v>-5.0213959702627729E-2</v>
      </c>
      <c r="AB26">
        <v>-5.1554703717070695E-2</v>
      </c>
      <c r="AC26" s="125">
        <v>-5.2895447731513653E-2</v>
      </c>
      <c r="AD26">
        <v>-5.3907659535638204E-2</v>
      </c>
      <c r="AE26">
        <v>-5.4919871339762748E-2</v>
      </c>
      <c r="AF26">
        <v>-5.5932083143887298E-2</v>
      </c>
      <c r="AG26">
        <v>-5.6944294948011842E-2</v>
      </c>
      <c r="AH26" s="125">
        <v>-5.7956506752136393E-2</v>
      </c>
      <c r="AI26" s="295">
        <v>-0.2455937150103486</v>
      </c>
      <c r="AJ26" s="295">
        <v>-0.41996546888733</v>
      </c>
      <c r="AK26" s="295">
        <v>-0.57692194189187396</v>
      </c>
      <c r="AL26" s="295">
        <v>-0.63567722299859064</v>
      </c>
      <c r="AM26" s="295">
        <v>-1.1664074372311659</v>
      </c>
    </row>
    <row r="27" spans="2:39">
      <c r="B27" t="s">
        <v>378</v>
      </c>
      <c r="C27" t="s">
        <v>81</v>
      </c>
      <c r="D27" s="125">
        <v>0.16376061650154947</v>
      </c>
      <c r="E27">
        <v>0.16495199273512384</v>
      </c>
      <c r="F27">
        <v>0.16614336896869822</v>
      </c>
      <c r="G27">
        <v>0.16733474520227262</v>
      </c>
      <c r="H27">
        <v>0.168526121435847</v>
      </c>
      <c r="I27" s="125">
        <v>0.16971749766942137</v>
      </c>
      <c r="J27">
        <v>0.17391470795618816</v>
      </c>
      <c r="K27">
        <v>0.17811191824295494</v>
      </c>
      <c r="L27">
        <v>0.1823091285297217</v>
      </c>
      <c r="M27">
        <v>0.18650633881648848</v>
      </c>
      <c r="N27" s="125">
        <v>0.19070354910325527</v>
      </c>
      <c r="O27">
        <v>0.19563690856039068</v>
      </c>
      <c r="P27">
        <v>0.20057026801752612</v>
      </c>
      <c r="Q27">
        <v>0.20550362747466153</v>
      </c>
      <c r="R27">
        <v>0.21043698693179697</v>
      </c>
      <c r="S27" s="125">
        <v>0.21537034638893238</v>
      </c>
      <c r="T27">
        <v>0.22055605935250772</v>
      </c>
      <c r="U27">
        <v>0.22574177231608306</v>
      </c>
      <c r="V27">
        <v>0.2309274852796584</v>
      </c>
      <c r="W27">
        <v>0.23611319824323374</v>
      </c>
      <c r="X27" s="125">
        <v>0.24129891120680907</v>
      </c>
      <c r="Y27">
        <v>0.24714000051557086</v>
      </c>
      <c r="Z27">
        <v>0.25298108982433265</v>
      </c>
      <c r="AA27">
        <v>0.25882217913309441</v>
      </c>
      <c r="AB27">
        <v>0.26466326844185623</v>
      </c>
      <c r="AC27" s="125">
        <v>0.27050435775061799</v>
      </c>
      <c r="AD27">
        <v>0.27634250213412898</v>
      </c>
      <c r="AE27">
        <v>0.28218064651764002</v>
      </c>
      <c r="AF27">
        <v>0.28801879090115101</v>
      </c>
      <c r="AG27">
        <v>0.29385693528466206</v>
      </c>
      <c r="AH27" s="125">
        <v>0.29969507966817305</v>
      </c>
      <c r="AI27" s="295">
        <v>1.9119799851615209</v>
      </c>
      <c r="AJ27" s="295">
        <v>2.3728591128748548</v>
      </c>
      <c r="AK27" s="295">
        <v>2.9755037613780364</v>
      </c>
      <c r="AL27" s="295">
        <v>4.0941355489331208</v>
      </c>
      <c r="AM27" s="295">
        <v>6.8283403991043476</v>
      </c>
    </row>
    <row r="28" spans="2:39">
      <c r="B28" t="s">
        <v>378</v>
      </c>
      <c r="C28" t="s">
        <v>373</v>
      </c>
      <c r="D28" s="125">
        <v>1.4307134554753164E-2</v>
      </c>
      <c r="E28">
        <v>1.5180312330852331E-2</v>
      </c>
      <c r="F28">
        <v>1.6053490106951496E-2</v>
      </c>
      <c r="G28">
        <v>1.6926667883050663E-2</v>
      </c>
      <c r="H28">
        <v>1.779984565914983E-2</v>
      </c>
      <c r="I28" s="125">
        <v>1.8673023435248997E-2</v>
      </c>
      <c r="J28">
        <v>2.0136246177131532E-2</v>
      </c>
      <c r="K28">
        <v>2.1599468919014063E-2</v>
      </c>
      <c r="L28">
        <v>2.3062691660896598E-2</v>
      </c>
      <c r="M28">
        <v>2.4525914402779132E-2</v>
      </c>
      <c r="N28" s="125">
        <v>2.5989137144661664E-2</v>
      </c>
      <c r="O28">
        <v>2.7637599936897801E-2</v>
      </c>
      <c r="P28">
        <v>2.9286062729133942E-2</v>
      </c>
      <c r="Q28">
        <v>3.093452552137008E-2</v>
      </c>
      <c r="R28">
        <v>3.2582988313606218E-2</v>
      </c>
      <c r="S28" s="125">
        <v>3.4231451105842359E-2</v>
      </c>
      <c r="T28">
        <v>3.5882671618713821E-2</v>
      </c>
      <c r="U28">
        <v>3.7533892131585277E-2</v>
      </c>
      <c r="V28">
        <v>3.9185112644456739E-2</v>
      </c>
      <c r="W28">
        <v>4.0836333157328195E-2</v>
      </c>
      <c r="X28" s="125">
        <v>4.2487553670199657E-2</v>
      </c>
      <c r="Y28">
        <v>4.4086343938581608E-2</v>
      </c>
      <c r="Z28">
        <v>4.5685134206963553E-2</v>
      </c>
      <c r="AA28">
        <v>4.7283924475345504E-2</v>
      </c>
      <c r="AB28">
        <v>4.8882714743727448E-2</v>
      </c>
      <c r="AC28" s="125">
        <v>5.04815050121094E-2</v>
      </c>
      <c r="AD28">
        <v>5.196024350161417E-2</v>
      </c>
      <c r="AE28">
        <v>5.343898199111894E-2</v>
      </c>
      <c r="AF28">
        <v>5.4917720480623704E-2</v>
      </c>
      <c r="AG28">
        <v>5.6396458970128474E-2</v>
      </c>
      <c r="AH28" s="125">
        <v>5.7875197459633244E-2</v>
      </c>
      <c r="AI28" s="295">
        <v>0.21425393227448947</v>
      </c>
      <c r="AJ28" s="295">
        <v>0.37658732797379579</v>
      </c>
      <c r="AK28" s="295">
        <v>0.55349577845004572</v>
      </c>
      <c r="AL28" s="295">
        <v>0.56485212310362354</v>
      </c>
      <c r="AM28" s="295">
        <v>1.0758603478834694</v>
      </c>
    </row>
    <row r="29" spans="2:39">
      <c r="B29" t="s">
        <v>378</v>
      </c>
      <c r="C29" t="s">
        <v>374</v>
      </c>
      <c r="D29" s="125">
        <v>8.1588939184818049E-2</v>
      </c>
      <c r="E29">
        <v>8.4400613975400912E-2</v>
      </c>
      <c r="F29">
        <v>8.7212288765983761E-2</v>
      </c>
      <c r="G29">
        <v>9.0023963556566625E-2</v>
      </c>
      <c r="H29">
        <v>9.2835638347149474E-2</v>
      </c>
      <c r="I29" s="125">
        <v>9.5647313137732337E-2</v>
      </c>
      <c r="J29">
        <v>9.9601949472331197E-2</v>
      </c>
      <c r="K29">
        <v>0.10355658580693006</v>
      </c>
      <c r="L29">
        <v>0.10751122214152893</v>
      </c>
      <c r="M29">
        <v>0.11146585847612779</v>
      </c>
      <c r="N29" s="125">
        <v>0.11542049481072665</v>
      </c>
      <c r="O29">
        <v>0.11884005920690725</v>
      </c>
      <c r="P29">
        <v>0.12225962360308786</v>
      </c>
      <c r="Q29">
        <v>0.12567918799926844</v>
      </c>
      <c r="R29">
        <v>0.12909875239544905</v>
      </c>
      <c r="S29" s="125">
        <v>0.13251831679162965</v>
      </c>
      <c r="T29">
        <v>0.13509011286473263</v>
      </c>
      <c r="U29">
        <v>0.13766190893783559</v>
      </c>
      <c r="V29">
        <v>0.14023370501093857</v>
      </c>
      <c r="W29">
        <v>0.14280550108404153</v>
      </c>
      <c r="X29" s="125">
        <v>0.14537729715714451</v>
      </c>
      <c r="Y29">
        <v>0.14717345875783458</v>
      </c>
      <c r="Z29">
        <v>0.14896962035852465</v>
      </c>
      <c r="AA29">
        <v>0.1507657819592147</v>
      </c>
      <c r="AB29">
        <v>0.15256194355990477</v>
      </c>
      <c r="AC29" s="125">
        <v>0.15435810516059484</v>
      </c>
      <c r="AD29">
        <v>0.15560558549783526</v>
      </c>
      <c r="AE29">
        <v>0.15685306583507566</v>
      </c>
      <c r="AF29">
        <v>0.15810054617231609</v>
      </c>
      <c r="AG29">
        <v>0.15934802650955648</v>
      </c>
      <c r="AH29" s="125">
        <v>0.16059550684679691</v>
      </c>
      <c r="AI29" s="295">
        <v>1.0692648676752958</v>
      </c>
      <c r="AJ29" s="295">
        <v>1.4449849598617617</v>
      </c>
      <c r="AK29" s="295">
        <v>1.6897089378147987</v>
      </c>
      <c r="AL29" s="295">
        <v>2.398829332726331</v>
      </c>
      <c r="AM29" s="295">
        <v>3.9431609733839839</v>
      </c>
    </row>
    <row r="30" spans="2:39">
      <c r="B30" t="s">
        <v>378</v>
      </c>
      <c r="C30" t="s">
        <v>375</v>
      </c>
      <c r="D30" s="125">
        <v>5.4126943614000002E-3</v>
      </c>
      <c r="E30">
        <v>5.5606804233000002E-3</v>
      </c>
      <c r="F30">
        <v>5.7086664852000002E-3</v>
      </c>
      <c r="G30">
        <v>5.8566525470999994E-3</v>
      </c>
      <c r="H30">
        <v>6.0046386089999994E-3</v>
      </c>
      <c r="I30" s="125">
        <v>6.1526246708999994E-3</v>
      </c>
      <c r="J30">
        <v>6.4601485620799995E-3</v>
      </c>
      <c r="K30">
        <v>6.7676724532599996E-3</v>
      </c>
      <c r="L30">
        <v>7.0751963444399988E-3</v>
      </c>
      <c r="M30">
        <v>7.3827202356199989E-3</v>
      </c>
      <c r="N30" s="125">
        <v>7.690244126799999E-3</v>
      </c>
      <c r="O30">
        <v>8.0469423164199992E-3</v>
      </c>
      <c r="P30">
        <v>8.4036405060399985E-3</v>
      </c>
      <c r="Q30">
        <v>8.7603386956599995E-3</v>
      </c>
      <c r="R30">
        <v>9.1170368852800006E-3</v>
      </c>
      <c r="S30" s="125">
        <v>9.4737350748999999E-3</v>
      </c>
      <c r="T30">
        <v>9.9785168083600002E-3</v>
      </c>
      <c r="U30">
        <v>1.0483298541820001E-2</v>
      </c>
      <c r="V30">
        <v>1.0988080275280001E-2</v>
      </c>
      <c r="W30">
        <v>1.1492862008740001E-2</v>
      </c>
      <c r="X30" s="125">
        <v>1.1997643742200002E-2</v>
      </c>
      <c r="Y30">
        <v>1.2530371708440001E-2</v>
      </c>
      <c r="Z30">
        <v>1.3063099674680001E-2</v>
      </c>
      <c r="AA30">
        <v>1.3595827640919999E-2</v>
      </c>
      <c r="AB30">
        <v>1.4128555607159999E-2</v>
      </c>
      <c r="AC30" s="125">
        <v>1.4661283573399998E-2</v>
      </c>
      <c r="AD30">
        <v>1.5195883768219998E-2</v>
      </c>
      <c r="AE30">
        <v>1.5730483963039998E-2</v>
      </c>
      <c r="AF30">
        <v>1.6265084157860002E-2</v>
      </c>
      <c r="AG30">
        <v>1.6799684352680002E-2</v>
      </c>
      <c r="AH30" s="125">
        <v>1.7334284547500002E-2</v>
      </c>
      <c r="AI30" s="295">
        <v>7.0071938819099996E-2</v>
      </c>
      <c r="AJ30" s="295">
        <v>0.10643233898150001</v>
      </c>
      <c r="AK30" s="295">
        <v>0.16130220273609999</v>
      </c>
      <c r="AL30" s="295">
        <v>0.16881403367379999</v>
      </c>
      <c r="AM30" s="295">
        <v>0.31811859266769998</v>
      </c>
    </row>
    <row r="31" spans="2:39">
      <c r="B31" t="s">
        <v>378</v>
      </c>
      <c r="C31" t="s">
        <v>79</v>
      </c>
      <c r="D31" s="125">
        <v>0.20367127310026326</v>
      </c>
      <c r="E31">
        <v>0.20648007786773456</v>
      </c>
      <c r="F31">
        <v>0.20928888263520587</v>
      </c>
      <c r="G31">
        <v>0.2120976874026772</v>
      </c>
      <c r="H31">
        <v>0.21490649217014851</v>
      </c>
      <c r="I31" s="125">
        <v>0.21771529693761982</v>
      </c>
      <c r="J31">
        <v>0.22456675735157883</v>
      </c>
      <c r="K31">
        <v>0.23141821776553784</v>
      </c>
      <c r="L31">
        <v>0.23826967817949685</v>
      </c>
      <c r="M31">
        <v>0.24512113859345586</v>
      </c>
      <c r="N31" s="125">
        <v>0.25197259900741487</v>
      </c>
      <c r="O31">
        <v>0.25628788591026358</v>
      </c>
      <c r="P31">
        <v>0.26060317281311235</v>
      </c>
      <c r="Q31">
        <v>0.26491845971596106</v>
      </c>
      <c r="R31">
        <v>0.26923374661880983</v>
      </c>
      <c r="S31" s="125">
        <v>0.27354903352165855</v>
      </c>
      <c r="T31">
        <v>0.27734791748014215</v>
      </c>
      <c r="U31">
        <v>0.28114680143862575</v>
      </c>
      <c r="V31">
        <v>0.28494568539710935</v>
      </c>
      <c r="W31">
        <v>0.28874456935559295</v>
      </c>
      <c r="X31" s="125">
        <v>0.29254345331407655</v>
      </c>
      <c r="Y31">
        <v>0.29674335351089398</v>
      </c>
      <c r="Z31">
        <v>0.30094325370771147</v>
      </c>
      <c r="AA31">
        <v>0.3051431539045289</v>
      </c>
      <c r="AB31">
        <v>0.30934305410134638</v>
      </c>
      <c r="AC31" s="125">
        <v>0.31354295429816381</v>
      </c>
      <c r="AD31">
        <v>0.31730109441841498</v>
      </c>
      <c r="AE31">
        <v>0.32105923453866608</v>
      </c>
      <c r="AF31">
        <v>0.32481737465891725</v>
      </c>
      <c r="AG31">
        <v>0.32857551477916835</v>
      </c>
      <c r="AH31" s="125">
        <v>0.33233365489941952</v>
      </c>
      <c r="AI31" s="295">
        <v>2.4555081010111337</v>
      </c>
      <c r="AJ31" s="295">
        <v>3.0012933245727669</v>
      </c>
      <c r="AK31" s="295">
        <v>3.4423460961313075</v>
      </c>
      <c r="AL31" s="295">
        <v>5.2048288265764855</v>
      </c>
      <c r="AM31" s="295">
        <v>8.3546314693937163</v>
      </c>
    </row>
    <row r="32" spans="2:39">
      <c r="B32" t="s">
        <v>378</v>
      </c>
      <c r="C32" t="s">
        <v>376</v>
      </c>
      <c r="D32" s="125">
        <v>1.2847654852199963E-2</v>
      </c>
      <c r="E32">
        <v>1.3037122414859971E-2</v>
      </c>
      <c r="F32">
        <v>1.3226589977519979E-2</v>
      </c>
      <c r="G32">
        <v>1.3416057540179984E-2</v>
      </c>
      <c r="H32">
        <v>1.3605525102839992E-2</v>
      </c>
      <c r="I32" s="125">
        <v>1.37949926655E-2</v>
      </c>
      <c r="J32">
        <v>1.40894420362E-2</v>
      </c>
      <c r="K32">
        <v>1.4383891406900001E-2</v>
      </c>
      <c r="L32">
        <v>1.46783407776E-2</v>
      </c>
      <c r="M32">
        <v>1.49727901483E-2</v>
      </c>
      <c r="N32" s="125">
        <v>1.5267239519000001E-2</v>
      </c>
      <c r="O32">
        <v>1.5621495613340001E-2</v>
      </c>
      <c r="P32">
        <v>1.5975751707680001E-2</v>
      </c>
      <c r="Q32">
        <v>1.633000780202E-2</v>
      </c>
      <c r="R32">
        <v>1.6684263896360001E-2</v>
      </c>
      <c r="S32" s="125">
        <v>1.70385199907E-2</v>
      </c>
      <c r="T32">
        <v>1.740808618478E-2</v>
      </c>
      <c r="U32">
        <v>1.7777652378859997E-2</v>
      </c>
      <c r="V32">
        <v>1.8147218572939997E-2</v>
      </c>
      <c r="W32">
        <v>1.8516784767019994E-2</v>
      </c>
      <c r="X32" s="125">
        <v>1.8886350961099994E-2</v>
      </c>
      <c r="Y32">
        <v>1.9258655548559996E-2</v>
      </c>
      <c r="Z32">
        <v>1.9630960136019997E-2</v>
      </c>
      <c r="AA32">
        <v>2.0003264723479998E-2</v>
      </c>
      <c r="AB32">
        <v>2.0375569310939999E-2</v>
      </c>
      <c r="AC32" s="125">
        <v>2.07478738984E-2</v>
      </c>
      <c r="AD32">
        <v>2.1097504024299999E-2</v>
      </c>
      <c r="AE32">
        <v>2.1447134150200001E-2</v>
      </c>
      <c r="AF32">
        <v>2.17967642761E-2</v>
      </c>
      <c r="AG32">
        <v>2.2146394402000003E-2</v>
      </c>
      <c r="AH32" s="125">
        <v>2.2496024527900001E-2</v>
      </c>
      <c r="AI32" s="295">
        <v>0.15331964644109988</v>
      </c>
      <c r="AJ32" s="295">
        <v>0.18765337139379998</v>
      </c>
      <c r="AK32" s="295">
        <v>0.22788649595899999</v>
      </c>
      <c r="AL32" s="295">
        <v>0.32570577831589981</v>
      </c>
      <c r="AM32" s="295">
        <v>0.53470592331379985</v>
      </c>
    </row>
    <row r="33" spans="2:39">
      <c r="B33" t="s">
        <v>378</v>
      </c>
      <c r="C33" t="s">
        <v>377</v>
      </c>
      <c r="D33" s="125">
        <v>0</v>
      </c>
      <c r="E33">
        <v>0</v>
      </c>
      <c r="F33">
        <v>0</v>
      </c>
      <c r="G33">
        <v>0</v>
      </c>
      <c r="H33">
        <v>0</v>
      </c>
      <c r="I33" s="125">
        <v>0</v>
      </c>
      <c r="J33">
        <v>0</v>
      </c>
      <c r="K33">
        <v>0</v>
      </c>
      <c r="L33">
        <v>0</v>
      </c>
      <c r="M33">
        <v>0</v>
      </c>
      <c r="N33" s="125">
        <v>0</v>
      </c>
      <c r="O33">
        <v>0</v>
      </c>
      <c r="P33">
        <v>0</v>
      </c>
      <c r="Q33">
        <v>0</v>
      </c>
      <c r="R33">
        <v>0</v>
      </c>
      <c r="S33" s="125">
        <v>0</v>
      </c>
      <c r="T33">
        <v>0</v>
      </c>
      <c r="U33">
        <v>0</v>
      </c>
      <c r="V33">
        <v>0</v>
      </c>
      <c r="W33">
        <v>0</v>
      </c>
      <c r="X33" s="125">
        <v>0</v>
      </c>
      <c r="Y33">
        <v>0</v>
      </c>
      <c r="Z33">
        <v>0</v>
      </c>
      <c r="AA33">
        <v>0</v>
      </c>
      <c r="AB33">
        <v>0</v>
      </c>
      <c r="AC33" s="125">
        <v>0</v>
      </c>
      <c r="AD33">
        <v>0</v>
      </c>
      <c r="AE33">
        <v>0</v>
      </c>
      <c r="AF33">
        <v>0</v>
      </c>
      <c r="AG33">
        <v>0</v>
      </c>
      <c r="AH33" s="125">
        <v>0</v>
      </c>
      <c r="AI33" s="295">
        <v>0</v>
      </c>
      <c r="AJ33" s="295">
        <v>0</v>
      </c>
      <c r="AK33" s="295">
        <v>0</v>
      </c>
      <c r="AL33" s="295">
        <v>0</v>
      </c>
      <c r="AM33" s="295">
        <v>0</v>
      </c>
    </row>
    <row r="34" spans="2:39">
      <c r="B34" t="s">
        <v>379</v>
      </c>
      <c r="C34" t="s">
        <v>105</v>
      </c>
      <c r="D34" s="125">
        <v>0.13132289992142893</v>
      </c>
      <c r="E34">
        <v>0.13555504931055021</v>
      </c>
      <c r="F34">
        <v>0.13978719869967149</v>
      </c>
      <c r="G34">
        <v>0.1440193480887928</v>
      </c>
      <c r="H34">
        <v>0.14825149747791408</v>
      </c>
      <c r="I34" s="125">
        <v>0.15248364686703536</v>
      </c>
      <c r="J34">
        <v>0.15876234752665558</v>
      </c>
      <c r="K34">
        <v>0.1650410481862758</v>
      </c>
      <c r="L34">
        <v>0.17131974884589604</v>
      </c>
      <c r="M34">
        <v>0.17759844950551626</v>
      </c>
      <c r="N34" s="125">
        <v>0.18387715016513648</v>
      </c>
      <c r="O34">
        <v>0.19149548417736476</v>
      </c>
      <c r="P34">
        <v>0.19911381818959301</v>
      </c>
      <c r="Q34">
        <v>0.20673215220182128</v>
      </c>
      <c r="R34">
        <v>0.21435048621404953</v>
      </c>
      <c r="S34" s="125">
        <v>0.22196882022627781</v>
      </c>
      <c r="T34">
        <v>0.23060379281662488</v>
      </c>
      <c r="U34">
        <v>0.23923876540697195</v>
      </c>
      <c r="V34">
        <v>0.24787373799731899</v>
      </c>
      <c r="W34">
        <v>0.25650871058766606</v>
      </c>
      <c r="X34" s="125">
        <v>0.26514368317801312</v>
      </c>
      <c r="Y34">
        <v>0.27490999530345717</v>
      </c>
      <c r="Z34">
        <v>0.28467630742890121</v>
      </c>
      <c r="AA34">
        <v>0.2944426195543452</v>
      </c>
      <c r="AB34">
        <v>0.30420893167978924</v>
      </c>
      <c r="AC34" s="125">
        <v>0.31397524380523328</v>
      </c>
      <c r="AD34">
        <v>0.32457643383442375</v>
      </c>
      <c r="AE34">
        <v>0.33517762386361416</v>
      </c>
      <c r="AF34">
        <v>0.34577881389280463</v>
      </c>
      <c r="AG34">
        <v>0.35638000392199504</v>
      </c>
      <c r="AH34" s="125">
        <v>0.3669811939511855</v>
      </c>
      <c r="AI34" s="295">
        <v>1.7080183845948729</v>
      </c>
      <c r="AJ34" s="295">
        <v>2.4569066011608376</v>
      </c>
      <c r="AK34" s="295">
        <v>3.4662508504137617</v>
      </c>
      <c r="AL34" s="295">
        <v>3.9810478355905738</v>
      </c>
      <c r="AM34" s="295">
        <v>7.182155002826323</v>
      </c>
    </row>
    <row r="35" spans="2:39">
      <c r="B35" t="s">
        <v>379</v>
      </c>
      <c r="C35" t="s">
        <v>371</v>
      </c>
      <c r="D35" s="125">
        <v>0</v>
      </c>
      <c r="E35">
        <v>2.3675055314509998E-5</v>
      </c>
      <c r="F35">
        <v>4.7350110629019995E-5</v>
      </c>
      <c r="G35">
        <v>7.102516594353E-5</v>
      </c>
      <c r="H35">
        <v>9.4700221258039991E-5</v>
      </c>
      <c r="I35" s="125">
        <v>1.1837527657255E-4</v>
      </c>
      <c r="J35">
        <v>5.7715046857707993E-4</v>
      </c>
      <c r="K35">
        <v>1.0359256605816099E-3</v>
      </c>
      <c r="L35">
        <v>1.49470085258614E-3</v>
      </c>
      <c r="M35">
        <v>1.9534760445906697E-3</v>
      </c>
      <c r="N35" s="125">
        <v>2.4122512365951998E-3</v>
      </c>
      <c r="O35">
        <v>3.1198361846855099E-3</v>
      </c>
      <c r="P35">
        <v>3.82742113277582E-3</v>
      </c>
      <c r="Q35">
        <v>4.53500608086613E-3</v>
      </c>
      <c r="R35">
        <v>5.2425910289564401E-3</v>
      </c>
      <c r="S35" s="125">
        <v>5.9501759770467502E-3</v>
      </c>
      <c r="T35">
        <v>6.8527017647064502E-3</v>
      </c>
      <c r="U35">
        <v>7.755227552366151E-3</v>
      </c>
      <c r="V35">
        <v>8.6577533400258519E-3</v>
      </c>
      <c r="W35">
        <v>9.560279127685551E-3</v>
      </c>
      <c r="X35" s="125">
        <v>1.0462804915345252E-2</v>
      </c>
      <c r="Y35">
        <v>1.1555217913355951E-2</v>
      </c>
      <c r="Z35">
        <v>1.2647630911366649E-2</v>
      </c>
      <c r="AA35">
        <v>1.3740043909377348E-2</v>
      </c>
      <c r="AB35">
        <v>1.4832456907388047E-2</v>
      </c>
      <c r="AC35" s="125">
        <v>1.5924869905398747E-2</v>
      </c>
      <c r="AD35">
        <v>1.7171048599209641E-2</v>
      </c>
      <c r="AE35">
        <v>1.8417227293020536E-2</v>
      </c>
      <c r="AF35">
        <v>1.9663405986831431E-2</v>
      </c>
      <c r="AG35">
        <v>2.0909584680642326E-2</v>
      </c>
      <c r="AH35" s="125">
        <v>2.215576337445322E-2</v>
      </c>
      <c r="AI35" s="295">
        <v>7.8286300926483504E-3</v>
      </c>
      <c r="AJ35" s="295">
        <v>6.8376048341055096E-2</v>
      </c>
      <c r="AK35" s="295">
        <v>0.17748005439638914</v>
      </c>
      <c r="AL35" s="295">
        <v>7.3792427197108254E-2</v>
      </c>
      <c r="AM35" s="295">
        <v>0.24080967667815217</v>
      </c>
    </row>
    <row r="36" spans="2:39">
      <c r="B36" t="s">
        <v>379</v>
      </c>
      <c r="C36" t="s">
        <v>85</v>
      </c>
      <c r="D36" s="125">
        <v>0.20256208541001458</v>
      </c>
      <c r="E36">
        <v>0.20930111924314826</v>
      </c>
      <c r="F36">
        <v>0.21604015307628194</v>
      </c>
      <c r="G36">
        <v>0.22277918690941564</v>
      </c>
      <c r="H36">
        <v>0.22951822074254932</v>
      </c>
      <c r="I36" s="125">
        <v>0.236257254575683</v>
      </c>
      <c r="J36">
        <v>0.24670407393211688</v>
      </c>
      <c r="K36">
        <v>0.25715089328855079</v>
      </c>
      <c r="L36">
        <v>0.26759771264498466</v>
      </c>
      <c r="M36">
        <v>0.27804453200141854</v>
      </c>
      <c r="N36" s="125">
        <v>0.28849135135785242</v>
      </c>
      <c r="O36">
        <v>0.30209722975014736</v>
      </c>
      <c r="P36">
        <v>0.31570310814244229</v>
      </c>
      <c r="Q36">
        <v>0.32930898653473717</v>
      </c>
      <c r="R36">
        <v>0.3429148649270321</v>
      </c>
      <c r="S36" s="125">
        <v>0.35652074331932704</v>
      </c>
      <c r="T36">
        <v>0.37285915887366955</v>
      </c>
      <c r="U36">
        <v>0.38919757442801206</v>
      </c>
      <c r="V36">
        <v>0.40553598998235457</v>
      </c>
      <c r="W36">
        <v>0.42187440553669708</v>
      </c>
      <c r="X36" s="125">
        <v>0.43821282109103959</v>
      </c>
      <c r="Y36">
        <v>0.45940089020509262</v>
      </c>
      <c r="Z36">
        <v>0.48058895931914564</v>
      </c>
      <c r="AA36">
        <v>0.50177702843319871</v>
      </c>
      <c r="AB36">
        <v>0.52296509754725173</v>
      </c>
      <c r="AC36" s="125">
        <v>0.54415316666130475</v>
      </c>
      <c r="AD36">
        <v>0.56710883530070433</v>
      </c>
      <c r="AE36">
        <v>0.59006450394010379</v>
      </c>
      <c r="AF36">
        <v>0.61302017257950336</v>
      </c>
      <c r="AG36">
        <v>0.63597584121890283</v>
      </c>
      <c r="AH36" s="125">
        <v>0.6589315098583024</v>
      </c>
      <c r="AI36" s="295">
        <v>2.6544465831820157</v>
      </c>
      <c r="AJ36" s="295">
        <v>3.9627162339433113</v>
      </c>
      <c r="AK36" s="295">
        <v>6.0121988261545489</v>
      </c>
      <c r="AL36" s="295">
        <v>6.3286714657674743</v>
      </c>
      <c r="AM36" s="295">
        <v>11.902657470830984</v>
      </c>
    </row>
    <row r="37" spans="2:39">
      <c r="B37" t="s">
        <v>379</v>
      </c>
      <c r="C37" t="s">
        <v>372</v>
      </c>
      <c r="D37" s="125">
        <v>0.17083987225086972</v>
      </c>
      <c r="E37">
        <v>0.16705186882250522</v>
      </c>
      <c r="F37">
        <v>0.16326386539414073</v>
      </c>
      <c r="G37">
        <v>0.15947586196577626</v>
      </c>
      <c r="H37">
        <v>0.15568785853741177</v>
      </c>
      <c r="I37" s="125">
        <v>0.15189985510904727</v>
      </c>
      <c r="J37">
        <v>0.14349696841863874</v>
      </c>
      <c r="K37">
        <v>0.1350940817282302</v>
      </c>
      <c r="L37">
        <v>0.1266911950378217</v>
      </c>
      <c r="M37">
        <v>0.11828830834741316</v>
      </c>
      <c r="N37" s="125">
        <v>0.10988542165700463</v>
      </c>
      <c r="O37">
        <v>9.7965260580889724E-2</v>
      </c>
      <c r="P37">
        <v>8.6045099504774833E-2</v>
      </c>
      <c r="Q37">
        <v>7.4124938428659928E-2</v>
      </c>
      <c r="R37">
        <v>6.2204777352545031E-2</v>
      </c>
      <c r="S37" s="125">
        <v>5.0284616276430133E-2</v>
      </c>
      <c r="T37">
        <v>3.6380465027637178E-2</v>
      </c>
      <c r="U37">
        <v>2.247631377884422E-2</v>
      </c>
      <c r="V37">
        <v>8.5721625300512611E-3</v>
      </c>
      <c r="W37">
        <v>-5.3319887187416939E-3</v>
      </c>
      <c r="X37" s="125">
        <v>-1.9236139967534649E-2</v>
      </c>
      <c r="Y37">
        <v>-3.4261836386203975E-2</v>
      </c>
      <c r="Z37">
        <v>-4.9287532804873302E-2</v>
      </c>
      <c r="AA37">
        <v>-6.4313229223542628E-2</v>
      </c>
      <c r="AB37">
        <v>-7.9338925642211955E-2</v>
      </c>
      <c r="AC37" s="125">
        <v>-9.4364622060881281E-2</v>
      </c>
      <c r="AD37">
        <v>-0.10945046056411256</v>
      </c>
      <c r="AE37">
        <v>-0.12453629906734386</v>
      </c>
      <c r="AF37">
        <v>-0.13962213757057512</v>
      </c>
      <c r="AG37">
        <v>-0.15470797607380643</v>
      </c>
      <c r="AH37" s="125">
        <v>-0.16979381457703771</v>
      </c>
      <c r="AI37" s="295">
        <v>1.6016751572688595</v>
      </c>
      <c r="AJ37" s="295">
        <v>0.52337092645056038</v>
      </c>
      <c r="AK37" s="295">
        <v>-1.0389129739381233</v>
      </c>
      <c r="AL37" s="295">
        <v>2.0151606620624154</v>
      </c>
      <c r="AM37" s="295">
        <v>0.99548382809182678</v>
      </c>
    </row>
    <row r="38" spans="2:39">
      <c r="B38" t="s">
        <v>379</v>
      </c>
      <c r="C38" t="s">
        <v>81</v>
      </c>
      <c r="D38" s="125">
        <v>1.6539225136118003E-2</v>
      </c>
      <c r="E38">
        <v>1.6677402152426083E-2</v>
      </c>
      <c r="F38">
        <v>1.6815579168734163E-2</v>
      </c>
      <c r="G38">
        <v>1.6953756185042246E-2</v>
      </c>
      <c r="H38">
        <v>1.7091933201350325E-2</v>
      </c>
      <c r="I38" s="125">
        <v>1.7230110217658405E-2</v>
      </c>
      <c r="J38">
        <v>1.9510913166482763E-2</v>
      </c>
      <c r="K38">
        <v>2.1791716115307121E-2</v>
      </c>
      <c r="L38">
        <v>2.4072519064131478E-2</v>
      </c>
      <c r="M38">
        <v>2.635332201295584E-2</v>
      </c>
      <c r="N38" s="125">
        <v>2.8634124961780198E-2</v>
      </c>
      <c r="O38">
        <v>3.3698112925931313E-2</v>
      </c>
      <c r="P38">
        <v>3.8762100890082425E-2</v>
      </c>
      <c r="Q38">
        <v>4.3826088854233537E-2</v>
      </c>
      <c r="R38">
        <v>4.8890076818384656E-2</v>
      </c>
      <c r="S38" s="125">
        <v>5.3954064782535768E-2</v>
      </c>
      <c r="T38">
        <v>6.117446878829777E-2</v>
      </c>
      <c r="U38">
        <v>6.8394872794059772E-2</v>
      </c>
      <c r="V38">
        <v>7.5615276799821773E-2</v>
      </c>
      <c r="W38">
        <v>8.2835680805583761E-2</v>
      </c>
      <c r="X38" s="125">
        <v>9.0056084811345763E-2</v>
      </c>
      <c r="Y38">
        <v>0.10062719285093333</v>
      </c>
      <c r="Z38">
        <v>0.11119830089052088</v>
      </c>
      <c r="AA38">
        <v>0.12176940893010843</v>
      </c>
      <c r="AB38">
        <v>0.13234051696969601</v>
      </c>
      <c r="AC38" s="125">
        <v>0.14291162500928356</v>
      </c>
      <c r="AD38">
        <v>0.15738180394855927</v>
      </c>
      <c r="AE38">
        <v>0.17185198288783499</v>
      </c>
      <c r="AF38">
        <v>0.1863221618271107</v>
      </c>
      <c r="AG38">
        <v>0.20079234076638641</v>
      </c>
      <c r="AH38" s="125">
        <v>0.21526251970566213</v>
      </c>
      <c r="AI38" s="295">
        <v>0.2216706013819866</v>
      </c>
      <c r="AJ38" s="295">
        <v>0.62584095323205668</v>
      </c>
      <c r="AK38" s="295">
        <v>1.6305139385974416</v>
      </c>
      <c r="AL38" s="295">
        <v>0.81887742965226318</v>
      </c>
      <c r="AM38" s="295">
        <v>2.3593352834383587</v>
      </c>
    </row>
    <row r="39" spans="2:39">
      <c r="B39" t="s">
        <v>379</v>
      </c>
      <c r="C39" t="s">
        <v>373</v>
      </c>
      <c r="D39" s="125">
        <v>1.0018695869991439E-2</v>
      </c>
      <c r="E39">
        <v>1.0722821998549466E-2</v>
      </c>
      <c r="F39">
        <v>1.142694812710749E-2</v>
      </c>
      <c r="G39">
        <v>1.2131074255665517E-2</v>
      </c>
      <c r="H39">
        <v>1.2835200384223543E-2</v>
      </c>
      <c r="I39" s="125">
        <v>1.3539326512781568E-2</v>
      </c>
      <c r="J39">
        <v>1.455495860408719E-2</v>
      </c>
      <c r="K39">
        <v>1.557059069539281E-2</v>
      </c>
      <c r="L39">
        <v>1.658622278669843E-2</v>
      </c>
      <c r="M39">
        <v>1.7601854878004052E-2</v>
      </c>
      <c r="N39" s="125">
        <v>1.8617486969309673E-2</v>
      </c>
      <c r="O39">
        <v>1.9736374780132106E-2</v>
      </c>
      <c r="P39">
        <v>2.0855262590954538E-2</v>
      </c>
      <c r="Q39">
        <v>2.1974150401776967E-2</v>
      </c>
      <c r="R39">
        <v>2.30930382125994E-2</v>
      </c>
      <c r="S39" s="125">
        <v>2.4211926023421832E-2</v>
      </c>
      <c r="T39">
        <v>2.5351216020535999E-2</v>
      </c>
      <c r="U39">
        <v>2.6490506017650167E-2</v>
      </c>
      <c r="V39">
        <v>2.762979601476433E-2</v>
      </c>
      <c r="W39">
        <v>2.8769086011878497E-2</v>
      </c>
      <c r="X39" s="125">
        <v>2.9908376008992665E-2</v>
      </c>
      <c r="Y39">
        <v>3.1114904566071012E-2</v>
      </c>
      <c r="Z39">
        <v>3.2321433123149362E-2</v>
      </c>
      <c r="AA39">
        <v>3.3527961680227709E-2</v>
      </c>
      <c r="AB39">
        <v>3.4734490237306057E-2</v>
      </c>
      <c r="AC39" s="125">
        <v>3.5941018794384404E-2</v>
      </c>
      <c r="AD39">
        <v>3.738309377344385E-2</v>
      </c>
      <c r="AE39">
        <v>3.8825168752503303E-2</v>
      </c>
      <c r="AF39">
        <v>4.0267243731562749E-2</v>
      </c>
      <c r="AG39">
        <v>4.1709318710622202E-2</v>
      </c>
      <c r="AH39" s="125">
        <v>4.3151393689681648E-2</v>
      </c>
      <c r="AI39" s="295">
        <v>0.15360518108181118</v>
      </c>
      <c r="AJ39" s="295">
        <v>0.26663721905201621</v>
      </c>
      <c r="AK39" s="295">
        <v>0.39888440306794498</v>
      </c>
      <c r="AL39" s="295">
        <v>0.40162491316451765</v>
      </c>
      <c r="AM39" s="295">
        <v>0.77060094022347003</v>
      </c>
    </row>
    <row r="40" spans="2:39">
      <c r="B40" t="s">
        <v>379</v>
      </c>
      <c r="C40" t="s">
        <v>374</v>
      </c>
      <c r="D40" s="125">
        <v>9.2241936738419877E-2</v>
      </c>
      <c r="E40">
        <v>9.4459547460818291E-2</v>
      </c>
      <c r="F40">
        <v>9.6677158183216719E-2</v>
      </c>
      <c r="G40">
        <v>9.8894768905615132E-2</v>
      </c>
      <c r="H40">
        <v>0.10111237962801356</v>
      </c>
      <c r="I40" s="125">
        <v>0.10332999035041197</v>
      </c>
      <c r="J40">
        <v>0.10707073667326657</v>
      </c>
      <c r="K40">
        <v>0.11081148299612117</v>
      </c>
      <c r="L40">
        <v>0.11455222931897577</v>
      </c>
      <c r="M40">
        <v>0.11829297564183038</v>
      </c>
      <c r="N40" s="125">
        <v>0.12203372196468497</v>
      </c>
      <c r="O40">
        <v>0.12632450366411455</v>
      </c>
      <c r="P40">
        <v>0.13061528536354411</v>
      </c>
      <c r="Q40">
        <v>0.13490606706297367</v>
      </c>
      <c r="R40">
        <v>0.13919684876240326</v>
      </c>
      <c r="S40" s="125">
        <v>0.14348763046183283</v>
      </c>
      <c r="T40">
        <v>0.1474846704662188</v>
      </c>
      <c r="U40">
        <v>0.15148171047060477</v>
      </c>
      <c r="V40">
        <v>0.15547875047499071</v>
      </c>
      <c r="W40">
        <v>0.15947579047937668</v>
      </c>
      <c r="X40" s="125">
        <v>0.16347283048376265</v>
      </c>
      <c r="Y40">
        <v>0.16699287879390645</v>
      </c>
      <c r="Z40">
        <v>0.17051292710405025</v>
      </c>
      <c r="AA40">
        <v>0.17403297541419405</v>
      </c>
      <c r="AB40">
        <v>0.17755302372433784</v>
      </c>
      <c r="AC40" s="125">
        <v>0.18107307203448164</v>
      </c>
      <c r="AD40">
        <v>0.18446145707861658</v>
      </c>
      <c r="AE40">
        <v>0.18784984212275149</v>
      </c>
      <c r="AF40">
        <v>0.19123822716688643</v>
      </c>
      <c r="AG40">
        <v>0.19462661221102134</v>
      </c>
      <c r="AH40" s="125">
        <v>0.19801499725515628</v>
      </c>
      <c r="AI40" s="295">
        <v>1.1594769278613746</v>
      </c>
      <c r="AJ40" s="295">
        <v>1.573957809654507</v>
      </c>
      <c r="AK40" s="295">
        <v>1.9898288433891649</v>
      </c>
      <c r="AL40" s="295">
        <v>2.6114010155511966</v>
      </c>
      <c r="AM40" s="295">
        <v>4.4377570284565984</v>
      </c>
    </row>
    <row r="41" spans="2:39">
      <c r="B41" t="s">
        <v>379</v>
      </c>
      <c r="C41" t="s">
        <v>375</v>
      </c>
      <c r="D41" s="125">
        <v>1.5272960050000002E-3</v>
      </c>
      <c r="E41">
        <v>1.5714183808000002E-3</v>
      </c>
      <c r="F41">
        <v>1.6155407566000003E-3</v>
      </c>
      <c r="G41">
        <v>1.6596631324000001E-3</v>
      </c>
      <c r="H41">
        <v>1.7037855082000001E-3</v>
      </c>
      <c r="I41" s="125">
        <v>1.7479078840000001E-3</v>
      </c>
      <c r="J41">
        <v>1.8592585881600002E-3</v>
      </c>
      <c r="K41">
        <v>1.9706092923200001E-3</v>
      </c>
      <c r="L41">
        <v>2.0819599964800001E-3</v>
      </c>
      <c r="M41">
        <v>2.1933107006400004E-3</v>
      </c>
      <c r="N41" s="125">
        <v>2.3046614048000003E-3</v>
      </c>
      <c r="O41">
        <v>2.4653663816600001E-3</v>
      </c>
      <c r="P41">
        <v>2.6260713585199999E-3</v>
      </c>
      <c r="Q41">
        <v>2.7867763353800002E-3</v>
      </c>
      <c r="R41">
        <v>2.94748131224E-3</v>
      </c>
      <c r="S41" s="125">
        <v>3.1081862890999998E-3</v>
      </c>
      <c r="T41">
        <v>3.3694433643199997E-3</v>
      </c>
      <c r="U41">
        <v>3.6307004395399996E-3</v>
      </c>
      <c r="V41">
        <v>3.89195751476E-3</v>
      </c>
      <c r="W41">
        <v>4.1532145899799994E-3</v>
      </c>
      <c r="X41" s="125">
        <v>4.4144716651999998E-3</v>
      </c>
      <c r="Y41">
        <v>4.7705248698199998E-3</v>
      </c>
      <c r="Z41">
        <v>5.1265780744399999E-3</v>
      </c>
      <c r="AA41">
        <v>5.4826312790600008E-3</v>
      </c>
      <c r="AB41">
        <v>5.8386844836800008E-3</v>
      </c>
      <c r="AC41" s="125">
        <v>6.1947376883000008E-3</v>
      </c>
      <c r="AD41">
        <v>6.6621065765800009E-3</v>
      </c>
      <c r="AE41">
        <v>7.1294754648600009E-3</v>
      </c>
      <c r="AF41">
        <v>7.59684435314E-3</v>
      </c>
      <c r="AG41">
        <v>8.0642132414200009E-3</v>
      </c>
      <c r="AH41" s="125">
        <v>8.5315821297000001E-3</v>
      </c>
      <c r="AI41" s="295">
        <v>2.0235411649400001E-2</v>
      </c>
      <c r="AJ41" s="295">
        <v>3.5698330655500002E-2</v>
      </c>
      <c r="AK41" s="295">
        <v>6.9811849826200006E-2</v>
      </c>
      <c r="AL41" s="295">
        <v>5.3629080900099997E-2</v>
      </c>
      <c r="AM41" s="295">
        <v>0.1190264590611</v>
      </c>
    </row>
    <row r="42" spans="2:39">
      <c r="B42" t="s">
        <v>379</v>
      </c>
      <c r="C42" t="s">
        <v>79</v>
      </c>
      <c r="D42" s="125">
        <v>3.8964589791149473E-2</v>
      </c>
      <c r="E42">
        <v>3.9956505155495065E-2</v>
      </c>
      <c r="F42">
        <v>4.0948420519840656E-2</v>
      </c>
      <c r="G42">
        <v>4.1940335884186247E-2</v>
      </c>
      <c r="H42">
        <v>4.2932251248531839E-2</v>
      </c>
      <c r="I42" s="125">
        <v>4.392416661287743E-2</v>
      </c>
      <c r="J42">
        <v>4.5725409841573104E-2</v>
      </c>
      <c r="K42">
        <v>4.7526653070268772E-2</v>
      </c>
      <c r="L42">
        <v>4.9327896298964446E-2</v>
      </c>
      <c r="M42">
        <v>5.1129139527660114E-2</v>
      </c>
      <c r="N42" s="125">
        <v>5.2930382756355789E-2</v>
      </c>
      <c r="O42">
        <v>5.464525154579615E-2</v>
      </c>
      <c r="P42">
        <v>5.6360120335236512E-2</v>
      </c>
      <c r="Q42">
        <v>5.8074989124676867E-2</v>
      </c>
      <c r="R42">
        <v>5.9789857914117228E-2</v>
      </c>
      <c r="S42" s="125">
        <v>6.150472670355759E-2</v>
      </c>
      <c r="T42">
        <v>6.3696585183628099E-2</v>
      </c>
      <c r="U42">
        <v>6.5888443663698601E-2</v>
      </c>
      <c r="V42">
        <v>6.8080302143769103E-2</v>
      </c>
      <c r="W42">
        <v>7.0272160623839605E-2</v>
      </c>
      <c r="X42" s="125">
        <v>7.2464019103910107E-2</v>
      </c>
      <c r="Y42">
        <v>7.528360924377403E-2</v>
      </c>
      <c r="Z42">
        <v>7.8103199383637967E-2</v>
      </c>
      <c r="AA42">
        <v>8.092278952350189E-2</v>
      </c>
      <c r="AB42">
        <v>8.3742379663365826E-2</v>
      </c>
      <c r="AC42" s="125">
        <v>8.6561969803229749E-2</v>
      </c>
      <c r="AD42">
        <v>8.9954778169680352E-2</v>
      </c>
      <c r="AE42">
        <v>9.3347586536130955E-2</v>
      </c>
      <c r="AF42">
        <v>9.6740394902581558E-2</v>
      </c>
      <c r="AG42">
        <v>0.10013320326903216</v>
      </c>
      <c r="AH42" s="125">
        <v>0.10352601163548276</v>
      </c>
      <c r="AI42" s="295">
        <v>0.49530575070690297</v>
      </c>
      <c r="AJ42" s="295">
        <v>0.68370683909858565</v>
      </c>
      <c r="AK42" s="295">
        <v>0.96077994123432742</v>
      </c>
      <c r="AL42" s="295">
        <v>1.126082207049133</v>
      </c>
      <c r="AM42" s="295">
        <v>2.0143981291795505</v>
      </c>
    </row>
    <row r="43" spans="2:39">
      <c r="B43" t="s">
        <v>379</v>
      </c>
      <c r="C43" t="s">
        <v>376</v>
      </c>
      <c r="D43" s="125">
        <v>2.4261731397999999E-3</v>
      </c>
      <c r="E43">
        <v>2.4583698564399998E-3</v>
      </c>
      <c r="F43">
        <v>2.4905665730800002E-3</v>
      </c>
      <c r="G43">
        <v>2.5227632897200001E-3</v>
      </c>
      <c r="H43">
        <v>2.5549600063600004E-3</v>
      </c>
      <c r="I43" s="125">
        <v>2.5871567230000003E-3</v>
      </c>
      <c r="J43">
        <v>2.6545234231200002E-3</v>
      </c>
      <c r="K43">
        <v>2.7218901232400005E-3</v>
      </c>
      <c r="L43">
        <v>2.7892568233600003E-3</v>
      </c>
      <c r="M43">
        <v>2.8566235234800006E-3</v>
      </c>
      <c r="N43" s="125">
        <v>2.9239902236000005E-3</v>
      </c>
      <c r="O43">
        <v>3.0228925418100002E-3</v>
      </c>
      <c r="P43">
        <v>3.1217948600200003E-3</v>
      </c>
      <c r="Q43">
        <v>3.22069717823E-3</v>
      </c>
      <c r="R43">
        <v>3.3195994964400001E-3</v>
      </c>
      <c r="S43" s="125">
        <v>3.4185018146499998E-3</v>
      </c>
      <c r="T43">
        <v>3.52080367643E-3</v>
      </c>
      <c r="U43">
        <v>3.6231055382099997E-3</v>
      </c>
      <c r="V43">
        <v>3.7254073999899999E-3</v>
      </c>
      <c r="W43">
        <v>3.8277092617699997E-3</v>
      </c>
      <c r="X43" s="125">
        <v>3.9300111235499998E-3</v>
      </c>
      <c r="Y43">
        <v>4.0465401892899999E-3</v>
      </c>
      <c r="Z43">
        <v>4.1630692550299999E-3</v>
      </c>
      <c r="AA43">
        <v>4.2795983207699999E-3</v>
      </c>
      <c r="AB43">
        <v>4.3961273865099999E-3</v>
      </c>
      <c r="AC43" s="125">
        <v>4.5126564522499999E-3</v>
      </c>
      <c r="AD43">
        <v>4.6402269472300001E-3</v>
      </c>
      <c r="AE43">
        <v>4.7677974422100002E-3</v>
      </c>
      <c r="AF43">
        <v>4.8953679371899995E-3</v>
      </c>
      <c r="AG43">
        <v>5.0229384321699997E-3</v>
      </c>
      <c r="AH43" s="125">
        <v>5.1505089271499998E-3</v>
      </c>
      <c r="AI43" s="295">
        <v>2.8986273705200006E-2</v>
      </c>
      <c r="AJ43" s="295">
        <v>3.76545131147E-2</v>
      </c>
      <c r="AK43" s="295">
        <v>4.9804842413349995E-2</v>
      </c>
      <c r="AL43" s="295">
        <v>6.3716796596300002E-2</v>
      </c>
      <c r="AM43" s="295">
        <v>0.10959162788610001</v>
      </c>
    </row>
    <row r="44" spans="2:39">
      <c r="B44" t="s">
        <v>379</v>
      </c>
      <c r="C44" t="s">
        <v>377</v>
      </c>
      <c r="D44" s="125">
        <v>0</v>
      </c>
      <c r="E44">
        <v>0</v>
      </c>
      <c r="F44">
        <v>0</v>
      </c>
      <c r="G44">
        <v>0</v>
      </c>
      <c r="H44">
        <v>0</v>
      </c>
      <c r="I44" s="125">
        <v>0</v>
      </c>
      <c r="J44">
        <v>0</v>
      </c>
      <c r="K44">
        <v>0</v>
      </c>
      <c r="L44">
        <v>0</v>
      </c>
      <c r="M44">
        <v>0</v>
      </c>
      <c r="N44" s="125">
        <v>0</v>
      </c>
      <c r="O44">
        <v>0</v>
      </c>
      <c r="P44">
        <v>0</v>
      </c>
      <c r="Q44">
        <v>0</v>
      </c>
      <c r="R44">
        <v>0</v>
      </c>
      <c r="S44" s="125">
        <v>0</v>
      </c>
      <c r="T44">
        <v>0</v>
      </c>
      <c r="U44">
        <v>0</v>
      </c>
      <c r="V44">
        <v>0</v>
      </c>
      <c r="W44">
        <v>0</v>
      </c>
      <c r="X44" s="125">
        <v>0</v>
      </c>
      <c r="Y44">
        <v>0</v>
      </c>
      <c r="Z44">
        <v>0</v>
      </c>
      <c r="AA44">
        <v>0</v>
      </c>
      <c r="AB44">
        <v>0</v>
      </c>
      <c r="AC44" s="125">
        <v>0</v>
      </c>
      <c r="AD44">
        <v>0</v>
      </c>
      <c r="AE44">
        <v>0</v>
      </c>
      <c r="AF44">
        <v>0</v>
      </c>
      <c r="AG44">
        <v>0</v>
      </c>
      <c r="AH44" s="125">
        <v>0</v>
      </c>
      <c r="AI44" s="295">
        <v>0</v>
      </c>
      <c r="AJ44" s="295">
        <v>0</v>
      </c>
      <c r="AK44" s="295">
        <v>0</v>
      </c>
      <c r="AL44" s="295">
        <v>0</v>
      </c>
      <c r="AM44" s="295">
        <v>0</v>
      </c>
    </row>
    <row r="45" spans="2:39">
      <c r="B45" t="s">
        <v>380</v>
      </c>
      <c r="C45" t="s">
        <v>105</v>
      </c>
      <c r="D45" s="125">
        <v>0.33244849546937333</v>
      </c>
      <c r="E45">
        <v>0.34298744493656158</v>
      </c>
      <c r="F45">
        <v>0.35352639440374983</v>
      </c>
      <c r="G45">
        <v>0.36406534387093809</v>
      </c>
      <c r="H45">
        <v>0.37460429333812634</v>
      </c>
      <c r="I45" s="125">
        <v>0.38514324280531459</v>
      </c>
      <c r="J45">
        <v>0.40316934587145087</v>
      </c>
      <c r="K45">
        <v>0.42119544893758715</v>
      </c>
      <c r="L45">
        <v>0.43922155200372343</v>
      </c>
      <c r="M45">
        <v>0.4572476550698597</v>
      </c>
      <c r="N45" s="125">
        <v>0.47527375813599598</v>
      </c>
      <c r="O45">
        <v>0.49729075928121952</v>
      </c>
      <c r="P45">
        <v>0.519307760426443</v>
      </c>
      <c r="Q45">
        <v>0.54132476157166654</v>
      </c>
      <c r="R45">
        <v>0.56334176271689007</v>
      </c>
      <c r="S45" s="125">
        <v>0.58535876386211361</v>
      </c>
      <c r="T45">
        <v>0.610087101523763</v>
      </c>
      <c r="U45">
        <v>0.63481543918541239</v>
      </c>
      <c r="V45">
        <v>0.65954377684706189</v>
      </c>
      <c r="W45">
        <v>0.68427211450871128</v>
      </c>
      <c r="X45" s="125">
        <v>0.70900045217036067</v>
      </c>
      <c r="Y45">
        <v>0.73675526617508802</v>
      </c>
      <c r="Z45">
        <v>0.76451008017981548</v>
      </c>
      <c r="AA45">
        <v>0.79226489418454282</v>
      </c>
      <c r="AB45">
        <v>0.82001970818927028</v>
      </c>
      <c r="AC45" s="125">
        <v>0.84777452219399763</v>
      </c>
      <c r="AD45">
        <v>0.87694144137021968</v>
      </c>
      <c r="AE45">
        <v>0.90610836054644173</v>
      </c>
      <c r="AF45">
        <v>0.93527527972266378</v>
      </c>
      <c r="AG45">
        <v>0.96444219889888583</v>
      </c>
      <c r="AH45" s="125">
        <v>0.99360911807510788</v>
      </c>
      <c r="AI45" s="295">
        <v>4.3488829748426809</v>
      </c>
      <c r="AJ45" s="295">
        <v>6.4796164502296367</v>
      </c>
      <c r="AK45" s="295">
        <v>9.3467013217063926</v>
      </c>
      <c r="AL45" s="295">
        <v>10.353225666936325</v>
      </c>
      <c r="AM45" s="295">
        <v>18.990926536472358</v>
      </c>
    </row>
    <row r="46" spans="2:39">
      <c r="B46" t="s">
        <v>380</v>
      </c>
      <c r="C46" t="s">
        <v>371</v>
      </c>
      <c r="D46" s="125">
        <v>0</v>
      </c>
      <c r="E46">
        <v>5.569699493219001E-5</v>
      </c>
      <c r="F46">
        <v>1.1139398986438002E-4</v>
      </c>
      <c r="G46">
        <v>1.6709098479657003E-4</v>
      </c>
      <c r="H46">
        <v>2.2278797972876004E-4</v>
      </c>
      <c r="I46" s="125">
        <v>2.7848497466095005E-4</v>
      </c>
      <c r="J46">
        <v>8.7662599423667933E-4</v>
      </c>
      <c r="K46">
        <v>1.4747670138124086E-3</v>
      </c>
      <c r="L46">
        <v>2.0729080333881378E-3</v>
      </c>
      <c r="M46">
        <v>2.6710490529638668E-3</v>
      </c>
      <c r="N46" s="125">
        <v>3.2691900725395962E-3</v>
      </c>
      <c r="O46">
        <v>4.8379328708796068E-3</v>
      </c>
      <c r="P46">
        <v>6.4066756692196178E-3</v>
      </c>
      <c r="Q46">
        <v>7.9754184675596279E-3</v>
      </c>
      <c r="R46">
        <v>9.544161265899638E-3</v>
      </c>
      <c r="S46" s="125">
        <v>1.1112904064239648E-2</v>
      </c>
      <c r="T46">
        <v>1.3736151867589622E-2</v>
      </c>
      <c r="U46">
        <v>1.6359399670939596E-2</v>
      </c>
      <c r="V46">
        <v>1.8982647474289568E-2</v>
      </c>
      <c r="W46">
        <v>2.1605895277639543E-2</v>
      </c>
      <c r="X46" s="125">
        <v>2.4229143080989515E-2</v>
      </c>
      <c r="Y46">
        <v>2.8007573411243294E-2</v>
      </c>
      <c r="Z46">
        <v>3.1786003741497072E-2</v>
      </c>
      <c r="AA46">
        <v>3.5564434071750847E-2</v>
      </c>
      <c r="AB46">
        <v>3.9342864402004629E-2</v>
      </c>
      <c r="AC46" s="125">
        <v>4.3121294732258404E-2</v>
      </c>
      <c r="AD46">
        <v>4.8075555500590096E-2</v>
      </c>
      <c r="AE46">
        <v>5.3029816268921781E-2</v>
      </c>
      <c r="AF46">
        <v>5.7984077037253473E-2</v>
      </c>
      <c r="AG46">
        <v>6.2938337805585165E-2</v>
      </c>
      <c r="AH46" s="125">
        <v>6.7892598573916857E-2</v>
      </c>
      <c r="AI46" s="295">
        <v>1.1199995090923539E-2</v>
      </c>
      <c r="AJ46" s="295">
        <v>0.1380595197817856</v>
      </c>
      <c r="AK46" s="295">
        <v>0.4919716986260112</v>
      </c>
      <c r="AL46" s="295">
        <v>0.14599032480016955</v>
      </c>
      <c r="AM46" s="295">
        <v>0.61373288034519125</v>
      </c>
    </row>
    <row r="47" spans="2:39">
      <c r="B47" t="s">
        <v>380</v>
      </c>
      <c r="C47" t="s">
        <v>85</v>
      </c>
      <c r="D47" s="125">
        <v>0.33641983278335458</v>
      </c>
      <c r="E47">
        <v>0.35136287126105636</v>
      </c>
      <c r="F47">
        <v>0.36630590973875821</v>
      </c>
      <c r="G47">
        <v>0.38124894821645999</v>
      </c>
      <c r="H47">
        <v>0.39619198669416184</v>
      </c>
      <c r="I47" s="125">
        <v>0.41113502517186362</v>
      </c>
      <c r="J47">
        <v>0.44668296231013893</v>
      </c>
      <c r="K47">
        <v>0.48223089944841419</v>
      </c>
      <c r="L47">
        <v>0.51777883658668944</v>
      </c>
      <c r="M47">
        <v>0.55332677372496475</v>
      </c>
      <c r="N47" s="125">
        <v>0.58887471086324006</v>
      </c>
      <c r="O47">
        <v>0.63861659952556482</v>
      </c>
      <c r="P47">
        <v>0.68835848818788958</v>
      </c>
      <c r="Q47">
        <v>0.73810037685021435</v>
      </c>
      <c r="R47">
        <v>0.78784226551253911</v>
      </c>
      <c r="S47" s="125">
        <v>0.83758415417486387</v>
      </c>
      <c r="T47">
        <v>0.89780209705645575</v>
      </c>
      <c r="U47">
        <v>0.95802003993804774</v>
      </c>
      <c r="V47">
        <v>1.0182379828196397</v>
      </c>
      <c r="W47">
        <v>1.0784559257012316</v>
      </c>
      <c r="X47" s="125">
        <v>1.1386738685828235</v>
      </c>
      <c r="Y47">
        <v>1.209338007973118</v>
      </c>
      <c r="Z47">
        <v>1.2800021473634124</v>
      </c>
      <c r="AA47">
        <v>1.3506662867537071</v>
      </c>
      <c r="AB47">
        <v>1.4213304261440016</v>
      </c>
      <c r="AC47" s="125">
        <v>1.4919945655342961</v>
      </c>
      <c r="AD47">
        <v>1.568289577005938</v>
      </c>
      <c r="AE47">
        <v>1.6445845884775798</v>
      </c>
      <c r="AF47">
        <v>1.7208795999492215</v>
      </c>
      <c r="AG47">
        <v>1.7971746114208633</v>
      </c>
      <c r="AH47" s="125">
        <v>1.8734696228925052</v>
      </c>
      <c r="AI47" s="295">
        <v>4.8315587567991019</v>
      </c>
      <c r="AJ47" s="295">
        <v>9.3705665092125106</v>
      </c>
      <c r="AK47" s="295">
        <v>16.496403302097463</v>
      </c>
      <c r="AL47" s="295">
        <v>13.613250555148372</v>
      </c>
      <c r="AM47" s="295">
        <v>28.970979988663018</v>
      </c>
    </row>
    <row r="48" spans="2:39">
      <c r="B48" t="s">
        <v>380</v>
      </c>
      <c r="C48" t="s">
        <v>372</v>
      </c>
      <c r="D48" s="125">
        <v>8.2656696115191608E-2</v>
      </c>
      <c r="E48">
        <v>7.1628362288619879E-2</v>
      </c>
      <c r="F48">
        <v>6.0600028462048164E-2</v>
      </c>
      <c r="G48">
        <v>4.9571694635476435E-2</v>
      </c>
      <c r="H48">
        <v>3.8543360808904713E-2</v>
      </c>
      <c r="I48" s="125">
        <v>2.7515026982332991E-2</v>
      </c>
      <c r="J48">
        <v>-7.2071799859941277E-3</v>
      </c>
      <c r="K48">
        <v>-4.1929386954321246E-2</v>
      </c>
      <c r="L48">
        <v>-7.6651593922648378E-2</v>
      </c>
      <c r="M48">
        <v>-0.11137380089097548</v>
      </c>
      <c r="N48" s="125">
        <v>-0.1460960078593026</v>
      </c>
      <c r="O48">
        <v>-0.20092782119294558</v>
      </c>
      <c r="P48">
        <v>-0.25575963452658856</v>
      </c>
      <c r="Q48">
        <v>-0.31059144786023152</v>
      </c>
      <c r="R48">
        <v>-0.36542326119387458</v>
      </c>
      <c r="S48" s="125">
        <v>-0.42025507452751754</v>
      </c>
      <c r="T48">
        <v>-0.48621531041679361</v>
      </c>
      <c r="U48">
        <v>-0.55217554630606969</v>
      </c>
      <c r="V48">
        <v>-0.61813578219534582</v>
      </c>
      <c r="W48">
        <v>-0.68409601808462184</v>
      </c>
      <c r="X48" s="125">
        <v>-0.75005625397389797</v>
      </c>
      <c r="Y48">
        <v>-0.82192727974698654</v>
      </c>
      <c r="Z48">
        <v>-0.893798305520075</v>
      </c>
      <c r="AA48">
        <v>-0.96566933129316357</v>
      </c>
      <c r="AB48">
        <v>-1.037540357066252</v>
      </c>
      <c r="AC48" s="125">
        <v>-1.1094113828393406</v>
      </c>
      <c r="AD48">
        <v>-1.1798446321839802</v>
      </c>
      <c r="AE48">
        <v>-1.2502778815286197</v>
      </c>
      <c r="AF48">
        <v>-1.3207111308732591</v>
      </c>
      <c r="AG48">
        <v>-1.3911443802178987</v>
      </c>
      <c r="AH48" s="125">
        <v>-1.4615776295625382</v>
      </c>
      <c r="AI48" s="295">
        <v>-5.2742800320668026E-2</v>
      </c>
      <c r="AJ48" s="295">
        <v>-4.7897321581371894</v>
      </c>
      <c r="AK48" s="295">
        <v>-12.18195856480601</v>
      </c>
      <c r="AL48" s="295">
        <v>-4.6963789505985547</v>
      </c>
      <c r="AM48" s="295">
        <v>-16.128281261430669</v>
      </c>
    </row>
    <row r="49" spans="2:39">
      <c r="B49" t="s">
        <v>380</v>
      </c>
      <c r="C49" t="s">
        <v>81</v>
      </c>
      <c r="D49" s="125">
        <v>2.4811432965003415E-2</v>
      </c>
      <c r="E49">
        <v>2.5400613651910639E-2</v>
      </c>
      <c r="F49">
        <v>2.5989794338817859E-2</v>
      </c>
      <c r="G49">
        <v>2.6578975025725083E-2</v>
      </c>
      <c r="H49">
        <v>2.7168155712632303E-2</v>
      </c>
      <c r="I49" s="125">
        <v>2.7757336399539527E-2</v>
      </c>
      <c r="J49">
        <v>3.304385161533873E-2</v>
      </c>
      <c r="K49">
        <v>3.8330366831137927E-2</v>
      </c>
      <c r="L49">
        <v>4.361688204693713E-2</v>
      </c>
      <c r="M49">
        <v>4.8903397262736334E-2</v>
      </c>
      <c r="N49" s="125">
        <v>5.4189912478535537E-2</v>
      </c>
      <c r="O49">
        <v>6.4803919671468008E-2</v>
      </c>
      <c r="P49">
        <v>7.5417926864400464E-2</v>
      </c>
      <c r="Q49">
        <v>8.6031934057332948E-2</v>
      </c>
      <c r="R49">
        <v>9.6645941250265405E-2</v>
      </c>
      <c r="S49" s="125">
        <v>0.10725994844319788</v>
      </c>
      <c r="T49">
        <v>0.12386788046799808</v>
      </c>
      <c r="U49">
        <v>0.14047581249279828</v>
      </c>
      <c r="V49">
        <v>0.15708374451759849</v>
      </c>
      <c r="W49">
        <v>0.1736916765423987</v>
      </c>
      <c r="X49" s="125">
        <v>0.19029960856719891</v>
      </c>
      <c r="Y49">
        <v>0.21474955873577611</v>
      </c>
      <c r="Z49">
        <v>0.23919950890435332</v>
      </c>
      <c r="AA49">
        <v>0.26364945907293053</v>
      </c>
      <c r="AB49">
        <v>0.28809940924150773</v>
      </c>
      <c r="AC49" s="125">
        <v>0.31254935941008494</v>
      </c>
      <c r="AD49">
        <v>0.34463482904963455</v>
      </c>
      <c r="AE49">
        <v>0.37672029868918411</v>
      </c>
      <c r="AF49">
        <v>0.40880576832873372</v>
      </c>
      <c r="AG49">
        <v>0.44089123796828333</v>
      </c>
      <c r="AH49" s="125">
        <v>0.47297670760783295</v>
      </c>
      <c r="AI49" s="295">
        <v>0.37579071832831457</v>
      </c>
      <c r="AJ49" s="295">
        <v>1.2697683053531925</v>
      </c>
      <c r="AK49" s="295">
        <v>3.55257574557552</v>
      </c>
      <c r="AL49" s="295">
        <v>1.591369111202972</v>
      </c>
      <c r="AM49" s="295">
        <v>4.9536452482112932</v>
      </c>
    </row>
    <row r="50" spans="2:39">
      <c r="B50" t="s">
        <v>380</v>
      </c>
      <c r="C50" t="s">
        <v>373</v>
      </c>
      <c r="D50" s="125">
        <v>3.9378311374960853E-2</v>
      </c>
      <c r="E50">
        <v>4.2413947416725571E-2</v>
      </c>
      <c r="F50">
        <v>4.5449583458490296E-2</v>
      </c>
      <c r="G50">
        <v>4.8485219500255014E-2</v>
      </c>
      <c r="H50">
        <v>5.1520855542019739E-2</v>
      </c>
      <c r="I50" s="125">
        <v>5.4556491583784457E-2</v>
      </c>
      <c r="J50">
        <v>6.0798351031722909E-2</v>
      </c>
      <c r="K50">
        <v>6.7040210479661355E-2</v>
      </c>
      <c r="L50">
        <v>7.3282069927599808E-2</v>
      </c>
      <c r="M50">
        <v>7.952392937553826E-2</v>
      </c>
      <c r="N50" s="125">
        <v>8.5765788823476713E-2</v>
      </c>
      <c r="O50">
        <v>9.474930643783018E-2</v>
      </c>
      <c r="P50">
        <v>0.10373282405218365</v>
      </c>
      <c r="Q50">
        <v>0.11271634166653713</v>
      </c>
      <c r="R50">
        <v>0.1216998592808906</v>
      </c>
      <c r="S50" s="125">
        <v>0.13068337689524406</v>
      </c>
      <c r="T50">
        <v>0.14193816523349737</v>
      </c>
      <c r="U50">
        <v>0.15319295357175064</v>
      </c>
      <c r="V50">
        <v>0.16444774191000394</v>
      </c>
      <c r="W50">
        <v>0.17570253024825722</v>
      </c>
      <c r="X50" s="125">
        <v>0.18695731858651052</v>
      </c>
      <c r="Y50">
        <v>0.20047115703487242</v>
      </c>
      <c r="Z50">
        <v>0.21398499548323432</v>
      </c>
      <c r="AA50">
        <v>0.22749883393159626</v>
      </c>
      <c r="AB50">
        <v>0.24101267237995816</v>
      </c>
      <c r="AC50" s="125">
        <v>0.25452651082832006</v>
      </c>
      <c r="AD50">
        <v>0.27033432054660617</v>
      </c>
      <c r="AE50">
        <v>0.28614213026489227</v>
      </c>
      <c r="AF50">
        <v>0.30194993998317832</v>
      </c>
      <c r="AG50">
        <v>0.31775774970146442</v>
      </c>
      <c r="AH50" s="125">
        <v>0.33356555941975052</v>
      </c>
      <c r="AI50" s="295">
        <v>0.64821475851423493</v>
      </c>
      <c r="AJ50" s="295">
        <v>1.4715862067061822</v>
      </c>
      <c r="AK50" s="295">
        <v>2.8342011881603835</v>
      </c>
      <c r="AL50" s="295">
        <v>2.0340351763969404</v>
      </c>
      <c r="AM50" s="295">
        <v>4.6812790459708138</v>
      </c>
    </row>
    <row r="51" spans="2:39">
      <c r="B51" t="s">
        <v>380</v>
      </c>
      <c r="C51" t="s">
        <v>374</v>
      </c>
      <c r="D51" s="125">
        <v>0.3025704453336443</v>
      </c>
      <c r="E51">
        <v>0.30899692775293802</v>
      </c>
      <c r="F51">
        <v>0.31542341017223174</v>
      </c>
      <c r="G51">
        <v>0.32184989259152552</v>
      </c>
      <c r="H51">
        <v>0.32827637501081924</v>
      </c>
      <c r="I51" s="125">
        <v>0.33470285743011297</v>
      </c>
      <c r="J51">
        <v>0.35270381996416456</v>
      </c>
      <c r="K51">
        <v>0.3707047824982162</v>
      </c>
      <c r="L51">
        <v>0.38870574503226779</v>
      </c>
      <c r="M51">
        <v>0.40670670756631944</v>
      </c>
      <c r="N51" s="125">
        <v>0.42470767010037103</v>
      </c>
      <c r="O51">
        <v>0.45247271711998721</v>
      </c>
      <c r="P51">
        <v>0.4802377641396034</v>
      </c>
      <c r="Q51">
        <v>0.50800281115921964</v>
      </c>
      <c r="R51">
        <v>0.53576785817883577</v>
      </c>
      <c r="S51" s="125">
        <v>0.56353290519845201</v>
      </c>
      <c r="T51">
        <v>0.59698156076490494</v>
      </c>
      <c r="U51">
        <v>0.63043021633135787</v>
      </c>
      <c r="V51">
        <v>0.66387887189781092</v>
      </c>
      <c r="W51">
        <v>0.69732752746426385</v>
      </c>
      <c r="X51" s="125">
        <v>0.73077618303071679</v>
      </c>
      <c r="Y51">
        <v>0.76819386604388096</v>
      </c>
      <c r="Z51">
        <v>0.80561154905704502</v>
      </c>
      <c r="AA51">
        <v>0.84302923207020919</v>
      </c>
      <c r="AB51">
        <v>0.88044691508337336</v>
      </c>
      <c r="AC51" s="125">
        <v>0.91786459809653742</v>
      </c>
      <c r="AD51">
        <v>0.95670847771654266</v>
      </c>
      <c r="AE51">
        <v>0.99555235733654801</v>
      </c>
      <c r="AF51">
        <v>1.0343962369565534</v>
      </c>
      <c r="AG51">
        <v>1.0732401165765586</v>
      </c>
      <c r="AH51" s="125">
        <v>1.1120839961965638</v>
      </c>
      <c r="AI51" s="295">
        <v>3.855348633452611</v>
      </c>
      <c r="AJ51" s="295">
        <v>6.2841160853855236</v>
      </c>
      <c r="AK51" s="295">
        <v>10.117903528164529</v>
      </c>
      <c r="AL51" s="295">
        <v>9.714757048737761</v>
      </c>
      <c r="AM51" s="295">
        <v>19.101884393871575</v>
      </c>
    </row>
    <row r="52" spans="2:39">
      <c r="B52" t="s">
        <v>380</v>
      </c>
      <c r="C52" t="s">
        <v>375</v>
      </c>
      <c r="D52" s="125">
        <v>3.4124772939000004E-3</v>
      </c>
      <c r="E52">
        <v>3.5197472613800003E-3</v>
      </c>
      <c r="F52">
        <v>3.6270172288600001E-3</v>
      </c>
      <c r="G52">
        <v>3.73428719634E-3</v>
      </c>
      <c r="H52">
        <v>3.8415571638199999E-3</v>
      </c>
      <c r="I52" s="125">
        <v>3.9488271312999998E-3</v>
      </c>
      <c r="J52">
        <v>4.2992046208800002E-3</v>
      </c>
      <c r="K52">
        <v>4.6495821104599998E-3</v>
      </c>
      <c r="L52">
        <v>4.9999596000400003E-3</v>
      </c>
      <c r="M52">
        <v>5.3503370896200008E-3</v>
      </c>
      <c r="N52" s="125">
        <v>5.7007145792000004E-3</v>
      </c>
      <c r="O52">
        <v>6.2126801128600008E-3</v>
      </c>
      <c r="P52">
        <v>6.7246456465200003E-3</v>
      </c>
      <c r="Q52">
        <v>7.2366111801800007E-3</v>
      </c>
      <c r="R52">
        <v>7.7485767138400011E-3</v>
      </c>
      <c r="S52" s="125">
        <v>8.2605422475000006E-3</v>
      </c>
      <c r="T52">
        <v>9.0550877542400002E-3</v>
      </c>
      <c r="U52">
        <v>9.8496332609799998E-3</v>
      </c>
      <c r="V52">
        <v>1.0644178767719999E-2</v>
      </c>
      <c r="W52">
        <v>1.1438724274460001E-2</v>
      </c>
      <c r="X52" s="125">
        <v>1.22332697812E-2</v>
      </c>
      <c r="Y52">
        <v>1.3276083093760001E-2</v>
      </c>
      <c r="Z52">
        <v>1.431889640632E-2</v>
      </c>
      <c r="AA52">
        <v>1.536170971888E-2</v>
      </c>
      <c r="AB52">
        <v>1.6404523031440001E-2</v>
      </c>
      <c r="AC52" s="125">
        <v>1.7447336343999999E-2</v>
      </c>
      <c r="AD52">
        <v>1.87595080597E-2</v>
      </c>
      <c r="AE52">
        <v>2.00716797754E-2</v>
      </c>
      <c r="AF52">
        <v>2.1383851491099996E-2</v>
      </c>
      <c r="AG52">
        <v>2.2696023206799996E-2</v>
      </c>
      <c r="AH52" s="125">
        <v>2.4008194922499997E-2</v>
      </c>
      <c r="AI52" s="295">
        <v>4.7083711275800008E-2</v>
      </c>
      <c r="AJ52" s="295">
        <v>9.5104664318700002E-2</v>
      </c>
      <c r="AK52" s="295">
        <v>0.19596107583110001</v>
      </c>
      <c r="AL52" s="295">
        <v>0.13648766101530002</v>
      </c>
      <c r="AM52" s="295">
        <v>0.32021546706519999</v>
      </c>
    </row>
    <row r="53" spans="2:39">
      <c r="B53" t="s">
        <v>380</v>
      </c>
      <c r="C53" t="s">
        <v>79</v>
      </c>
      <c r="D53" s="125">
        <v>0.11529200571284957</v>
      </c>
      <c r="E53">
        <v>0.11798723237364987</v>
      </c>
      <c r="F53">
        <v>0.12068245903445017</v>
      </c>
      <c r="G53">
        <v>0.12337768569525046</v>
      </c>
      <c r="H53">
        <v>0.12607291235605075</v>
      </c>
      <c r="I53" s="125">
        <v>0.12876813901685105</v>
      </c>
      <c r="J53">
        <v>0.13542033382373017</v>
      </c>
      <c r="K53">
        <v>0.14207252863060929</v>
      </c>
      <c r="L53">
        <v>0.14872472343748838</v>
      </c>
      <c r="M53">
        <v>0.1553769182443675</v>
      </c>
      <c r="N53" s="125">
        <v>0.16202911305124662</v>
      </c>
      <c r="O53">
        <v>0.16933939654146324</v>
      </c>
      <c r="P53">
        <v>0.17664968003167986</v>
      </c>
      <c r="Q53">
        <v>0.18395996352189647</v>
      </c>
      <c r="R53">
        <v>0.19127024701211309</v>
      </c>
      <c r="S53" s="125">
        <v>0.19858053050232971</v>
      </c>
      <c r="T53">
        <v>0.20751466911514369</v>
      </c>
      <c r="U53">
        <v>0.21644880772795763</v>
      </c>
      <c r="V53">
        <v>0.22538294634077161</v>
      </c>
      <c r="W53">
        <v>0.23431708495358555</v>
      </c>
      <c r="X53" s="125">
        <v>0.24325122356639953</v>
      </c>
      <c r="Y53">
        <v>0.25414470032283354</v>
      </c>
      <c r="Z53">
        <v>0.26503817707926758</v>
      </c>
      <c r="AA53">
        <v>0.27593165383570162</v>
      </c>
      <c r="AB53">
        <v>0.2868251305921356</v>
      </c>
      <c r="AC53" s="125">
        <v>0.29771860734856964</v>
      </c>
      <c r="AD53">
        <v>0.31013541917556975</v>
      </c>
      <c r="AE53">
        <v>0.3225522310025698</v>
      </c>
      <c r="AF53">
        <v>0.33496904282956991</v>
      </c>
      <c r="AG53">
        <v>0.34738585465656996</v>
      </c>
      <c r="AH53" s="125">
        <v>0.35980266648357007</v>
      </c>
      <c r="AI53" s="295">
        <v>1.475804051376544</v>
      </c>
      <c r="AJ53" s="295">
        <v>2.2087436623645873</v>
      </c>
      <c r="AK53" s="295">
        <v>3.2977547068927571</v>
      </c>
      <c r="AL53" s="295">
        <v>3.5225186006898843</v>
      </c>
      <c r="AM53" s="295">
        <v>6.5770220840162414</v>
      </c>
    </row>
    <row r="54" spans="2:39">
      <c r="B54" t="s">
        <v>380</v>
      </c>
      <c r="C54" t="s">
        <v>376</v>
      </c>
      <c r="D54" s="125">
        <v>6.6420020858999982E-3</v>
      </c>
      <c r="E54">
        <v>6.7463291497399987E-3</v>
      </c>
      <c r="F54">
        <v>6.8506562135799993E-3</v>
      </c>
      <c r="G54">
        <v>6.954983277419999E-3</v>
      </c>
      <c r="H54">
        <v>7.0593103412599995E-3</v>
      </c>
      <c r="I54" s="125">
        <v>7.1636374051E-3</v>
      </c>
      <c r="J54">
        <v>7.4163562913000004E-3</v>
      </c>
      <c r="K54">
        <v>7.6690751775E-3</v>
      </c>
      <c r="L54">
        <v>7.9217940636999995E-3</v>
      </c>
      <c r="M54">
        <v>8.1745129499000008E-3</v>
      </c>
      <c r="N54" s="125">
        <v>8.4272318361000003E-3</v>
      </c>
      <c r="O54">
        <v>8.7608077398600003E-3</v>
      </c>
      <c r="P54">
        <v>9.0943836436200003E-3</v>
      </c>
      <c r="Q54">
        <v>9.4279595473800003E-3</v>
      </c>
      <c r="R54">
        <v>9.7615354511400004E-3</v>
      </c>
      <c r="S54" s="125">
        <v>1.00951113549E-2</v>
      </c>
      <c r="T54">
        <v>1.0431188314900001E-2</v>
      </c>
      <c r="U54">
        <v>1.07672652749E-2</v>
      </c>
      <c r="V54">
        <v>1.1103342234900001E-2</v>
      </c>
      <c r="W54">
        <v>1.14394191949E-2</v>
      </c>
      <c r="X54" s="125">
        <v>1.1775496154900001E-2</v>
      </c>
      <c r="Y54">
        <v>1.2136345290479994E-2</v>
      </c>
      <c r="Z54">
        <v>1.2497194426059986E-2</v>
      </c>
      <c r="AA54">
        <v>1.2858043561639979E-2</v>
      </c>
      <c r="AB54">
        <v>1.321889269721997E-2</v>
      </c>
      <c r="AC54" s="125">
        <v>1.3579741832799964E-2</v>
      </c>
      <c r="AD54">
        <v>1.3956546514859971E-2</v>
      </c>
      <c r="AE54">
        <v>1.4333351196919976E-2</v>
      </c>
      <c r="AF54">
        <v>1.4710155878979983E-2</v>
      </c>
      <c r="AG54">
        <v>1.5086960561039989E-2</v>
      </c>
      <c r="AH54" s="125">
        <v>1.5463765243099996E-2</v>
      </c>
      <c r="AI54" s="295">
        <v>8.1025888791499995E-2</v>
      </c>
      <c r="AJ54" s="295">
        <v>0.11108374074750002</v>
      </c>
      <c r="AK54" s="295">
        <v>0.14961649335799981</v>
      </c>
      <c r="AL54" s="295">
        <v>0.18368239770289999</v>
      </c>
      <c r="AM54" s="295">
        <v>0.32152339490599979</v>
      </c>
    </row>
    <row r="55" spans="2:39">
      <c r="B55" t="s">
        <v>380</v>
      </c>
      <c r="C55" t="s">
        <v>377</v>
      </c>
      <c r="D55" s="125">
        <v>0</v>
      </c>
      <c r="E55">
        <v>0</v>
      </c>
      <c r="F55">
        <v>0</v>
      </c>
      <c r="G55">
        <v>0</v>
      </c>
      <c r="H55">
        <v>0</v>
      </c>
      <c r="I55" s="125">
        <v>0</v>
      </c>
      <c r="J55">
        <v>0</v>
      </c>
      <c r="K55">
        <v>0</v>
      </c>
      <c r="L55">
        <v>0</v>
      </c>
      <c r="M55">
        <v>0</v>
      </c>
      <c r="N55" s="125">
        <v>0</v>
      </c>
      <c r="O55">
        <v>0</v>
      </c>
      <c r="P55">
        <v>0</v>
      </c>
      <c r="Q55">
        <v>0</v>
      </c>
      <c r="R55">
        <v>0</v>
      </c>
      <c r="S55" s="125">
        <v>0</v>
      </c>
      <c r="T55">
        <v>0</v>
      </c>
      <c r="U55">
        <v>0</v>
      </c>
      <c r="V55">
        <v>0</v>
      </c>
      <c r="W55">
        <v>0</v>
      </c>
      <c r="X55" s="125">
        <v>0</v>
      </c>
      <c r="Y55">
        <v>0</v>
      </c>
      <c r="Z55">
        <v>0</v>
      </c>
      <c r="AA55">
        <v>0</v>
      </c>
      <c r="AB55">
        <v>0</v>
      </c>
      <c r="AC55" s="125">
        <v>0</v>
      </c>
      <c r="AD55">
        <v>0</v>
      </c>
      <c r="AE55">
        <v>0</v>
      </c>
      <c r="AF55">
        <v>0</v>
      </c>
      <c r="AG55">
        <v>0</v>
      </c>
      <c r="AH55" s="125">
        <v>0</v>
      </c>
      <c r="AI55" s="295">
        <v>0</v>
      </c>
      <c r="AJ55" s="295">
        <v>0</v>
      </c>
      <c r="AK55" s="295">
        <v>0</v>
      </c>
      <c r="AL55" s="295">
        <v>0</v>
      </c>
      <c r="AM55" s="295">
        <v>0</v>
      </c>
    </row>
    <row r="56" spans="2:39">
      <c r="B56" t="s">
        <v>300</v>
      </c>
      <c r="C56" t="s">
        <v>105</v>
      </c>
      <c r="D56" s="125">
        <v>0.13953937098681271</v>
      </c>
      <c r="E56">
        <v>0.14086889788663931</v>
      </c>
      <c r="F56">
        <v>0.14219842478646588</v>
      </c>
      <c r="G56">
        <v>0.14352795168629248</v>
      </c>
      <c r="H56">
        <v>0.14485747858611905</v>
      </c>
      <c r="I56" s="125">
        <v>0.14618700548594565</v>
      </c>
      <c r="J56">
        <v>0.14727100386673306</v>
      </c>
      <c r="K56">
        <v>0.14835500224752043</v>
      </c>
      <c r="L56">
        <v>0.14943900062830784</v>
      </c>
      <c r="M56">
        <v>0.15052299900909522</v>
      </c>
      <c r="N56" s="125">
        <v>0.15160699738988262</v>
      </c>
      <c r="O56">
        <v>0.1524928458287382</v>
      </c>
      <c r="P56">
        <v>0.15337869426759376</v>
      </c>
      <c r="Q56">
        <v>0.15426454270644935</v>
      </c>
      <c r="R56">
        <v>0.15515039114530491</v>
      </c>
      <c r="S56" s="125">
        <v>0.15603623958416049</v>
      </c>
      <c r="T56">
        <v>0.15675750269991956</v>
      </c>
      <c r="U56">
        <v>0.15747876581567863</v>
      </c>
      <c r="V56">
        <v>0.1582000289314377</v>
      </c>
      <c r="W56">
        <v>0.15892129204719677</v>
      </c>
      <c r="X56" s="125">
        <v>0.15964255516295583</v>
      </c>
      <c r="Y56">
        <v>0.16030827810902257</v>
      </c>
      <c r="Z56">
        <v>0.1609740010550893</v>
      </c>
      <c r="AA56">
        <v>0.161639724001156</v>
      </c>
      <c r="AB56">
        <v>0.16230544694722274</v>
      </c>
      <c r="AC56" s="125">
        <v>0.16297116989328947</v>
      </c>
      <c r="AD56">
        <v>0.16359060995705735</v>
      </c>
      <c r="AE56">
        <v>0.16421005002082525</v>
      </c>
      <c r="AF56">
        <v>0.16482949008459313</v>
      </c>
      <c r="AG56">
        <v>0.16544893014836104</v>
      </c>
      <c r="AH56" s="125">
        <v>0.16606837021212892</v>
      </c>
      <c r="AI56" s="295">
        <v>1.6043741325598142</v>
      </c>
      <c r="AJ56" s="295">
        <v>1.7139298555793181</v>
      </c>
      <c r="AK56" s="295">
        <v>1.7919886255917017</v>
      </c>
      <c r="AL56" s="295">
        <v>3.1666969907492497</v>
      </c>
      <c r="AM56" s="295">
        <v>4.7990430611779953</v>
      </c>
    </row>
    <row r="57" spans="2:39">
      <c r="B57" t="s">
        <v>300</v>
      </c>
      <c r="C57" t="s">
        <v>371</v>
      </c>
      <c r="D57" s="125">
        <v>0</v>
      </c>
      <c r="E57">
        <v>1.1638649044249927E-4</v>
      </c>
      <c r="F57">
        <v>2.3277298088499854E-4</v>
      </c>
      <c r="G57">
        <v>3.4915947132749779E-4</v>
      </c>
      <c r="H57">
        <v>4.6554596176999707E-4</v>
      </c>
      <c r="I57" s="125">
        <v>5.8193245221249636E-4</v>
      </c>
      <c r="J57">
        <v>8.7430550163103708E-4</v>
      </c>
      <c r="K57">
        <v>1.1666785510495779E-3</v>
      </c>
      <c r="L57">
        <v>1.4590516004681186E-3</v>
      </c>
      <c r="M57">
        <v>1.7514246498866594E-3</v>
      </c>
      <c r="N57" s="125">
        <v>2.0437976993052001E-3</v>
      </c>
      <c r="O57">
        <v>2.3062386377847E-3</v>
      </c>
      <c r="P57">
        <v>2.5686795762642003E-3</v>
      </c>
      <c r="Q57">
        <v>2.8311205147437003E-3</v>
      </c>
      <c r="R57">
        <v>3.0935614532232002E-3</v>
      </c>
      <c r="S57" s="125">
        <v>3.3560023917027001E-3</v>
      </c>
      <c r="T57">
        <v>3.53709125040863E-3</v>
      </c>
      <c r="U57">
        <v>3.71818010911456E-3</v>
      </c>
      <c r="V57">
        <v>3.8992689678204904E-3</v>
      </c>
      <c r="W57">
        <v>4.08035782652642E-3</v>
      </c>
      <c r="X57" s="125">
        <v>4.2614466852323504E-3</v>
      </c>
      <c r="Y57">
        <v>4.4246622056487101E-3</v>
      </c>
      <c r="Z57">
        <v>4.5878777260650698E-3</v>
      </c>
      <c r="AA57">
        <v>4.7510932464814295E-3</v>
      </c>
      <c r="AB57">
        <v>4.9143087668977892E-3</v>
      </c>
      <c r="AC57" s="125">
        <v>5.077524287314149E-3</v>
      </c>
      <c r="AD57">
        <v>5.214754603631579E-3</v>
      </c>
      <c r="AE57">
        <v>5.3519849199490099E-3</v>
      </c>
      <c r="AF57">
        <v>5.48921523626644E-3</v>
      </c>
      <c r="AG57">
        <v>5.6264455525838709E-3</v>
      </c>
      <c r="AH57" s="125">
        <v>5.763675868901301E-3</v>
      </c>
      <c r="AI57" s="295">
        <v>9.0410553589780826E-3</v>
      </c>
      <c r="AJ57" s="295">
        <v>3.5695745112126157E-2</v>
      </c>
      <c r="AK57" s="295">
        <v>5.5462989098971703E-2</v>
      </c>
      <c r="AL57" s="295">
        <v>4.2693002771799028E-2</v>
      </c>
      <c r="AM57" s="295">
        <v>9.3894545185538386E-2</v>
      </c>
    </row>
    <row r="58" spans="2:39">
      <c r="B58" t="s">
        <v>300</v>
      </c>
      <c r="C58" t="s">
        <v>85</v>
      </c>
      <c r="D58" s="125">
        <v>8.3224890352932943E-2</v>
      </c>
      <c r="E58">
        <v>8.488124960370394E-2</v>
      </c>
      <c r="F58">
        <v>8.6537608854474937E-2</v>
      </c>
      <c r="G58">
        <v>8.8193968105245921E-2</v>
      </c>
      <c r="H58">
        <v>8.9850327356016918E-2</v>
      </c>
      <c r="I58" s="125">
        <v>9.1506686606787915E-2</v>
      </c>
      <c r="J58">
        <v>9.2420375975489799E-2</v>
      </c>
      <c r="K58">
        <v>9.3334065344191683E-2</v>
      </c>
      <c r="L58">
        <v>9.4247754712893567E-2</v>
      </c>
      <c r="M58">
        <v>9.516144408159545E-2</v>
      </c>
      <c r="N58" s="125">
        <v>9.6075133450297334E-2</v>
      </c>
      <c r="O58">
        <v>9.6655463626558968E-2</v>
      </c>
      <c r="P58">
        <v>9.7235793802820603E-2</v>
      </c>
      <c r="Q58">
        <v>9.7816123979082223E-2</v>
      </c>
      <c r="R58">
        <v>9.8396454155343857E-2</v>
      </c>
      <c r="S58" s="125">
        <v>9.8976784331605491E-2</v>
      </c>
      <c r="T58">
        <v>9.9660532823218809E-2</v>
      </c>
      <c r="U58">
        <v>0.10034428131483213</v>
      </c>
      <c r="V58">
        <v>0.10102802980644543</v>
      </c>
      <c r="W58">
        <v>0.10171177829805875</v>
      </c>
      <c r="X58" s="125">
        <v>0.10239552678967206</v>
      </c>
      <c r="Y58">
        <v>0.10342566445284952</v>
      </c>
      <c r="Z58">
        <v>0.10445580211602698</v>
      </c>
      <c r="AA58">
        <v>0.10548593977920445</v>
      </c>
      <c r="AB58">
        <v>0.10651607744238191</v>
      </c>
      <c r="AC58" s="125">
        <v>0.10754621510555937</v>
      </c>
      <c r="AD58">
        <v>0.10860671113871531</v>
      </c>
      <c r="AE58">
        <v>0.10966720717187126</v>
      </c>
      <c r="AF58">
        <v>0.11072770320502719</v>
      </c>
      <c r="AG58">
        <v>0.11178819923818313</v>
      </c>
      <c r="AH58" s="125">
        <v>0.11284869527133908</v>
      </c>
      <c r="AI58" s="295">
        <v>0.99543350444363043</v>
      </c>
      <c r="AJ58" s="295">
        <v>1.0902959023779357</v>
      </c>
      <c r="AK58" s="295">
        <v>1.1834637417108302</v>
      </c>
      <c r="AL58" s="295">
        <v>1.9896542733712685</v>
      </c>
      <c r="AM58" s="295">
        <v>3.0707224882924273</v>
      </c>
    </row>
    <row r="59" spans="2:39">
      <c r="B59" t="s">
        <v>300</v>
      </c>
      <c r="C59" t="s">
        <v>372</v>
      </c>
      <c r="D59" s="125">
        <v>-2.6130766270345612E-3</v>
      </c>
      <c r="E59">
        <v>-2.8342138852488581E-3</v>
      </c>
      <c r="F59">
        <v>-3.0553511434631545E-3</v>
      </c>
      <c r="G59">
        <v>-3.2764884016774514E-3</v>
      </c>
      <c r="H59">
        <v>-3.4976256598917479E-3</v>
      </c>
      <c r="I59" s="125">
        <v>-3.7187629181060448E-3</v>
      </c>
      <c r="J59">
        <v>-3.9352923672390022E-3</v>
      </c>
      <c r="K59">
        <v>-4.1518218163719605E-3</v>
      </c>
      <c r="L59">
        <v>-4.3683512655049179E-3</v>
      </c>
      <c r="M59">
        <v>-4.5848807146378762E-3</v>
      </c>
      <c r="N59" s="125">
        <v>-4.8014101637708336E-3</v>
      </c>
      <c r="O59">
        <v>-4.9677200800513337E-3</v>
      </c>
      <c r="P59">
        <v>-5.134029996331833E-3</v>
      </c>
      <c r="Q59">
        <v>-5.3003399126123332E-3</v>
      </c>
      <c r="R59">
        <v>-5.4666498288928325E-3</v>
      </c>
      <c r="S59" s="125">
        <v>-5.6329597451733326E-3</v>
      </c>
      <c r="T59">
        <v>-5.9876098252641171E-3</v>
      </c>
      <c r="U59">
        <v>-6.3422599053549016E-3</v>
      </c>
      <c r="V59">
        <v>-6.696909985445686E-3</v>
      </c>
      <c r="W59">
        <v>-7.0515600655364696E-3</v>
      </c>
      <c r="X59" s="125">
        <v>-7.4062101456272541E-3</v>
      </c>
      <c r="Y59">
        <v>-7.8913050217641941E-3</v>
      </c>
      <c r="Z59">
        <v>-8.376399897901135E-3</v>
      </c>
      <c r="AA59">
        <v>-8.8614947740380742E-3</v>
      </c>
      <c r="AB59">
        <v>-9.3465896501750134E-3</v>
      </c>
      <c r="AC59" s="125">
        <v>-9.8316845263119543E-3</v>
      </c>
      <c r="AD59">
        <v>-1.0362939907846281E-2</v>
      </c>
      <c r="AE59">
        <v>-1.0894195289380605E-2</v>
      </c>
      <c r="AF59">
        <v>-1.1425450670914931E-2</v>
      </c>
      <c r="AG59">
        <v>-1.1956706052449258E-2</v>
      </c>
      <c r="AH59" s="125">
        <v>-1.2487961433983582E-2</v>
      </c>
      <c r="AI59" s="295">
        <v>-4.083727496294641E-2</v>
      </c>
      <c r="AJ59" s="295">
        <v>-6.4787659654060928E-2</v>
      </c>
      <c r="AK59" s="295">
        <v>-0.10884093737039228</v>
      </c>
      <c r="AL59" s="295">
        <v>-0.1008235244532365</v>
      </c>
      <c r="AM59" s="295">
        <v>-0.20225825167800152</v>
      </c>
    </row>
    <row r="60" spans="2:39">
      <c r="B60" t="s">
        <v>300</v>
      </c>
      <c r="C60" t="s">
        <v>81</v>
      </c>
      <c r="D60" s="125">
        <v>4.7122411505592585E-2</v>
      </c>
      <c r="E60">
        <v>4.8115868818259834E-2</v>
      </c>
      <c r="F60">
        <v>4.910932613092709E-2</v>
      </c>
      <c r="G60">
        <v>5.010278344359434E-2</v>
      </c>
      <c r="H60">
        <v>5.1096240756261596E-2</v>
      </c>
      <c r="I60" s="125">
        <v>5.2089698068928846E-2</v>
      </c>
      <c r="J60">
        <v>5.2750855521465648E-2</v>
      </c>
      <c r="K60">
        <v>5.341201297400245E-2</v>
      </c>
      <c r="L60">
        <v>5.4073170426539245E-2</v>
      </c>
      <c r="M60">
        <v>5.4734327879076047E-2</v>
      </c>
      <c r="N60" s="125">
        <v>5.539548533161285E-2</v>
      </c>
      <c r="O60">
        <v>5.609542136231329E-2</v>
      </c>
      <c r="P60">
        <v>5.679535739301373E-2</v>
      </c>
      <c r="Q60">
        <v>5.7495293423714178E-2</v>
      </c>
      <c r="R60">
        <v>5.8195229454414618E-2</v>
      </c>
      <c r="S60" s="125">
        <v>5.8895165485115059E-2</v>
      </c>
      <c r="T60">
        <v>5.9353154112368356E-2</v>
      </c>
      <c r="U60">
        <v>5.9811142739621653E-2</v>
      </c>
      <c r="V60">
        <v>6.0269131366874958E-2</v>
      </c>
      <c r="W60">
        <v>6.0727119994128255E-2</v>
      </c>
      <c r="X60" s="125">
        <v>6.1185108621381552E-2</v>
      </c>
      <c r="Y60">
        <v>6.1316248494624664E-2</v>
      </c>
      <c r="Z60">
        <v>6.1447388367867777E-2</v>
      </c>
      <c r="AA60">
        <v>6.1578528241110882E-2</v>
      </c>
      <c r="AB60">
        <v>6.1709668114353994E-2</v>
      </c>
      <c r="AC60" s="125">
        <v>6.1840807987597106E-2</v>
      </c>
      <c r="AD60">
        <v>6.2043210213653652E-2</v>
      </c>
      <c r="AE60">
        <v>6.2245612439710205E-2</v>
      </c>
      <c r="AF60">
        <v>6.244801466576675E-2</v>
      </c>
      <c r="AG60">
        <v>6.2650416891823296E-2</v>
      </c>
      <c r="AH60" s="125">
        <v>6.2852819117879849E-2</v>
      </c>
      <c r="AI60" s="295">
        <v>0.56800218085626053</v>
      </c>
      <c r="AJ60" s="295">
        <v>0.64421760928455862</v>
      </c>
      <c r="AK60" s="295">
        <v>0.68131782315576972</v>
      </c>
      <c r="AL60" s="295">
        <v>1.1568243048092059</v>
      </c>
      <c r="AM60" s="295">
        <v>1.7769570193435942</v>
      </c>
    </row>
    <row r="61" spans="2:39">
      <c r="B61" t="s">
        <v>300</v>
      </c>
      <c r="C61" t="s">
        <v>373</v>
      </c>
      <c r="D61" s="125">
        <v>1.0430366174409447E-2</v>
      </c>
      <c r="E61">
        <v>1.0872472858515534E-2</v>
      </c>
      <c r="F61">
        <v>1.1314579542621623E-2</v>
      </c>
      <c r="G61">
        <v>1.175668622672771E-2</v>
      </c>
      <c r="H61">
        <v>1.2198792910833799E-2</v>
      </c>
      <c r="I61" s="125">
        <v>1.2640899594939886E-2</v>
      </c>
      <c r="J61">
        <v>1.294485188635129E-2</v>
      </c>
      <c r="K61">
        <v>1.3248804177762691E-2</v>
      </c>
      <c r="L61">
        <v>1.3552756469174095E-2</v>
      </c>
      <c r="M61">
        <v>1.3856708760585496E-2</v>
      </c>
      <c r="N61" s="125">
        <v>1.41606610519969E-2</v>
      </c>
      <c r="O61">
        <v>1.434664444538253E-2</v>
      </c>
      <c r="P61">
        <v>1.4532627838768158E-2</v>
      </c>
      <c r="Q61">
        <v>1.4718611232153789E-2</v>
      </c>
      <c r="R61">
        <v>1.4904594625539417E-2</v>
      </c>
      <c r="S61" s="125">
        <v>1.5090578018925048E-2</v>
      </c>
      <c r="T61">
        <v>1.5224616301437326E-2</v>
      </c>
      <c r="U61">
        <v>1.5358654583949607E-2</v>
      </c>
      <c r="V61">
        <v>1.5492692866461885E-2</v>
      </c>
      <c r="W61">
        <v>1.5626731148974164E-2</v>
      </c>
      <c r="X61" s="125">
        <v>1.5760769431486445E-2</v>
      </c>
      <c r="Y61">
        <v>1.5903465726724037E-2</v>
      </c>
      <c r="Z61">
        <v>1.6046162021961633E-2</v>
      </c>
      <c r="AA61">
        <v>1.6188858317199226E-2</v>
      </c>
      <c r="AB61">
        <v>1.6331554612436822E-2</v>
      </c>
      <c r="AC61" s="125">
        <v>1.6474250907674414E-2</v>
      </c>
      <c r="AD61">
        <v>1.6636160371080181E-2</v>
      </c>
      <c r="AE61">
        <v>1.6798069834485948E-2</v>
      </c>
      <c r="AF61">
        <v>1.6959979297891711E-2</v>
      </c>
      <c r="AG61">
        <v>1.7121888761297478E-2</v>
      </c>
      <c r="AH61" s="125">
        <v>1.7283798224703245E-2</v>
      </c>
      <c r="AI61" s="295">
        <v>0.13697757965391849</v>
      </c>
      <c r="AJ61" s="295">
        <v>0.16521718154507528</v>
      </c>
      <c r="AK61" s="295">
        <v>0.18150495750694112</v>
      </c>
      <c r="AL61" s="295">
        <v>0.28803410014699687</v>
      </c>
      <c r="AM61" s="295">
        <v>0.45377828822245159</v>
      </c>
    </row>
    <row r="62" spans="2:39">
      <c r="B62" t="s">
        <v>300</v>
      </c>
      <c r="C62" t="s">
        <v>374</v>
      </c>
      <c r="D62" s="125">
        <v>3.5468974342655959E-2</v>
      </c>
      <c r="E62">
        <v>3.6136270409924967E-2</v>
      </c>
      <c r="F62">
        <v>3.6803566477193975E-2</v>
      </c>
      <c r="G62">
        <v>3.7470862544462989E-2</v>
      </c>
      <c r="H62">
        <v>3.8138158611731997E-2</v>
      </c>
      <c r="I62" s="125">
        <v>3.8805454679001004E-2</v>
      </c>
      <c r="J62">
        <v>3.9031551925782004E-2</v>
      </c>
      <c r="K62">
        <v>3.9257649172562997E-2</v>
      </c>
      <c r="L62">
        <v>3.9483746419343997E-2</v>
      </c>
      <c r="M62">
        <v>3.970984366612499E-2</v>
      </c>
      <c r="N62" s="125">
        <v>3.993594091290599E-2</v>
      </c>
      <c r="O62">
        <v>3.9839012634234783E-2</v>
      </c>
      <c r="P62">
        <v>3.9742084355563576E-2</v>
      </c>
      <c r="Q62">
        <v>3.9645156076892375E-2</v>
      </c>
      <c r="R62">
        <v>3.9548227798221168E-2</v>
      </c>
      <c r="S62" s="125">
        <v>3.9451299519549961E-2</v>
      </c>
      <c r="T62">
        <v>3.9306632609269525E-2</v>
      </c>
      <c r="U62">
        <v>3.9161965698989082E-2</v>
      </c>
      <c r="V62">
        <v>3.9017298788708646E-2</v>
      </c>
      <c r="W62">
        <v>3.8872631878428203E-2</v>
      </c>
      <c r="X62" s="125">
        <v>3.8727964968147767E-2</v>
      </c>
      <c r="Y62">
        <v>3.8620866633971844E-2</v>
      </c>
      <c r="Z62">
        <v>3.8513768299795914E-2</v>
      </c>
      <c r="AA62">
        <v>3.8406669965619991E-2</v>
      </c>
      <c r="AB62">
        <v>3.8299571631444061E-2</v>
      </c>
      <c r="AC62" s="125">
        <v>3.8192473297268138E-2</v>
      </c>
      <c r="AD62">
        <v>3.82434837293723E-2</v>
      </c>
      <c r="AE62">
        <v>3.8294494161476463E-2</v>
      </c>
      <c r="AF62">
        <v>3.8345504593580632E-2</v>
      </c>
      <c r="AG62">
        <v>3.8396515025684794E-2</v>
      </c>
      <c r="AH62" s="125">
        <v>3.8447525457788956E-2</v>
      </c>
      <c r="AI62" s="295">
        <v>0.42024201916169091</v>
      </c>
      <c r="AJ62" s="295">
        <v>0.43324821524091112</v>
      </c>
      <c r="AK62" s="295">
        <v>0.42248883776415086</v>
      </c>
      <c r="AL62" s="295">
        <v>0.81355429348969599</v>
      </c>
      <c r="AM62" s="295">
        <v>1.1973151662856991</v>
      </c>
    </row>
    <row r="63" spans="2:39">
      <c r="B63" t="s">
        <v>300</v>
      </c>
      <c r="C63" t="s">
        <v>375</v>
      </c>
      <c r="D63" s="125">
        <v>2.8327736288000006E-3</v>
      </c>
      <c r="E63">
        <v>2.8800198246000004E-3</v>
      </c>
      <c r="F63">
        <v>2.9272660204000002E-3</v>
      </c>
      <c r="G63">
        <v>2.9745122162000005E-3</v>
      </c>
      <c r="H63">
        <v>3.0217584120000003E-3</v>
      </c>
      <c r="I63" s="125">
        <v>3.0690046078000002E-3</v>
      </c>
      <c r="J63">
        <v>3.0961027386000001E-3</v>
      </c>
      <c r="K63">
        <v>3.1232008693999999E-3</v>
      </c>
      <c r="L63">
        <v>3.1502990002000002E-3</v>
      </c>
      <c r="M63">
        <v>3.1773971310000001E-3</v>
      </c>
      <c r="N63" s="125">
        <v>3.2044952618E-3</v>
      </c>
      <c r="O63">
        <v>3.2213721691599999E-3</v>
      </c>
      <c r="P63">
        <v>3.2382490765199999E-3</v>
      </c>
      <c r="Q63">
        <v>3.2551259838800002E-3</v>
      </c>
      <c r="R63">
        <v>3.2720028912400002E-3</v>
      </c>
      <c r="S63" s="125">
        <v>3.2888797986000001E-3</v>
      </c>
      <c r="T63">
        <v>3.3420407612199999E-3</v>
      </c>
      <c r="U63">
        <v>3.3952017238399997E-3</v>
      </c>
      <c r="V63">
        <v>3.4483626864599995E-3</v>
      </c>
      <c r="W63">
        <v>3.5015236490799993E-3</v>
      </c>
      <c r="X63" s="125">
        <v>3.554684611699999E-3</v>
      </c>
      <c r="Y63">
        <v>3.6012305083399994E-3</v>
      </c>
      <c r="Z63">
        <v>3.6477764049799993E-3</v>
      </c>
      <c r="AA63">
        <v>3.6943223016199997E-3</v>
      </c>
      <c r="AB63">
        <v>3.7408681982599996E-3</v>
      </c>
      <c r="AC63" s="125">
        <v>3.7874140949E-3</v>
      </c>
      <c r="AD63">
        <v>3.8347475401300001E-3</v>
      </c>
      <c r="AE63">
        <v>3.8820809853600002E-3</v>
      </c>
      <c r="AF63">
        <v>3.9294144305900003E-3</v>
      </c>
      <c r="AG63">
        <v>3.9767478758200008E-3</v>
      </c>
      <c r="AH63" s="125">
        <v>4.0240813210500005E-3</v>
      </c>
      <c r="AI63" s="295">
        <v>3.3456829710800003E-2</v>
      </c>
      <c r="AJ63" s="295">
        <v>3.6721938613499996E-2</v>
      </c>
      <c r="AK63" s="295">
        <v>4.1673368272749998E-2</v>
      </c>
      <c r="AL63" s="295">
        <v>6.6974273062500006E-2</v>
      </c>
      <c r="AM63" s="295">
        <v>0.10509295672355001</v>
      </c>
    </row>
    <row r="64" spans="2:39">
      <c r="B64" t="s">
        <v>300</v>
      </c>
      <c r="C64" t="s">
        <v>79</v>
      </c>
      <c r="D64" s="125">
        <v>5.1483092955993279E-2</v>
      </c>
      <c r="E64">
        <v>5.1655354081614854E-2</v>
      </c>
      <c r="F64">
        <v>5.1827615207236423E-2</v>
      </c>
      <c r="G64">
        <v>5.1999876332857999E-2</v>
      </c>
      <c r="H64">
        <v>5.2172137458479567E-2</v>
      </c>
      <c r="I64" s="125">
        <v>5.2344398584101143E-2</v>
      </c>
      <c r="J64">
        <v>5.1755111833588857E-2</v>
      </c>
      <c r="K64">
        <v>5.1165825083076572E-2</v>
      </c>
      <c r="L64">
        <v>5.0576538332564279E-2</v>
      </c>
      <c r="M64">
        <v>4.9987251582051993E-2</v>
      </c>
      <c r="N64" s="125">
        <v>4.9397964831539708E-2</v>
      </c>
      <c r="O64">
        <v>4.8591866570351472E-2</v>
      </c>
      <c r="P64">
        <v>4.7785768309163243E-2</v>
      </c>
      <c r="Q64">
        <v>4.6979670047975007E-2</v>
      </c>
      <c r="R64">
        <v>4.6173571786786778E-2</v>
      </c>
      <c r="S64" s="125">
        <v>4.5367473525598542E-2</v>
      </c>
      <c r="T64">
        <v>4.4720600946786072E-2</v>
      </c>
      <c r="U64">
        <v>4.4073728367973596E-2</v>
      </c>
      <c r="V64">
        <v>4.3426855789161126E-2</v>
      </c>
      <c r="W64">
        <v>4.2779983210348649E-2</v>
      </c>
      <c r="X64" s="125">
        <v>4.2133110631536179E-2</v>
      </c>
      <c r="Y64">
        <v>4.1912509894966886E-2</v>
      </c>
      <c r="Z64">
        <v>4.1691909158397593E-2</v>
      </c>
      <c r="AA64">
        <v>4.14713084218283E-2</v>
      </c>
      <c r="AB64">
        <v>4.1250707685259007E-2</v>
      </c>
      <c r="AC64" s="125">
        <v>4.1030106948689714E-2</v>
      </c>
      <c r="AD64">
        <v>4.0707342365206511E-2</v>
      </c>
      <c r="AE64">
        <v>4.0384577781723309E-2</v>
      </c>
      <c r="AF64">
        <v>4.00618131982401E-2</v>
      </c>
      <c r="AG64">
        <v>3.9739048614756897E-2</v>
      </c>
      <c r="AH64" s="125">
        <v>3.9416284031273695E-2</v>
      </c>
      <c r="AI64" s="295">
        <v>0.56436516628310451</v>
      </c>
      <c r="AJ64" s="295">
        <v>0.50143059401722034</v>
      </c>
      <c r="AK64" s="295">
        <v>0.44979871873187821</v>
      </c>
      <c r="AL64" s="295">
        <v>1.0163977954687853</v>
      </c>
      <c r="AM64" s="295">
        <v>1.4240634035691275</v>
      </c>
    </row>
    <row r="65" spans="2:39">
      <c r="B65" t="s">
        <v>300</v>
      </c>
      <c r="C65" t="s">
        <v>376</v>
      </c>
      <c r="D65" s="125">
        <v>6.3573129566000001E-3</v>
      </c>
      <c r="E65">
        <v>6.4574404633400001E-3</v>
      </c>
      <c r="F65">
        <v>6.557567970080001E-3</v>
      </c>
      <c r="G65">
        <v>6.657695476820001E-3</v>
      </c>
      <c r="H65">
        <v>6.7578229835600018E-3</v>
      </c>
      <c r="I65" s="125">
        <v>6.8579504903000018E-3</v>
      </c>
      <c r="J65">
        <v>6.9184808987200015E-3</v>
      </c>
      <c r="K65">
        <v>6.9790113071400012E-3</v>
      </c>
      <c r="L65">
        <v>7.0395417155600009E-3</v>
      </c>
      <c r="M65">
        <v>7.1000721239800006E-3</v>
      </c>
      <c r="N65" s="125">
        <v>7.1606025324000002E-3</v>
      </c>
      <c r="O65">
        <v>7.2231554416600004E-3</v>
      </c>
      <c r="P65">
        <v>7.2857083509200006E-3</v>
      </c>
      <c r="Q65">
        <v>7.34826126018E-3</v>
      </c>
      <c r="R65">
        <v>7.4108141694400002E-3</v>
      </c>
      <c r="S65" s="125">
        <v>7.4733670787000004E-3</v>
      </c>
      <c r="T65">
        <v>7.5274098814600001E-3</v>
      </c>
      <c r="U65">
        <v>7.5814526842200008E-3</v>
      </c>
      <c r="V65">
        <v>7.6354954869800006E-3</v>
      </c>
      <c r="W65">
        <v>7.6895382897400012E-3</v>
      </c>
      <c r="X65" s="125">
        <v>7.743581092500001E-3</v>
      </c>
      <c r="Y65">
        <v>7.7812169426700007E-3</v>
      </c>
      <c r="Z65">
        <v>7.8188527928399996E-3</v>
      </c>
      <c r="AA65">
        <v>7.8564886430099994E-3</v>
      </c>
      <c r="AB65">
        <v>7.8941244931799992E-3</v>
      </c>
      <c r="AC65" s="125">
        <v>7.931760343349999E-3</v>
      </c>
      <c r="AD65">
        <v>7.9693374793699985E-3</v>
      </c>
      <c r="AE65">
        <v>8.0069146153899998E-3</v>
      </c>
      <c r="AF65">
        <v>8.0444917514099993E-3</v>
      </c>
      <c r="AG65">
        <v>8.0820688874300006E-3</v>
      </c>
      <c r="AH65" s="125">
        <v>8.1196460234500001E-3</v>
      </c>
      <c r="AI65" s="295">
        <v>7.484349891850002E-2</v>
      </c>
      <c r="AJ65" s="295">
        <v>8.2079386268200022E-2</v>
      </c>
      <c r="AK65" s="295">
        <v>8.7248483064599994E-2</v>
      </c>
      <c r="AL65" s="295">
        <v>0.14976228265430003</v>
      </c>
      <c r="AM65" s="295">
        <v>0.22926718462640003</v>
      </c>
    </row>
    <row r="66" spans="2:39">
      <c r="B66" t="s">
        <v>300</v>
      </c>
      <c r="C66" t="s">
        <v>377</v>
      </c>
      <c r="D66" s="125">
        <v>0</v>
      </c>
      <c r="E66">
        <v>0</v>
      </c>
      <c r="F66">
        <v>0</v>
      </c>
      <c r="G66">
        <v>0</v>
      </c>
      <c r="H66">
        <v>0</v>
      </c>
      <c r="I66" s="125">
        <v>0</v>
      </c>
      <c r="J66">
        <v>0</v>
      </c>
      <c r="K66">
        <v>0</v>
      </c>
      <c r="L66">
        <v>0</v>
      </c>
      <c r="M66">
        <v>0</v>
      </c>
      <c r="N66" s="125">
        <v>0</v>
      </c>
      <c r="O66">
        <v>0</v>
      </c>
      <c r="P66">
        <v>0</v>
      </c>
      <c r="Q66">
        <v>0</v>
      </c>
      <c r="R66">
        <v>0</v>
      </c>
      <c r="S66" s="125">
        <v>0</v>
      </c>
      <c r="T66">
        <v>0</v>
      </c>
      <c r="U66">
        <v>0</v>
      </c>
      <c r="V66">
        <v>0</v>
      </c>
      <c r="W66">
        <v>0</v>
      </c>
      <c r="X66" s="125">
        <v>0</v>
      </c>
      <c r="Y66">
        <v>0</v>
      </c>
      <c r="Z66">
        <v>0</v>
      </c>
      <c r="AA66">
        <v>0</v>
      </c>
      <c r="AB66">
        <v>0</v>
      </c>
      <c r="AC66" s="125">
        <v>0</v>
      </c>
      <c r="AD66">
        <v>0</v>
      </c>
      <c r="AE66">
        <v>0</v>
      </c>
      <c r="AF66">
        <v>0</v>
      </c>
      <c r="AG66">
        <v>0</v>
      </c>
      <c r="AH66" s="125">
        <v>0</v>
      </c>
      <c r="AI66" s="295">
        <v>0</v>
      </c>
      <c r="AJ66" s="295">
        <v>0</v>
      </c>
      <c r="AK66" s="295">
        <v>0</v>
      </c>
      <c r="AL66" s="295">
        <v>0</v>
      </c>
      <c r="AM66" s="295">
        <v>0</v>
      </c>
    </row>
    <row r="67" spans="2:39">
      <c r="B67" t="s">
        <v>381</v>
      </c>
      <c r="C67" t="s">
        <v>105</v>
      </c>
      <c r="D67" s="125">
        <v>0.13273287404524933</v>
      </c>
      <c r="E67">
        <v>0.13454004983616921</v>
      </c>
      <c r="F67">
        <v>0.13634722562708909</v>
      </c>
      <c r="G67">
        <v>0.138154401418009</v>
      </c>
      <c r="H67">
        <v>0.13996157720892888</v>
      </c>
      <c r="I67" s="125">
        <v>0.14176875299984876</v>
      </c>
      <c r="J67">
        <v>0.14385718623782018</v>
      </c>
      <c r="K67">
        <v>0.1459456194757916</v>
      </c>
      <c r="L67">
        <v>0.14803405271376299</v>
      </c>
      <c r="M67">
        <v>0.15012248595173441</v>
      </c>
      <c r="N67" s="125">
        <v>0.15221091918970583</v>
      </c>
      <c r="O67">
        <v>0.15420556728645998</v>
      </c>
      <c r="P67">
        <v>0.15620021538321416</v>
      </c>
      <c r="Q67">
        <v>0.15819486347996831</v>
      </c>
      <c r="R67">
        <v>0.16018951157672248</v>
      </c>
      <c r="S67" s="125">
        <v>0.16218415967347663</v>
      </c>
      <c r="T67">
        <v>0.16403192103344152</v>
      </c>
      <c r="U67">
        <v>0.16587968239340642</v>
      </c>
      <c r="V67">
        <v>0.16772744375337134</v>
      </c>
      <c r="W67">
        <v>0.16957520511333624</v>
      </c>
      <c r="X67" s="125">
        <v>0.17142296647330113</v>
      </c>
      <c r="Y67">
        <v>0.17359578095450739</v>
      </c>
      <c r="Z67">
        <v>0.17576859543571369</v>
      </c>
      <c r="AA67">
        <v>0.17794140991691995</v>
      </c>
      <c r="AB67">
        <v>0.18011422439812624</v>
      </c>
      <c r="AC67" s="125">
        <v>0.18228703887933251</v>
      </c>
      <c r="AD67">
        <v>0.18445232216144944</v>
      </c>
      <c r="AE67">
        <v>0.18661760544356637</v>
      </c>
      <c r="AF67">
        <v>0.18878288872568327</v>
      </c>
      <c r="AG67">
        <v>0.1909481720078002</v>
      </c>
      <c r="AH67" s="125">
        <v>0.19311345528991714</v>
      </c>
      <c r="AI67" s="295">
        <v>1.5636751447041093</v>
      </c>
      <c r="AJ67" s="295">
        <v>1.7818224553564037</v>
      </c>
      <c r="AK67" s="295">
        <v>2.0050444596863173</v>
      </c>
      <c r="AL67" s="295">
        <v>3.1932866808708074</v>
      </c>
      <c r="AM67" s="295">
        <v>5.0269081740838244</v>
      </c>
    </row>
    <row r="68" spans="2:39">
      <c r="B68" t="s">
        <v>381</v>
      </c>
      <c r="C68" t="s">
        <v>371</v>
      </c>
      <c r="D68" s="125">
        <v>0</v>
      </c>
      <c r="E68">
        <v>6.8450968352089931E-5</v>
      </c>
      <c r="F68">
        <v>1.3690193670417986E-4</v>
      </c>
      <c r="G68">
        <v>2.0535290505626979E-4</v>
      </c>
      <c r="H68">
        <v>2.7380387340835972E-4</v>
      </c>
      <c r="I68" s="125">
        <v>3.4225484176044965E-4</v>
      </c>
      <c r="J68">
        <v>5.8857129913381968E-4</v>
      </c>
      <c r="K68">
        <v>8.3488775650718988E-4</v>
      </c>
      <c r="L68">
        <v>1.0812042138805599E-3</v>
      </c>
      <c r="M68">
        <v>1.32752067125393E-3</v>
      </c>
      <c r="N68" s="125">
        <v>1.5738371286273E-3</v>
      </c>
      <c r="O68">
        <v>1.9153122533368152E-3</v>
      </c>
      <c r="P68">
        <v>2.2567873780463309E-3</v>
      </c>
      <c r="Q68">
        <v>2.5982625027558461E-3</v>
      </c>
      <c r="R68">
        <v>2.9397376274653613E-3</v>
      </c>
      <c r="S68" s="125">
        <v>3.2812127521748766E-3</v>
      </c>
      <c r="T68">
        <v>3.6293441385969543E-3</v>
      </c>
      <c r="U68">
        <v>3.977475525019032E-3</v>
      </c>
      <c r="V68">
        <v>4.3256069114411102E-3</v>
      </c>
      <c r="W68">
        <v>4.6737382978631874E-3</v>
      </c>
      <c r="X68" s="125">
        <v>5.0218696842852656E-3</v>
      </c>
      <c r="Y68">
        <v>5.3337919515296329E-3</v>
      </c>
      <c r="Z68">
        <v>5.6457142187740002E-3</v>
      </c>
      <c r="AA68">
        <v>5.9576364860183667E-3</v>
      </c>
      <c r="AB68">
        <v>6.269558753262734E-3</v>
      </c>
      <c r="AC68" s="125">
        <v>6.5814810205071014E-3</v>
      </c>
      <c r="AD68">
        <v>6.8350395449319826E-3</v>
      </c>
      <c r="AE68">
        <v>7.0885980693568629E-3</v>
      </c>
      <c r="AF68">
        <v>7.3421565937817441E-3</v>
      </c>
      <c r="AG68">
        <v>7.5957151182066245E-3</v>
      </c>
      <c r="AH68" s="125">
        <v>7.8492736426315057E-3</v>
      </c>
      <c r="AI68" s="295">
        <v>6.4327855946841473E-3</v>
      </c>
      <c r="AJ68" s="295">
        <v>3.619318419961208E-2</v>
      </c>
      <c r="AK68" s="295">
        <v>7.1520835083285814E-2</v>
      </c>
      <c r="AL68" s="295">
        <v>4.1052132665668928E-2</v>
      </c>
      <c r="AM68" s="295">
        <v>0.1075510980646695</v>
      </c>
    </row>
    <row r="69" spans="2:39">
      <c r="B69" t="s">
        <v>381</v>
      </c>
      <c r="C69" t="s">
        <v>85</v>
      </c>
      <c r="D69" s="125">
        <v>0.16885958729292691</v>
      </c>
      <c r="E69">
        <v>0.17095253051631362</v>
      </c>
      <c r="F69">
        <v>0.17304547373970036</v>
      </c>
      <c r="G69">
        <v>0.17513841696308707</v>
      </c>
      <c r="H69">
        <v>0.17723136018647381</v>
      </c>
      <c r="I69" s="125">
        <v>0.17932430340986052</v>
      </c>
      <c r="J69">
        <v>0.18083085560687398</v>
      </c>
      <c r="K69">
        <v>0.18233740780388744</v>
      </c>
      <c r="L69">
        <v>0.18384396000090092</v>
      </c>
      <c r="M69">
        <v>0.18535051219791437</v>
      </c>
      <c r="N69" s="125">
        <v>0.18685706439492783</v>
      </c>
      <c r="O69">
        <v>0.18848562984551828</v>
      </c>
      <c r="P69">
        <v>0.19011419529610873</v>
      </c>
      <c r="Q69">
        <v>0.19174276074669916</v>
      </c>
      <c r="R69">
        <v>0.19337132619728961</v>
      </c>
      <c r="S69" s="125">
        <v>0.19499989164788006</v>
      </c>
      <c r="T69">
        <v>0.19723515584813245</v>
      </c>
      <c r="U69">
        <v>0.19947042004838483</v>
      </c>
      <c r="V69">
        <v>0.20170568424863719</v>
      </c>
      <c r="W69">
        <v>0.20394094844888958</v>
      </c>
      <c r="X69" s="125">
        <v>0.20617621264914196</v>
      </c>
      <c r="Y69">
        <v>0.20918491313198023</v>
      </c>
      <c r="Z69">
        <v>0.2121936136148185</v>
      </c>
      <c r="AA69">
        <v>0.21520231409765678</v>
      </c>
      <c r="AB69">
        <v>0.21821101458049505</v>
      </c>
      <c r="AC69" s="125">
        <v>0.22121971506333332</v>
      </c>
      <c r="AD69">
        <v>0.22421111106502375</v>
      </c>
      <c r="AE69">
        <v>0.22720250706671419</v>
      </c>
      <c r="AF69">
        <v>0.23019390306840462</v>
      </c>
      <c r="AG69">
        <v>0.23318529907009505</v>
      </c>
      <c r="AH69" s="125">
        <v>0.23617669507178549</v>
      </c>
      <c r="AI69" s="295">
        <v>1.9637714721128672</v>
      </c>
      <c r="AJ69" s="295">
        <v>2.1540992893716093</v>
      </c>
      <c r="AK69" s="295">
        <v>2.4331572984794487</v>
      </c>
      <c r="AL69" s="295">
        <v>3.9310136970895488</v>
      </c>
      <c r="AM69" s="295">
        <v>6.1579947829198556</v>
      </c>
    </row>
    <row r="70" spans="2:39">
      <c r="B70" t="s">
        <v>381</v>
      </c>
      <c r="C70" t="s">
        <v>372</v>
      </c>
      <c r="D70" s="125">
        <v>3.1104960081403725E-2</v>
      </c>
      <c r="E70">
        <v>2.9879006648953259E-2</v>
      </c>
      <c r="F70">
        <v>2.8653053216502796E-2</v>
      </c>
      <c r="G70">
        <v>2.742709978405233E-2</v>
      </c>
      <c r="H70">
        <v>2.6201146351601867E-2</v>
      </c>
      <c r="I70" s="125">
        <v>2.4975192919151401E-2</v>
      </c>
      <c r="J70">
        <v>2.4185704127619882E-2</v>
      </c>
      <c r="K70">
        <v>2.339621533608836E-2</v>
      </c>
      <c r="L70">
        <v>2.2606726544556841E-2</v>
      </c>
      <c r="M70">
        <v>2.1817237753025319E-2</v>
      </c>
      <c r="N70" s="125">
        <v>2.10277489614938E-2</v>
      </c>
      <c r="O70">
        <v>1.9885502366640127E-2</v>
      </c>
      <c r="P70">
        <v>1.8743255771786451E-2</v>
      </c>
      <c r="Q70">
        <v>1.7601009176932778E-2</v>
      </c>
      <c r="R70">
        <v>1.6458762582079102E-2</v>
      </c>
      <c r="S70" s="125">
        <v>1.5316515987225429E-2</v>
      </c>
      <c r="T70">
        <v>1.3205208709217587E-2</v>
      </c>
      <c r="U70">
        <v>1.1093901431209743E-2</v>
      </c>
      <c r="V70">
        <v>8.9825941532019008E-3</v>
      </c>
      <c r="W70">
        <v>6.8712868751940569E-3</v>
      </c>
      <c r="X70" s="125">
        <v>4.7599795971862147E-3</v>
      </c>
      <c r="Y70">
        <v>2.2339908600155166E-3</v>
      </c>
      <c r="Z70">
        <v>-2.9199787715518139E-4</v>
      </c>
      <c r="AA70">
        <v>-2.817986614325879E-3</v>
      </c>
      <c r="AB70">
        <v>-5.3439753514965774E-3</v>
      </c>
      <c r="AC70" s="125">
        <v>-7.869964088667275E-3</v>
      </c>
      <c r="AD70">
        <v>-1.0353813770152716E-2</v>
      </c>
      <c r="AE70">
        <v>-1.2837663451638157E-2</v>
      </c>
      <c r="AF70">
        <v>-1.5321513133123597E-2</v>
      </c>
      <c r="AG70">
        <v>-1.7805362814609038E-2</v>
      </c>
      <c r="AH70" s="125">
        <v>-2.0289212496094479E-2</v>
      </c>
      <c r="AI70" s="295">
        <v>0.28127409172444956</v>
      </c>
      <c r="AJ70" s="295">
        <v>0.15394576561216719</v>
      </c>
      <c r="AK70" s="295">
        <v>-8.5937519140061175E-2</v>
      </c>
      <c r="AL70" s="295">
        <v>0.41419210837512299</v>
      </c>
      <c r="AM70" s="295">
        <v>0.32349460963787569</v>
      </c>
    </row>
    <row r="71" spans="2:39">
      <c r="B71" t="s">
        <v>381</v>
      </c>
      <c r="C71" t="s">
        <v>81</v>
      </c>
      <c r="D71" s="125">
        <v>0.18923536073971836</v>
      </c>
      <c r="E71">
        <v>0.18990525426226137</v>
      </c>
      <c r="F71">
        <v>0.19057514778480442</v>
      </c>
      <c r="G71">
        <v>0.19124504130734743</v>
      </c>
      <c r="H71">
        <v>0.19191493482989047</v>
      </c>
      <c r="I71" s="125">
        <v>0.19258482835243348</v>
      </c>
      <c r="J71">
        <v>0.19272369934856332</v>
      </c>
      <c r="K71">
        <v>0.19286257034469317</v>
      </c>
      <c r="L71">
        <v>0.193001441340823</v>
      </c>
      <c r="M71">
        <v>0.19314031233695286</v>
      </c>
      <c r="N71" s="125">
        <v>0.19327918333308269</v>
      </c>
      <c r="O71">
        <v>0.19237582208056803</v>
      </c>
      <c r="P71">
        <v>0.19147246082805336</v>
      </c>
      <c r="Q71">
        <v>0.19056909957553869</v>
      </c>
      <c r="R71">
        <v>0.18966573832302402</v>
      </c>
      <c r="S71" s="125">
        <v>0.18876237707050936</v>
      </c>
      <c r="T71">
        <v>0.18670873561292695</v>
      </c>
      <c r="U71">
        <v>0.18465509415534453</v>
      </c>
      <c r="V71">
        <v>0.1826014526977621</v>
      </c>
      <c r="W71">
        <v>0.18054781124017968</v>
      </c>
      <c r="X71" s="125">
        <v>0.17849416978259727</v>
      </c>
      <c r="Y71">
        <v>0.1762188870046715</v>
      </c>
      <c r="Z71">
        <v>0.17394360422674573</v>
      </c>
      <c r="AA71">
        <v>0.17166832144881994</v>
      </c>
      <c r="AB71">
        <v>0.16939303867089417</v>
      </c>
      <c r="AC71" s="125">
        <v>0.1671177558929684</v>
      </c>
      <c r="AD71">
        <v>0.16417536433698129</v>
      </c>
      <c r="AE71">
        <v>0.16123297278099419</v>
      </c>
      <c r="AF71">
        <v>0.15829058122500705</v>
      </c>
      <c r="AG71">
        <v>0.15534818966901995</v>
      </c>
      <c r="AH71" s="125">
        <v>0.15240579811303284</v>
      </c>
      <c r="AI71" s="295">
        <v>2.1104677739805702</v>
      </c>
      <c r="AJ71" s="295">
        <v>2.0591319446995868</v>
      </c>
      <c r="AK71" s="295">
        <v>1.8282886831517324</v>
      </c>
      <c r="AL71" s="295">
        <v>3.9763205353470745</v>
      </c>
      <c r="AM71" s="295">
        <v>5.6261150487162093</v>
      </c>
    </row>
    <row r="72" spans="2:39">
      <c r="B72" t="s">
        <v>381</v>
      </c>
      <c r="C72" t="s">
        <v>373</v>
      </c>
      <c r="D72" s="125">
        <v>1.3236471806195601E-2</v>
      </c>
      <c r="E72">
        <v>1.3530505718931968E-2</v>
      </c>
      <c r="F72">
        <v>1.3824539631668332E-2</v>
      </c>
      <c r="G72">
        <v>1.4118573544404699E-2</v>
      </c>
      <c r="H72">
        <v>1.4412607457141064E-2</v>
      </c>
      <c r="I72" s="125">
        <v>1.470664136987743E-2</v>
      </c>
      <c r="J72">
        <v>1.4882284724187903E-2</v>
      </c>
      <c r="K72">
        <v>1.5057928078498376E-2</v>
      </c>
      <c r="L72">
        <v>1.5233571432808847E-2</v>
      </c>
      <c r="M72">
        <v>1.540921478711932E-2</v>
      </c>
      <c r="N72" s="125">
        <v>1.5584858141429793E-2</v>
      </c>
      <c r="O72">
        <v>1.5631492558600208E-2</v>
      </c>
      <c r="P72">
        <v>1.5678126975770621E-2</v>
      </c>
      <c r="Q72">
        <v>1.5724761392941034E-2</v>
      </c>
      <c r="R72">
        <v>1.5771395810111451E-2</v>
      </c>
      <c r="S72" s="125">
        <v>1.5818030227281864E-2</v>
      </c>
      <c r="T72">
        <v>1.5815798192814343E-2</v>
      </c>
      <c r="U72">
        <v>1.5813566158346823E-2</v>
      </c>
      <c r="V72">
        <v>1.5811334123879302E-2</v>
      </c>
      <c r="W72">
        <v>1.5809102089411782E-2</v>
      </c>
      <c r="X72" s="125">
        <v>1.5806870054944262E-2</v>
      </c>
      <c r="Y72">
        <v>1.5840949285229125E-2</v>
      </c>
      <c r="Z72">
        <v>1.5875028515513992E-2</v>
      </c>
      <c r="AA72">
        <v>1.5909107745798855E-2</v>
      </c>
      <c r="AB72">
        <v>1.5943186976083722E-2</v>
      </c>
      <c r="AC72" s="125">
        <v>1.5977266206368586E-2</v>
      </c>
      <c r="AD72">
        <v>1.6049196640926876E-2</v>
      </c>
      <c r="AE72">
        <v>1.6121127075485166E-2</v>
      </c>
      <c r="AF72">
        <v>1.6193057510043459E-2</v>
      </c>
      <c r="AG72">
        <v>1.6264987944601749E-2</v>
      </c>
      <c r="AH72" s="125">
        <v>1.6336918379160039E-2</v>
      </c>
      <c r="AI72" s="295">
        <v>0.15999719669226334</v>
      </c>
      <c r="AJ72" s="295">
        <v>0.17326533572553152</v>
      </c>
      <c r="AK72" s="295">
        <v>0.17631769633415584</v>
      </c>
      <c r="AL72" s="295">
        <v>0.31767767427636506</v>
      </c>
      <c r="AM72" s="295">
        <v>0.47818850055557655</v>
      </c>
    </row>
    <row r="73" spans="2:39">
      <c r="B73" t="s">
        <v>381</v>
      </c>
      <c r="C73" t="s">
        <v>374</v>
      </c>
      <c r="D73" s="125">
        <v>2.2235937257027962E-2</v>
      </c>
      <c r="E73">
        <v>2.2522577832924769E-2</v>
      </c>
      <c r="F73">
        <v>2.2809218408821576E-2</v>
      </c>
      <c r="G73">
        <v>2.3095858984718384E-2</v>
      </c>
      <c r="H73">
        <v>2.3382499560615191E-2</v>
      </c>
      <c r="I73" s="125">
        <v>2.3669140136511998E-2</v>
      </c>
      <c r="J73">
        <v>2.3853202276493398E-2</v>
      </c>
      <c r="K73">
        <v>2.4037264416474798E-2</v>
      </c>
      <c r="L73">
        <v>2.4221326556456198E-2</v>
      </c>
      <c r="M73">
        <v>2.4405388696437599E-2</v>
      </c>
      <c r="N73" s="125">
        <v>2.4589450836418999E-2</v>
      </c>
      <c r="O73">
        <v>2.4615471612116586E-2</v>
      </c>
      <c r="P73">
        <v>2.4641492387814178E-2</v>
      </c>
      <c r="Q73">
        <v>2.4667513163511765E-2</v>
      </c>
      <c r="R73">
        <v>2.4693533939209356E-2</v>
      </c>
      <c r="S73" s="125">
        <v>2.4719554714906944E-2</v>
      </c>
      <c r="T73">
        <v>2.4675285337800348E-2</v>
      </c>
      <c r="U73">
        <v>2.4631015960693753E-2</v>
      </c>
      <c r="V73">
        <v>2.4586746583587157E-2</v>
      </c>
      <c r="W73">
        <v>2.4542477206480562E-2</v>
      </c>
      <c r="X73" s="125">
        <v>2.4498207829373966E-2</v>
      </c>
      <c r="Y73">
        <v>2.4489713723312864E-2</v>
      </c>
      <c r="Z73">
        <v>2.4481219617251766E-2</v>
      </c>
      <c r="AA73">
        <v>2.4472725511190663E-2</v>
      </c>
      <c r="AB73">
        <v>2.4464231405129565E-2</v>
      </c>
      <c r="AC73" s="125">
        <v>2.4455737299068463E-2</v>
      </c>
      <c r="AD73">
        <v>2.4482762041071263E-2</v>
      </c>
      <c r="AE73">
        <v>2.4509786783074063E-2</v>
      </c>
      <c r="AF73">
        <v>2.4536811525076866E-2</v>
      </c>
      <c r="AG73">
        <v>2.4563836267079666E-2</v>
      </c>
      <c r="AH73" s="125">
        <v>2.4590861009082466E-2</v>
      </c>
      <c r="AI73" s="295">
        <v>0.25882186496290088</v>
      </c>
      <c r="AJ73" s="295">
        <v>0.27086074957191358</v>
      </c>
      <c r="AK73" s="295">
        <v>0.26954589301071163</v>
      </c>
      <c r="AL73" s="295">
        <v>0.50509316369839552</v>
      </c>
      <c r="AM73" s="295">
        <v>0.7501408488797332</v>
      </c>
    </row>
    <row r="74" spans="2:39">
      <c r="B74" t="s">
        <v>381</v>
      </c>
      <c r="C74" t="s">
        <v>375</v>
      </c>
      <c r="D74" s="125">
        <v>1.6155478769899999E-2</v>
      </c>
      <c r="E74">
        <v>1.6160945391199999E-2</v>
      </c>
      <c r="F74">
        <v>1.6166412012499999E-2</v>
      </c>
      <c r="G74">
        <v>1.6171878633800003E-2</v>
      </c>
      <c r="H74">
        <v>1.6177345255100003E-2</v>
      </c>
      <c r="I74" s="125">
        <v>1.6182811876400003E-2</v>
      </c>
      <c r="J74">
        <v>1.6185751087020004E-2</v>
      </c>
      <c r="K74">
        <v>1.6188690297640002E-2</v>
      </c>
      <c r="L74">
        <v>1.6191629508260003E-2</v>
      </c>
      <c r="M74">
        <v>1.619456871888E-2</v>
      </c>
      <c r="N74" s="125">
        <v>1.6197507929500001E-2</v>
      </c>
      <c r="O74">
        <v>1.6234992909420001E-2</v>
      </c>
      <c r="P74">
        <v>1.6272477889340001E-2</v>
      </c>
      <c r="Q74">
        <v>1.6309962869260002E-2</v>
      </c>
      <c r="R74">
        <v>1.6347447849180002E-2</v>
      </c>
      <c r="S74" s="125">
        <v>1.6384932829100002E-2</v>
      </c>
      <c r="T74">
        <v>1.6612784478020001E-2</v>
      </c>
      <c r="U74">
        <v>1.6840636126939999E-2</v>
      </c>
      <c r="V74">
        <v>1.7068487775860001E-2</v>
      </c>
      <c r="W74">
        <v>1.729633942478E-2</v>
      </c>
      <c r="X74" s="125">
        <v>1.7524191073699999E-2</v>
      </c>
      <c r="Y74">
        <v>1.7747361413519999E-2</v>
      </c>
      <c r="Z74">
        <v>1.7970531753339999E-2</v>
      </c>
      <c r="AA74">
        <v>1.819370209316E-2</v>
      </c>
      <c r="AB74">
        <v>1.841687243298E-2</v>
      </c>
      <c r="AC74" s="125">
        <v>1.86400427728E-2</v>
      </c>
      <c r="AD74">
        <v>1.8851224084979998E-2</v>
      </c>
      <c r="AE74">
        <v>1.9062405397159997E-2</v>
      </c>
      <c r="AF74">
        <v>1.9273586709339999E-2</v>
      </c>
      <c r="AG74">
        <v>1.9484768021519997E-2</v>
      </c>
      <c r="AH74" s="125">
        <v>1.9695949333699996E-2</v>
      </c>
      <c r="AI74" s="295">
        <v>0.17797301948020003</v>
      </c>
      <c r="AJ74" s="295">
        <v>0.18308976115510001</v>
      </c>
      <c r="AK74" s="295">
        <v>0.2048606350862</v>
      </c>
      <c r="AL74" s="295">
        <v>0.34486527270580003</v>
      </c>
      <c r="AM74" s="295">
        <v>0.53220171671830008</v>
      </c>
    </row>
    <row r="75" spans="2:39">
      <c r="B75" t="s">
        <v>381</v>
      </c>
      <c r="C75" t="s">
        <v>79</v>
      </c>
      <c r="D75" s="125">
        <v>0.13052904140613963</v>
      </c>
      <c r="E75">
        <v>0.13200445435879071</v>
      </c>
      <c r="F75">
        <v>0.13347986731144179</v>
      </c>
      <c r="G75">
        <v>0.13495528026409284</v>
      </c>
      <c r="H75">
        <v>0.13643069321674392</v>
      </c>
      <c r="I75" s="125">
        <v>0.137906106169395</v>
      </c>
      <c r="J75">
        <v>0.13697247874630902</v>
      </c>
      <c r="K75">
        <v>0.13603885132322305</v>
      </c>
      <c r="L75">
        <v>0.13510522390013707</v>
      </c>
      <c r="M75">
        <v>0.1341715964770511</v>
      </c>
      <c r="N75" s="125">
        <v>0.13323796905396512</v>
      </c>
      <c r="O75">
        <v>0.13106017387756963</v>
      </c>
      <c r="P75">
        <v>0.12888237870117411</v>
      </c>
      <c r="Q75">
        <v>0.12670458352477862</v>
      </c>
      <c r="R75">
        <v>0.12452678834838313</v>
      </c>
      <c r="S75" s="125">
        <v>0.12234899317198762</v>
      </c>
      <c r="T75">
        <v>0.12033651142856509</v>
      </c>
      <c r="U75">
        <v>0.11832402968514256</v>
      </c>
      <c r="V75">
        <v>0.11631154794172005</v>
      </c>
      <c r="W75">
        <v>0.11429906619829752</v>
      </c>
      <c r="X75" s="125">
        <v>0.11228658445487499</v>
      </c>
      <c r="Y75">
        <v>0.11121385594174951</v>
      </c>
      <c r="Z75">
        <v>0.11014112742862403</v>
      </c>
      <c r="AA75">
        <v>0.10906839891549854</v>
      </c>
      <c r="AB75">
        <v>0.10799567040237305</v>
      </c>
      <c r="AC75" s="125">
        <v>0.10692294188924757</v>
      </c>
      <c r="AD75">
        <v>0.10613756717805885</v>
      </c>
      <c r="AE75">
        <v>0.10535219246687012</v>
      </c>
      <c r="AF75">
        <v>0.10456681775568141</v>
      </c>
      <c r="AG75">
        <v>0.10378144304449269</v>
      </c>
      <c r="AH75" s="125">
        <v>0.10299606833330396</v>
      </c>
      <c r="AI75" s="295">
        <v>1.4808315622272894</v>
      </c>
      <c r="AJ75" s="295">
        <v>1.3483186263864586</v>
      </c>
      <c r="AK75" s="295">
        <v>1.1804626678107748</v>
      </c>
      <c r="AL75" s="295">
        <v>2.6959122195597827</v>
      </c>
      <c r="AM75" s="295">
        <v>3.7640883029156829</v>
      </c>
    </row>
    <row r="76" spans="2:39">
      <c r="B76" t="s">
        <v>381</v>
      </c>
      <c r="C76" t="s">
        <v>376</v>
      </c>
      <c r="D76" s="125">
        <v>2.6621969914000002E-3</v>
      </c>
      <c r="E76">
        <v>2.7167601824600002E-3</v>
      </c>
      <c r="F76">
        <v>2.7713233735200001E-3</v>
      </c>
      <c r="G76">
        <v>2.82588656458E-3</v>
      </c>
      <c r="H76">
        <v>2.88044975564E-3</v>
      </c>
      <c r="I76" s="125">
        <v>2.9350129466999999E-3</v>
      </c>
      <c r="J76">
        <v>2.9569282209999997E-3</v>
      </c>
      <c r="K76">
        <v>2.9788434952999999E-3</v>
      </c>
      <c r="L76">
        <v>3.0007587695999997E-3</v>
      </c>
      <c r="M76">
        <v>3.0226740438999999E-3</v>
      </c>
      <c r="N76" s="125">
        <v>3.0445893181999997E-3</v>
      </c>
      <c r="O76">
        <v>3.0692987108699998E-3</v>
      </c>
      <c r="P76">
        <v>3.0940081035399996E-3</v>
      </c>
      <c r="Q76">
        <v>3.1187174962099998E-3</v>
      </c>
      <c r="R76">
        <v>3.1434268888799995E-3</v>
      </c>
      <c r="S76" s="125">
        <v>3.1681362815499997E-3</v>
      </c>
      <c r="T76">
        <v>3.19287362348E-3</v>
      </c>
      <c r="U76">
        <v>3.2176109654099999E-3</v>
      </c>
      <c r="V76">
        <v>3.2423483073400002E-3</v>
      </c>
      <c r="W76">
        <v>3.26708564927E-3</v>
      </c>
      <c r="X76" s="125">
        <v>3.2918229912000004E-3</v>
      </c>
      <c r="Y76">
        <v>3.3204419788600004E-3</v>
      </c>
      <c r="Z76">
        <v>3.3490609665200004E-3</v>
      </c>
      <c r="AA76">
        <v>3.37767995418E-3</v>
      </c>
      <c r="AB76">
        <v>3.40629894184E-3</v>
      </c>
      <c r="AC76" s="125">
        <v>3.4349179295E-3</v>
      </c>
      <c r="AD76">
        <v>3.4630809250099999E-3</v>
      </c>
      <c r="AE76">
        <v>3.4912439205199998E-3</v>
      </c>
      <c r="AF76">
        <v>3.5194069160299998E-3</v>
      </c>
      <c r="AG76">
        <v>3.5475699115399997E-3</v>
      </c>
      <c r="AH76" s="125">
        <v>3.5757329070499996E-3</v>
      </c>
      <c r="AI76" s="295">
        <v>3.1795423662300003E-2</v>
      </c>
      <c r="AJ76" s="295">
        <v>3.4849918335949998E-2</v>
      </c>
      <c r="AK76" s="295">
        <v>3.7777257342250001E-2</v>
      </c>
      <c r="AL76" s="295">
        <v>6.3600752680049999E-2</v>
      </c>
      <c r="AM76" s="295">
        <v>9.8086187031100003E-2</v>
      </c>
    </row>
    <row r="77" spans="2:39">
      <c r="B77" t="s">
        <v>381</v>
      </c>
      <c r="C77" t="s">
        <v>377</v>
      </c>
      <c r="D77" s="125">
        <v>0</v>
      </c>
      <c r="E77">
        <v>0</v>
      </c>
      <c r="F77">
        <v>0</v>
      </c>
      <c r="G77">
        <v>0</v>
      </c>
      <c r="H77">
        <v>0</v>
      </c>
      <c r="I77" s="125">
        <v>0</v>
      </c>
      <c r="J77">
        <v>0</v>
      </c>
      <c r="K77">
        <v>0</v>
      </c>
      <c r="L77">
        <v>0</v>
      </c>
      <c r="M77">
        <v>0</v>
      </c>
      <c r="N77" s="125">
        <v>0</v>
      </c>
      <c r="O77">
        <v>0</v>
      </c>
      <c r="P77">
        <v>0</v>
      </c>
      <c r="Q77">
        <v>0</v>
      </c>
      <c r="R77">
        <v>0</v>
      </c>
      <c r="S77" s="125">
        <v>0</v>
      </c>
      <c r="T77">
        <v>0</v>
      </c>
      <c r="U77">
        <v>0</v>
      </c>
      <c r="V77">
        <v>0</v>
      </c>
      <c r="W77">
        <v>0</v>
      </c>
      <c r="X77" s="125">
        <v>0</v>
      </c>
      <c r="Y77">
        <v>0</v>
      </c>
      <c r="Z77">
        <v>0</v>
      </c>
      <c r="AA77">
        <v>0</v>
      </c>
      <c r="AB77">
        <v>0</v>
      </c>
      <c r="AC77" s="125">
        <v>0</v>
      </c>
      <c r="AD77">
        <v>0</v>
      </c>
      <c r="AE77">
        <v>0</v>
      </c>
      <c r="AF77">
        <v>0</v>
      </c>
      <c r="AG77">
        <v>0</v>
      </c>
      <c r="AH77" s="125">
        <v>0</v>
      </c>
      <c r="AI77" s="295">
        <v>0</v>
      </c>
      <c r="AJ77" s="295">
        <v>0</v>
      </c>
      <c r="AK77" s="295">
        <v>0</v>
      </c>
      <c r="AL77" s="295">
        <v>0</v>
      </c>
      <c r="AM77" s="295">
        <v>0</v>
      </c>
    </row>
    <row r="78" spans="2:39">
      <c r="B78" t="s">
        <v>283</v>
      </c>
      <c r="C78" t="s">
        <v>105</v>
      </c>
      <c r="D78" s="125">
        <v>0.50645399313042927</v>
      </c>
      <c r="E78">
        <v>0.50988097832619605</v>
      </c>
      <c r="F78">
        <v>0.51330796352196284</v>
      </c>
      <c r="G78">
        <v>0.51673494871772963</v>
      </c>
      <c r="H78">
        <v>0.52016193391349641</v>
      </c>
      <c r="I78" s="125">
        <v>0.5235889191092632</v>
      </c>
      <c r="J78">
        <v>0.52749409976087114</v>
      </c>
      <c r="K78">
        <v>0.53139928041247908</v>
      </c>
      <c r="L78">
        <v>0.53530446106408702</v>
      </c>
      <c r="M78">
        <v>0.53920964171569497</v>
      </c>
      <c r="N78" s="125">
        <v>0.54311482236730291</v>
      </c>
      <c r="O78">
        <v>0.54666809461278787</v>
      </c>
      <c r="P78">
        <v>0.55022136685827294</v>
      </c>
      <c r="Q78">
        <v>0.5537746391037579</v>
      </c>
      <c r="R78">
        <v>0.55732791134924298</v>
      </c>
      <c r="S78" s="125">
        <v>0.56088118359472794</v>
      </c>
      <c r="T78">
        <v>0.56213513492798139</v>
      </c>
      <c r="U78">
        <v>0.56338908626123485</v>
      </c>
      <c r="V78">
        <v>0.56464303759448842</v>
      </c>
      <c r="W78">
        <v>0.56589698892774187</v>
      </c>
      <c r="X78" s="125">
        <v>0.56715094026099533</v>
      </c>
      <c r="Y78">
        <v>0.56567393361910268</v>
      </c>
      <c r="Z78">
        <v>0.56419692697721002</v>
      </c>
      <c r="AA78">
        <v>0.56271992033531748</v>
      </c>
      <c r="AB78">
        <v>0.56124291369342483</v>
      </c>
      <c r="AC78" s="125">
        <v>0.55976590705153217</v>
      </c>
      <c r="AD78">
        <v>0.55820193941795559</v>
      </c>
      <c r="AE78">
        <v>0.55663797178437902</v>
      </c>
      <c r="AF78">
        <v>0.55507400415080244</v>
      </c>
      <c r="AG78">
        <v>0.55351003651722586</v>
      </c>
      <c r="AH78" s="125">
        <v>0.55194606888364928</v>
      </c>
      <c r="AI78" s="295">
        <v>5.7666510420395136</v>
      </c>
      <c r="AJ78" s="295">
        <v>6.1352032058585344</v>
      </c>
      <c r="AK78" s="295">
        <v>6.1561205626915942</v>
      </c>
      <c r="AL78" s="295">
        <v>11.358739425530747</v>
      </c>
      <c r="AM78" s="295">
        <v>16.947709047961343</v>
      </c>
    </row>
    <row r="79" spans="2:39">
      <c r="B79" t="s">
        <v>283</v>
      </c>
      <c r="C79" t="s">
        <v>371</v>
      </c>
      <c r="D79" s="125">
        <v>0</v>
      </c>
      <c r="E79">
        <v>1.5989601277259998E-4</v>
      </c>
      <c r="F79">
        <v>3.1979202554519997E-4</v>
      </c>
      <c r="G79">
        <v>4.7968803831779997E-4</v>
      </c>
      <c r="H79">
        <v>6.3958405109039993E-4</v>
      </c>
      <c r="I79" s="125">
        <v>7.9948006386299994E-4</v>
      </c>
      <c r="J79">
        <v>1.3696657459755599E-3</v>
      </c>
      <c r="K79">
        <v>1.9398514280881201E-3</v>
      </c>
      <c r="L79">
        <v>2.5100371102006803E-3</v>
      </c>
      <c r="M79">
        <v>3.0802227923132403E-3</v>
      </c>
      <c r="N79" s="125">
        <v>3.6504084744258002E-3</v>
      </c>
      <c r="O79">
        <v>4.2554813559497031E-3</v>
      </c>
      <c r="P79">
        <v>4.8605542374736055E-3</v>
      </c>
      <c r="Q79">
        <v>5.4656271189975078E-3</v>
      </c>
      <c r="R79">
        <v>6.0707000005214111E-3</v>
      </c>
      <c r="S79" s="125">
        <v>6.6757728820453135E-3</v>
      </c>
      <c r="T79">
        <v>7.1445555033060812E-3</v>
      </c>
      <c r="U79">
        <v>7.613338124566848E-3</v>
      </c>
      <c r="V79">
        <v>8.0821207458276149E-3</v>
      </c>
      <c r="W79">
        <v>8.5509033670883826E-3</v>
      </c>
      <c r="X79" s="125">
        <v>9.0196859883491503E-3</v>
      </c>
      <c r="Y79">
        <v>9.3986883525642526E-3</v>
      </c>
      <c r="Z79">
        <v>9.777690716779355E-3</v>
      </c>
      <c r="AA79">
        <v>1.0156693080994459E-2</v>
      </c>
      <c r="AB79">
        <v>1.0535695445209561E-2</v>
      </c>
      <c r="AC79" s="125">
        <v>1.0914697809424664E-2</v>
      </c>
      <c r="AD79">
        <v>1.1231064332579664E-2</v>
      </c>
      <c r="AE79">
        <v>1.1547430855734663E-2</v>
      </c>
      <c r="AF79">
        <v>1.1863797378889663E-2</v>
      </c>
      <c r="AG79">
        <v>1.2180163902044662E-2</v>
      </c>
      <c r="AH79" s="125">
        <v>1.2496530425199662E-2</v>
      </c>
      <c r="AI79" s="295">
        <v>1.4948625742592399E-2</v>
      </c>
      <c r="AJ79" s="295">
        <v>7.1389147798551419E-2</v>
      </c>
      <c r="AK79" s="295">
        <v>0.11912213828776974</v>
      </c>
      <c r="AL79" s="295">
        <v>8.2687365066718019E-2</v>
      </c>
      <c r="AM79" s="295">
        <v>0.19278981736613862</v>
      </c>
    </row>
    <row r="80" spans="2:39">
      <c r="B80" t="s">
        <v>283</v>
      </c>
      <c r="C80" t="s">
        <v>85</v>
      </c>
      <c r="D80" s="125">
        <v>0.51950037740295618</v>
      </c>
      <c r="E80">
        <v>0.52628236251977023</v>
      </c>
      <c r="F80">
        <v>0.53306434763658428</v>
      </c>
      <c r="G80">
        <v>0.53984633275339822</v>
      </c>
      <c r="H80">
        <v>0.54662831787021227</v>
      </c>
      <c r="I80" s="125">
        <v>0.55341030298702631</v>
      </c>
      <c r="J80">
        <v>0.55806214557159661</v>
      </c>
      <c r="K80">
        <v>0.56271398815616691</v>
      </c>
      <c r="L80">
        <v>0.56736583074073732</v>
      </c>
      <c r="M80">
        <v>0.57201767332530762</v>
      </c>
      <c r="N80" s="125">
        <v>0.57666951590987792</v>
      </c>
      <c r="O80">
        <v>0.57840736342567334</v>
      </c>
      <c r="P80">
        <v>0.58014521094146876</v>
      </c>
      <c r="Q80">
        <v>0.58188305845726429</v>
      </c>
      <c r="R80">
        <v>0.58362090597305971</v>
      </c>
      <c r="S80" s="125">
        <v>0.58535875348885513</v>
      </c>
      <c r="T80">
        <v>0.58685777249435889</v>
      </c>
      <c r="U80">
        <v>0.58835679149986264</v>
      </c>
      <c r="V80">
        <v>0.58985581050536628</v>
      </c>
      <c r="W80">
        <v>0.59135482951087004</v>
      </c>
      <c r="X80" s="125">
        <v>0.59285384851637379</v>
      </c>
      <c r="Y80">
        <v>0.59676738205228508</v>
      </c>
      <c r="Z80">
        <v>0.60068091558819647</v>
      </c>
      <c r="AA80">
        <v>0.60459444912410776</v>
      </c>
      <c r="AB80">
        <v>0.60850798266001915</v>
      </c>
      <c r="AC80" s="125">
        <v>0.61242151619593044</v>
      </c>
      <c r="AD80">
        <v>0.615867387553658</v>
      </c>
      <c r="AE80">
        <v>0.61931325891138556</v>
      </c>
      <c r="AF80">
        <v>0.622759130269113</v>
      </c>
      <c r="AG80">
        <v>0.62620500162684056</v>
      </c>
      <c r="AH80" s="125">
        <v>0.62965087298456812</v>
      </c>
      <c r="AI80" s="295">
        <v>6.0555611948736328</v>
      </c>
      <c r="AJ80" s="295">
        <v>6.4353638607230295</v>
      </c>
      <c r="AK80" s="295">
        <v>6.7296217454824783</v>
      </c>
      <c r="AL80" s="295">
        <v>11.914255539686783</v>
      </c>
      <c r="AM80" s="295">
        <v>18.051023436652887</v>
      </c>
    </row>
    <row r="81" spans="2:39">
      <c r="B81" t="s">
        <v>283</v>
      </c>
      <c r="C81" t="s">
        <v>372</v>
      </c>
      <c r="D81" s="125">
        <v>-0.16244295513659845</v>
      </c>
      <c r="E81">
        <v>-0.16515427585101497</v>
      </c>
      <c r="F81">
        <v>-0.16786559656543149</v>
      </c>
      <c r="G81">
        <v>-0.17057691727984797</v>
      </c>
      <c r="H81">
        <v>-0.17328823799426449</v>
      </c>
      <c r="I81" s="125">
        <v>-0.175999558708681</v>
      </c>
      <c r="J81">
        <v>-0.17929473940538515</v>
      </c>
      <c r="K81">
        <v>-0.1825899201020893</v>
      </c>
      <c r="L81">
        <v>-0.18588510079879345</v>
      </c>
      <c r="M81">
        <v>-0.18918028149549759</v>
      </c>
      <c r="N81" s="125">
        <v>-0.19247546219220174</v>
      </c>
      <c r="O81">
        <v>-0.19336975838970133</v>
      </c>
      <c r="P81">
        <v>-0.19426405458720092</v>
      </c>
      <c r="Q81">
        <v>-0.19515835078470053</v>
      </c>
      <c r="R81">
        <v>-0.19605264698220012</v>
      </c>
      <c r="S81" s="125">
        <v>-0.19694694317969971</v>
      </c>
      <c r="T81">
        <v>-0.19876810827290151</v>
      </c>
      <c r="U81">
        <v>-0.2005892733661033</v>
      </c>
      <c r="V81">
        <v>-0.20241043845930506</v>
      </c>
      <c r="W81">
        <v>-0.20423160355250686</v>
      </c>
      <c r="X81" s="125">
        <v>-0.20605276864570865</v>
      </c>
      <c r="Y81">
        <v>-0.2093247890399943</v>
      </c>
      <c r="Z81">
        <v>-0.21259680943427994</v>
      </c>
      <c r="AA81">
        <v>-0.21586882982856559</v>
      </c>
      <c r="AB81">
        <v>-0.21914085022285124</v>
      </c>
      <c r="AC81" s="125">
        <v>-0.22241287061713688</v>
      </c>
      <c r="AD81">
        <v>-0.22579616014299897</v>
      </c>
      <c r="AE81">
        <v>-0.22917944966886106</v>
      </c>
      <c r="AF81">
        <v>-0.23256273919472314</v>
      </c>
      <c r="AG81">
        <v>-0.23594602872058523</v>
      </c>
      <c r="AH81" s="125">
        <v>-0.23932931824644732</v>
      </c>
      <c r="AI81" s="295">
        <v>-1.9447530455298057</v>
      </c>
      <c r="AJ81" s="295">
        <v>-2.1803194084122297</v>
      </c>
      <c r="AK81" s="295">
        <v>-2.4482106137621527</v>
      </c>
      <c r="AL81" s="295">
        <v>-3.9325969917498336</v>
      </c>
      <c r="AM81" s="295">
        <v>-6.1747548368662777</v>
      </c>
    </row>
    <row r="82" spans="2:39">
      <c r="B82" t="s">
        <v>283</v>
      </c>
      <c r="C82" t="s">
        <v>81</v>
      </c>
      <c r="D82" s="125">
        <v>5.70587815652275E-2</v>
      </c>
      <c r="E82">
        <v>6.0392198333242185E-2</v>
      </c>
      <c r="F82">
        <v>6.3725615101256877E-2</v>
      </c>
      <c r="G82">
        <v>6.7059031869271563E-2</v>
      </c>
      <c r="H82">
        <v>7.0392448637286248E-2</v>
      </c>
      <c r="I82" s="125">
        <v>7.3725865405300933E-2</v>
      </c>
      <c r="J82">
        <v>7.7717548679685319E-2</v>
      </c>
      <c r="K82">
        <v>8.1709231954069705E-2</v>
      </c>
      <c r="L82">
        <v>8.5700915228454078E-2</v>
      </c>
      <c r="M82">
        <v>8.9692598502838464E-2</v>
      </c>
      <c r="N82" s="125">
        <v>9.368428177722285E-2</v>
      </c>
      <c r="O82">
        <v>9.7948129798732811E-2</v>
      </c>
      <c r="P82">
        <v>0.10221197782024277</v>
      </c>
      <c r="Q82">
        <v>0.10647582584175273</v>
      </c>
      <c r="R82">
        <v>0.11073967386326269</v>
      </c>
      <c r="S82" s="125">
        <v>0.11500352188477266</v>
      </c>
      <c r="T82">
        <v>0.11829958925900552</v>
      </c>
      <c r="U82">
        <v>0.1215956566332384</v>
      </c>
      <c r="V82">
        <v>0.12489172400747127</v>
      </c>
      <c r="W82">
        <v>0.12818779138170414</v>
      </c>
      <c r="X82" s="125">
        <v>0.13148385875593702</v>
      </c>
      <c r="Y82">
        <v>0.13378632179939054</v>
      </c>
      <c r="Z82">
        <v>0.13608878484284403</v>
      </c>
      <c r="AA82">
        <v>0.13839124788629756</v>
      </c>
      <c r="AB82">
        <v>0.14069371092975105</v>
      </c>
      <c r="AC82" s="125">
        <v>0.14299617397320458</v>
      </c>
      <c r="AD82">
        <v>0.14443636770471793</v>
      </c>
      <c r="AE82">
        <v>0.14587656143623129</v>
      </c>
      <c r="AF82">
        <v>0.14731675516774467</v>
      </c>
      <c r="AG82">
        <v>0.14875694889925803</v>
      </c>
      <c r="AH82" s="125">
        <v>0.15019714263077139</v>
      </c>
      <c r="AI82" s="295">
        <v>0.82085851705385571</v>
      </c>
      <c r="AJ82" s="295">
        <v>1.2505220310233429</v>
      </c>
      <c r="AK82" s="295">
        <v>1.5600238740261478</v>
      </c>
      <c r="AL82" s="295">
        <v>1.9776962662999755</v>
      </c>
      <c r="AM82" s="295">
        <v>3.406236281570187</v>
      </c>
    </row>
    <row r="83" spans="2:39">
      <c r="B83" t="s">
        <v>283</v>
      </c>
      <c r="C83" t="s">
        <v>373</v>
      </c>
      <c r="D83" s="125">
        <v>7.8767961125047452E-3</v>
      </c>
      <c r="E83">
        <v>8.6489347243570019E-3</v>
      </c>
      <c r="F83">
        <v>9.4210733362092604E-3</v>
      </c>
      <c r="G83">
        <v>1.0193211948061517E-2</v>
      </c>
      <c r="H83">
        <v>1.0965350559913774E-2</v>
      </c>
      <c r="I83" s="125">
        <v>1.1737489171766032E-2</v>
      </c>
      <c r="J83">
        <v>1.2850657042360056E-2</v>
      </c>
      <c r="K83">
        <v>1.396382491295408E-2</v>
      </c>
      <c r="L83">
        <v>1.5076992783548106E-2</v>
      </c>
      <c r="M83">
        <v>1.6190160654142131E-2</v>
      </c>
      <c r="N83" s="125">
        <v>1.7303328524736154E-2</v>
      </c>
      <c r="O83">
        <v>1.8510211090429794E-2</v>
      </c>
      <c r="P83">
        <v>1.9717093656123431E-2</v>
      </c>
      <c r="Q83">
        <v>2.0923976221817072E-2</v>
      </c>
      <c r="R83">
        <v>2.2130858787510713E-2</v>
      </c>
      <c r="S83" s="125">
        <v>2.333774135320435E-2</v>
      </c>
      <c r="T83">
        <v>2.429712891647428E-2</v>
      </c>
      <c r="U83">
        <v>2.5256516479744209E-2</v>
      </c>
      <c r="V83">
        <v>2.6215904043014139E-2</v>
      </c>
      <c r="W83">
        <v>2.7175291606284069E-2</v>
      </c>
      <c r="X83" s="125">
        <v>2.8134679169553999E-2</v>
      </c>
      <c r="Y83">
        <v>2.8914676417976487E-2</v>
      </c>
      <c r="Z83">
        <v>2.9694673666398975E-2</v>
      </c>
      <c r="AA83">
        <v>3.0474670914821464E-2</v>
      </c>
      <c r="AB83">
        <v>3.1254668163243952E-2</v>
      </c>
      <c r="AC83" s="125">
        <v>3.2034665411666441E-2</v>
      </c>
      <c r="AD83">
        <v>3.2449583331904057E-2</v>
      </c>
      <c r="AE83">
        <v>3.2864501252141673E-2</v>
      </c>
      <c r="AF83">
        <v>3.3279419172379282E-2</v>
      </c>
      <c r="AG83">
        <v>3.3694337092616898E-2</v>
      </c>
      <c r="AH83" s="125">
        <v>3.4109255012854514E-2</v>
      </c>
      <c r="AI83" s="295">
        <v>0.13422781977055287</v>
      </c>
      <c r="AJ83" s="295">
        <v>0.25300272984889222</v>
      </c>
      <c r="AK83" s="295">
        <v>0.34690512960555775</v>
      </c>
      <c r="AL83" s="295">
        <v>0.36992722109470888</v>
      </c>
      <c r="AM83" s="295">
        <v>0.68869767153071282</v>
      </c>
    </row>
    <row r="84" spans="2:39">
      <c r="B84" t="s">
        <v>283</v>
      </c>
      <c r="C84" t="s">
        <v>374</v>
      </c>
      <c r="D84" s="125">
        <v>4.3426066103188339E-2</v>
      </c>
      <c r="E84">
        <v>4.4031618402398227E-2</v>
      </c>
      <c r="F84">
        <v>4.4637170701608109E-2</v>
      </c>
      <c r="G84">
        <v>4.5242723000817997E-2</v>
      </c>
      <c r="H84">
        <v>4.5848275300027878E-2</v>
      </c>
      <c r="I84" s="125">
        <v>4.6453827599237767E-2</v>
      </c>
      <c r="J84">
        <v>4.6761825821478906E-2</v>
      </c>
      <c r="K84">
        <v>4.7069824043720045E-2</v>
      </c>
      <c r="L84">
        <v>4.7377822265961184E-2</v>
      </c>
      <c r="M84">
        <v>4.7685820488202323E-2</v>
      </c>
      <c r="N84" s="125">
        <v>4.7993818710443462E-2</v>
      </c>
      <c r="O84">
        <v>4.8017763575208136E-2</v>
      </c>
      <c r="P84">
        <v>4.8041708439972811E-2</v>
      </c>
      <c r="Q84">
        <v>4.8065653304737485E-2</v>
      </c>
      <c r="R84">
        <v>4.808959816950216E-2</v>
      </c>
      <c r="S84" s="125">
        <v>4.8113543034266834E-2</v>
      </c>
      <c r="T84">
        <v>4.8058719891295773E-2</v>
      </c>
      <c r="U84">
        <v>4.8003896748324719E-2</v>
      </c>
      <c r="V84">
        <v>4.7949073605353658E-2</v>
      </c>
      <c r="W84">
        <v>4.7894250462382604E-2</v>
      </c>
      <c r="X84" s="125">
        <v>4.7839427319411543E-2</v>
      </c>
      <c r="Y84">
        <v>4.7742575811664495E-2</v>
      </c>
      <c r="Z84">
        <v>4.7645724303917454E-2</v>
      </c>
      <c r="AA84">
        <v>4.7548872796170406E-2</v>
      </c>
      <c r="AB84">
        <v>4.7452021288423366E-2</v>
      </c>
      <c r="AC84" s="125">
        <v>4.7355169780676318E-2</v>
      </c>
      <c r="AD84">
        <v>4.7377874646480633E-2</v>
      </c>
      <c r="AE84">
        <v>4.7400579512284956E-2</v>
      </c>
      <c r="AF84">
        <v>4.7423284378089271E-2</v>
      </c>
      <c r="AG84">
        <v>4.7445989243893594E-2</v>
      </c>
      <c r="AH84" s="125">
        <v>4.7468694109697909E-2</v>
      </c>
      <c r="AI84" s="295">
        <v>0.50652879243708426</v>
      </c>
      <c r="AJ84" s="295">
        <v>0.52806745326089921</v>
      </c>
      <c r="AK84" s="295">
        <v>0.52270021319070992</v>
      </c>
      <c r="AL84" s="295">
        <v>0.98660242698753997</v>
      </c>
      <c r="AM84" s="295">
        <v>1.4614632128588383</v>
      </c>
    </row>
    <row r="85" spans="2:39">
      <c r="B85" t="s">
        <v>283</v>
      </c>
      <c r="C85" t="s">
        <v>375</v>
      </c>
      <c r="D85" s="125">
        <v>1.00540763035E-2</v>
      </c>
      <c r="E85">
        <v>1.0089258653579999E-2</v>
      </c>
      <c r="F85">
        <v>1.0124441003659999E-2</v>
      </c>
      <c r="G85">
        <v>1.015962335374E-2</v>
      </c>
      <c r="H85">
        <v>1.019480570382E-2</v>
      </c>
      <c r="I85" s="125">
        <v>1.02299880539E-2</v>
      </c>
      <c r="J85">
        <v>1.027417703462E-2</v>
      </c>
      <c r="K85">
        <v>1.0318366015340001E-2</v>
      </c>
      <c r="L85">
        <v>1.0362554996060001E-2</v>
      </c>
      <c r="M85">
        <v>1.0406743976780002E-2</v>
      </c>
      <c r="N85" s="125">
        <v>1.0450932957500002E-2</v>
      </c>
      <c r="O85">
        <v>1.0483521209460002E-2</v>
      </c>
      <c r="P85">
        <v>1.0516109461420002E-2</v>
      </c>
      <c r="Q85">
        <v>1.0548697713380004E-2</v>
      </c>
      <c r="R85">
        <v>1.0581285965340003E-2</v>
      </c>
      <c r="S85" s="125">
        <v>1.0613874217300003E-2</v>
      </c>
      <c r="T85">
        <v>1.0760709599880002E-2</v>
      </c>
      <c r="U85">
        <v>1.0907544982460002E-2</v>
      </c>
      <c r="V85">
        <v>1.1054380365040001E-2</v>
      </c>
      <c r="W85">
        <v>1.1201215747620001E-2</v>
      </c>
      <c r="X85" s="125">
        <v>1.13480511302E-2</v>
      </c>
      <c r="Y85">
        <v>1.14821229447E-2</v>
      </c>
      <c r="Z85">
        <v>1.16161947592E-2</v>
      </c>
      <c r="AA85">
        <v>1.1750266573700001E-2</v>
      </c>
      <c r="AB85">
        <v>1.1884338388200001E-2</v>
      </c>
      <c r="AC85" s="125">
        <v>1.2018410202700001E-2</v>
      </c>
      <c r="AD85">
        <v>1.2133357172900001E-2</v>
      </c>
      <c r="AE85">
        <v>1.22483041431E-2</v>
      </c>
      <c r="AF85">
        <v>1.23632511133E-2</v>
      </c>
      <c r="AG85">
        <v>1.24781980835E-2</v>
      </c>
      <c r="AH85" s="125">
        <v>1.2593145053699999E-2</v>
      </c>
      <c r="AI85" s="295">
        <v>0.11266496805250001</v>
      </c>
      <c r="AJ85" s="295">
        <v>0.11846632334960004</v>
      </c>
      <c r="AK85" s="295">
        <v>0.1319156395652</v>
      </c>
      <c r="AL85" s="295">
        <v>0.22068035844460002</v>
      </c>
      <c r="AM85" s="295">
        <v>0.34124794687960003</v>
      </c>
    </row>
    <row r="86" spans="2:39">
      <c r="B86" t="s">
        <v>283</v>
      </c>
      <c r="C86" t="s">
        <v>79</v>
      </c>
      <c r="D86" s="125">
        <v>0.27821395644982494</v>
      </c>
      <c r="E86">
        <v>0.2768507851516791</v>
      </c>
      <c r="F86">
        <v>0.27548761385353332</v>
      </c>
      <c r="G86">
        <v>0.27412444255538748</v>
      </c>
      <c r="H86">
        <v>0.2727612712572417</v>
      </c>
      <c r="I86" s="125">
        <v>0.27139809995909586</v>
      </c>
      <c r="J86">
        <v>0.26762202299555943</v>
      </c>
      <c r="K86">
        <v>0.26384594603202305</v>
      </c>
      <c r="L86">
        <v>0.26006986906848661</v>
      </c>
      <c r="M86">
        <v>0.25629379210495024</v>
      </c>
      <c r="N86" s="125">
        <v>0.2525177151414138</v>
      </c>
      <c r="O86">
        <v>0.24867469293603275</v>
      </c>
      <c r="P86">
        <v>0.24483167073065168</v>
      </c>
      <c r="Q86">
        <v>0.24098864852527063</v>
      </c>
      <c r="R86">
        <v>0.23714562631988956</v>
      </c>
      <c r="S86" s="125">
        <v>0.23330260411450851</v>
      </c>
      <c r="T86">
        <v>0.23055729779528478</v>
      </c>
      <c r="U86">
        <v>0.22781199147606107</v>
      </c>
      <c r="V86">
        <v>0.22506668515683734</v>
      </c>
      <c r="W86">
        <v>0.22232137883761363</v>
      </c>
      <c r="X86" s="125">
        <v>0.2195760725183899</v>
      </c>
      <c r="Y86">
        <v>0.21915826929085769</v>
      </c>
      <c r="Z86">
        <v>0.21874046606332548</v>
      </c>
      <c r="AA86">
        <v>0.21832266283579324</v>
      </c>
      <c r="AB86">
        <v>0.21790485960826103</v>
      </c>
      <c r="AC86" s="125">
        <v>0.21748705638072882</v>
      </c>
      <c r="AD86">
        <v>0.21646014032614419</v>
      </c>
      <c r="AE86">
        <v>0.21543322427155956</v>
      </c>
      <c r="AF86">
        <v>0.21440630821697493</v>
      </c>
      <c r="AG86">
        <v>0.2133793921623903</v>
      </c>
      <c r="AH86" s="125">
        <v>0.21235247610780567</v>
      </c>
      <c r="AI86" s="295">
        <v>2.9491855145691956</v>
      </c>
      <c r="AJ86" s="295">
        <v>2.5827943835519536</v>
      </c>
      <c r="AK86" s="295">
        <v>2.3832209277822307</v>
      </c>
      <c r="AL86" s="295">
        <v>5.279462182979735</v>
      </c>
      <c r="AM86" s="295">
        <v>7.4431070382435749</v>
      </c>
    </row>
    <row r="87" spans="2:39">
      <c r="B87" t="s">
        <v>283</v>
      </c>
      <c r="C87" t="s">
        <v>376</v>
      </c>
      <c r="D87" s="125">
        <v>1.459783406E-2</v>
      </c>
      <c r="E87">
        <v>1.47902072072E-2</v>
      </c>
      <c r="F87">
        <v>1.4982580354400001E-2</v>
      </c>
      <c r="G87">
        <v>1.5174953501600001E-2</v>
      </c>
      <c r="H87">
        <v>1.5367326648800002E-2</v>
      </c>
      <c r="I87" s="125">
        <v>1.5559699796000002E-2</v>
      </c>
      <c r="J87">
        <v>1.5726993403600002E-2</v>
      </c>
      <c r="K87">
        <v>1.5894287011199999E-2</v>
      </c>
      <c r="L87">
        <v>1.60615806188E-2</v>
      </c>
      <c r="M87">
        <v>1.6228874226399997E-2</v>
      </c>
      <c r="N87" s="125">
        <v>1.6396167833999997E-2</v>
      </c>
      <c r="O87">
        <v>1.6586297452699992E-2</v>
      </c>
      <c r="P87">
        <v>1.6776427071399983E-2</v>
      </c>
      <c r="Q87">
        <v>1.6966556690099978E-2</v>
      </c>
      <c r="R87">
        <v>1.7156686308799969E-2</v>
      </c>
      <c r="S87" s="125">
        <v>1.7346815927499964E-2</v>
      </c>
      <c r="T87">
        <v>1.7473489502299971E-2</v>
      </c>
      <c r="U87">
        <v>1.7600163077099978E-2</v>
      </c>
      <c r="V87">
        <v>1.7726836651899988E-2</v>
      </c>
      <c r="W87">
        <v>1.7853510226699995E-2</v>
      </c>
      <c r="X87" s="125">
        <v>1.7980183801500002E-2</v>
      </c>
      <c r="Y87">
        <v>1.8096285731700003E-2</v>
      </c>
      <c r="Z87">
        <v>1.82123876619E-2</v>
      </c>
      <c r="AA87">
        <v>1.8328489592100001E-2</v>
      </c>
      <c r="AB87">
        <v>1.8444591522299998E-2</v>
      </c>
      <c r="AC87" s="125">
        <v>1.8560693452499999E-2</v>
      </c>
      <c r="AD87">
        <v>1.8655630111799999E-2</v>
      </c>
      <c r="AE87">
        <v>1.87505667711E-2</v>
      </c>
      <c r="AF87">
        <v>1.88455034304E-2</v>
      </c>
      <c r="AG87">
        <v>1.89404400897E-2</v>
      </c>
      <c r="AH87" s="125">
        <v>1.9035376749000001E-2</v>
      </c>
      <c r="AI87" s="295">
        <v>0.17078050466199998</v>
      </c>
      <c r="AJ87" s="295">
        <v>0.18986313454399983</v>
      </c>
      <c r="AK87" s="295">
        <v>0.20385014891399997</v>
      </c>
      <c r="AL87" s="295">
        <v>0.34424747137199985</v>
      </c>
      <c r="AM87" s="295">
        <v>0.53011743648449983</v>
      </c>
    </row>
    <row r="88" spans="2:39">
      <c r="B88" t="s">
        <v>283</v>
      </c>
      <c r="C88" t="s">
        <v>377</v>
      </c>
      <c r="D88" s="125">
        <v>0</v>
      </c>
      <c r="E88">
        <v>0</v>
      </c>
      <c r="F88">
        <v>0</v>
      </c>
      <c r="G88">
        <v>0</v>
      </c>
      <c r="H88">
        <v>0</v>
      </c>
      <c r="I88" s="125">
        <v>0</v>
      </c>
      <c r="J88">
        <v>0</v>
      </c>
      <c r="K88">
        <v>0</v>
      </c>
      <c r="L88">
        <v>0</v>
      </c>
      <c r="M88">
        <v>0</v>
      </c>
      <c r="N88" s="125">
        <v>0</v>
      </c>
      <c r="O88">
        <v>0</v>
      </c>
      <c r="P88">
        <v>0</v>
      </c>
      <c r="Q88">
        <v>0</v>
      </c>
      <c r="R88">
        <v>0</v>
      </c>
      <c r="S88" s="125">
        <v>0</v>
      </c>
      <c r="T88">
        <v>0</v>
      </c>
      <c r="U88">
        <v>0</v>
      </c>
      <c r="V88">
        <v>0</v>
      </c>
      <c r="W88">
        <v>0</v>
      </c>
      <c r="X88" s="125">
        <v>0</v>
      </c>
      <c r="Y88">
        <v>0</v>
      </c>
      <c r="Z88">
        <v>0</v>
      </c>
      <c r="AA88">
        <v>0</v>
      </c>
      <c r="AB88">
        <v>0</v>
      </c>
      <c r="AC88" s="125">
        <v>0</v>
      </c>
      <c r="AD88">
        <v>0</v>
      </c>
      <c r="AE88">
        <v>0</v>
      </c>
      <c r="AF88">
        <v>0</v>
      </c>
      <c r="AG88">
        <v>0</v>
      </c>
      <c r="AH88" s="125">
        <v>0</v>
      </c>
      <c r="AI88" s="295">
        <v>0</v>
      </c>
      <c r="AJ88" s="295">
        <v>0</v>
      </c>
      <c r="AK88" s="295">
        <v>0</v>
      </c>
      <c r="AL88" s="295">
        <v>0</v>
      </c>
      <c r="AM88" s="295">
        <v>0</v>
      </c>
    </row>
    <row r="89" spans="2:39">
      <c r="B89" t="s">
        <v>282</v>
      </c>
      <c r="C89" t="s">
        <v>105</v>
      </c>
      <c r="D89" s="125">
        <v>8.3658678800330177E-2</v>
      </c>
      <c r="E89">
        <v>8.4597129187167691E-2</v>
      </c>
      <c r="F89">
        <v>8.5535579574005205E-2</v>
      </c>
      <c r="G89">
        <v>8.6474029960842719E-2</v>
      </c>
      <c r="H89">
        <v>8.7412480347680233E-2</v>
      </c>
      <c r="I89" s="125">
        <v>8.8350930734517746E-2</v>
      </c>
      <c r="J89">
        <v>8.9410095832229655E-2</v>
      </c>
      <c r="K89">
        <v>9.046926092994155E-2</v>
      </c>
      <c r="L89">
        <v>9.1528426027653459E-2</v>
      </c>
      <c r="M89">
        <v>9.2587591125365354E-2</v>
      </c>
      <c r="N89" s="125">
        <v>9.3646756223077263E-2</v>
      </c>
      <c r="O89">
        <v>9.4391817507830739E-2</v>
      </c>
      <c r="P89">
        <v>9.5136878792584215E-2</v>
      </c>
      <c r="Q89">
        <v>9.5881940077337677E-2</v>
      </c>
      <c r="R89">
        <v>9.6627001362091153E-2</v>
      </c>
      <c r="S89" s="125">
        <v>9.7372062646844629E-2</v>
      </c>
      <c r="T89">
        <v>9.7594024898117068E-2</v>
      </c>
      <c r="U89">
        <v>9.7815987149389508E-2</v>
      </c>
      <c r="V89">
        <v>9.8037949400661947E-2</v>
      </c>
      <c r="W89">
        <v>9.8259911651934387E-2</v>
      </c>
      <c r="X89" s="125">
        <v>9.8481873903206826E-2</v>
      </c>
      <c r="Y89">
        <v>9.8430452406420899E-2</v>
      </c>
      <c r="Z89">
        <v>9.8379030909634971E-2</v>
      </c>
      <c r="AA89">
        <v>9.8327609412849043E-2</v>
      </c>
      <c r="AB89">
        <v>9.8276187916063115E-2</v>
      </c>
      <c r="AC89" s="125">
        <v>9.8224766419277187E-2</v>
      </c>
      <c r="AD89">
        <v>9.8283238014390012E-2</v>
      </c>
      <c r="AE89">
        <v>9.834170960950285E-2</v>
      </c>
      <c r="AF89">
        <v>9.8400181204615675E-2</v>
      </c>
      <c r="AG89">
        <v>9.8458652799728513E-2</v>
      </c>
      <c r="AH89" s="125">
        <v>9.8517124394841338E-2</v>
      </c>
      <c r="AI89" s="295">
        <v>0.97367095874281107</v>
      </c>
      <c r="AJ89" s="295">
        <v>1.0632462036130754</v>
      </c>
      <c r="AK89" s="295">
        <v>1.0821208269905305</v>
      </c>
      <c r="AL89" s="295">
        <v>1.9432704061328092</v>
      </c>
      <c r="AM89" s="295">
        <v>2.9269093592201316</v>
      </c>
    </row>
    <row r="90" spans="2:39">
      <c r="B90" t="s">
        <v>282</v>
      </c>
      <c r="C90" t="s">
        <v>371</v>
      </c>
      <c r="D90" s="125">
        <v>0</v>
      </c>
      <c r="E90">
        <v>1.0612917379748994E-4</v>
      </c>
      <c r="F90">
        <v>2.1225834759497987E-4</v>
      </c>
      <c r="G90">
        <v>3.1838752139246978E-4</v>
      </c>
      <c r="H90">
        <v>4.2451669518995974E-4</v>
      </c>
      <c r="I90" s="125">
        <v>5.3064586898744965E-4</v>
      </c>
      <c r="J90">
        <v>8.9037243664946979E-4</v>
      </c>
      <c r="K90">
        <v>1.2500990043114897E-3</v>
      </c>
      <c r="L90">
        <v>1.6098255719735098E-3</v>
      </c>
      <c r="M90">
        <v>1.96955213963553E-3</v>
      </c>
      <c r="N90" s="125">
        <v>2.3292787072975501E-3</v>
      </c>
      <c r="O90">
        <v>2.8054365905969903E-3</v>
      </c>
      <c r="P90">
        <v>3.28159447389643E-3</v>
      </c>
      <c r="Q90">
        <v>3.7577523571958702E-3</v>
      </c>
      <c r="R90">
        <v>4.2339102404953099E-3</v>
      </c>
      <c r="S90" s="125">
        <v>4.71006812379475E-3</v>
      </c>
      <c r="T90">
        <v>5.1142453197313698E-3</v>
      </c>
      <c r="U90">
        <v>5.5184225156679903E-3</v>
      </c>
      <c r="V90">
        <v>5.9225997116046101E-3</v>
      </c>
      <c r="W90">
        <v>6.3267769075412306E-3</v>
      </c>
      <c r="X90" s="125">
        <v>6.7309541034778504E-3</v>
      </c>
      <c r="Y90">
        <v>7.0431599974568005E-3</v>
      </c>
      <c r="Z90">
        <v>7.3553658914357507E-3</v>
      </c>
      <c r="AA90">
        <v>7.6675717854147001E-3</v>
      </c>
      <c r="AB90">
        <v>7.9797776793936511E-3</v>
      </c>
      <c r="AC90" s="125">
        <v>8.2919835733726004E-3</v>
      </c>
      <c r="AD90">
        <v>8.5377273472179212E-3</v>
      </c>
      <c r="AE90">
        <v>8.7834711210632403E-3</v>
      </c>
      <c r="AF90">
        <v>9.0292148949085611E-3</v>
      </c>
      <c r="AG90">
        <v>9.2749586687538802E-3</v>
      </c>
      <c r="AH90" s="125">
        <v>9.520702442599201E-3</v>
      </c>
      <c r="AI90" s="295">
        <v>9.6410654668298984E-3</v>
      </c>
      <c r="AJ90" s="295">
        <v>5.0731039051299949E-2</v>
      </c>
      <c r="AK90" s="295">
        <v>9.0214887505094155E-2</v>
      </c>
      <c r="AL90" s="295">
        <v>5.8042825810832296E-2</v>
      </c>
      <c r="AM90" s="295">
        <v>0.14152675921244859</v>
      </c>
    </row>
    <row r="91" spans="2:39">
      <c r="B91" t="s">
        <v>282</v>
      </c>
      <c r="C91" t="s">
        <v>85</v>
      </c>
      <c r="D91" s="125">
        <v>0.31555400128463373</v>
      </c>
      <c r="E91">
        <v>0.31763857427737585</v>
      </c>
      <c r="F91">
        <v>0.31972314727011797</v>
      </c>
      <c r="G91">
        <v>0.32180772026286003</v>
      </c>
      <c r="H91">
        <v>0.32389229325560215</v>
      </c>
      <c r="I91" s="125">
        <v>0.32597686624834427</v>
      </c>
      <c r="J91">
        <v>0.32694615450538089</v>
      </c>
      <c r="K91">
        <v>0.32791544276241752</v>
      </c>
      <c r="L91">
        <v>0.32888473101945415</v>
      </c>
      <c r="M91">
        <v>0.32985401927649077</v>
      </c>
      <c r="N91" s="125">
        <v>0.3308233075335274</v>
      </c>
      <c r="O91">
        <v>0.32972896013103864</v>
      </c>
      <c r="P91">
        <v>0.32863461272854982</v>
      </c>
      <c r="Q91">
        <v>0.32754026532606106</v>
      </c>
      <c r="R91">
        <v>0.32644591792357225</v>
      </c>
      <c r="S91" s="125">
        <v>0.32535157052108349</v>
      </c>
      <c r="T91">
        <v>0.32493905522604638</v>
      </c>
      <c r="U91">
        <v>0.32452653993100927</v>
      </c>
      <c r="V91">
        <v>0.32411402463597211</v>
      </c>
      <c r="W91">
        <v>0.323701509340935</v>
      </c>
      <c r="X91" s="125">
        <v>0.32328899404589789</v>
      </c>
      <c r="Y91">
        <v>0.32382424354080386</v>
      </c>
      <c r="Z91">
        <v>0.32435949303570982</v>
      </c>
      <c r="AA91">
        <v>0.32489474253061573</v>
      </c>
      <c r="AB91">
        <v>0.3254299920255217</v>
      </c>
      <c r="AC91" s="125">
        <v>0.32596524152042766</v>
      </c>
      <c r="AD91">
        <v>0.3265690494534782</v>
      </c>
      <c r="AE91">
        <v>0.32717285738652874</v>
      </c>
      <c r="AF91">
        <v>0.32777666531957927</v>
      </c>
      <c r="AG91">
        <v>0.32838047325262981</v>
      </c>
      <c r="AH91" s="125">
        <v>0.32898428118568035</v>
      </c>
      <c r="AI91" s="295">
        <v>3.5690162576962043</v>
      </c>
      <c r="AJ91" s="295">
        <v>3.5890947573436933</v>
      </c>
      <c r="AK91" s="295">
        <v>3.5866460332968733</v>
      </c>
      <c r="AL91" s="295">
        <v>6.82728770750637</v>
      </c>
      <c r="AM91" s="295">
        <v>10.090644746757345</v>
      </c>
    </row>
    <row r="92" spans="2:39">
      <c r="B92" t="s">
        <v>282</v>
      </c>
      <c r="C92" t="s">
        <v>372</v>
      </c>
      <c r="D92" s="125">
        <v>-2.7930736301138293E-3</v>
      </c>
      <c r="E92">
        <v>4.5106575155953168E-4</v>
      </c>
      <c r="F92">
        <v>3.6952051332328926E-3</v>
      </c>
      <c r="G92">
        <v>6.9393445149062531E-3</v>
      </c>
      <c r="H92">
        <v>1.0183483896579614E-2</v>
      </c>
      <c r="I92" s="125">
        <v>1.3427623278252976E-2</v>
      </c>
      <c r="J92">
        <v>1.1373510429656706E-2</v>
      </c>
      <c r="K92">
        <v>9.3193975810604342E-3</v>
      </c>
      <c r="L92">
        <v>7.2652847324641643E-3</v>
      </c>
      <c r="M92">
        <v>5.2111718838678926E-3</v>
      </c>
      <c r="N92" s="125">
        <v>3.1570590352716227E-3</v>
      </c>
      <c r="O92">
        <v>3.4811110747998129E-3</v>
      </c>
      <c r="P92">
        <v>3.8051631143280031E-3</v>
      </c>
      <c r="Q92">
        <v>4.1292151538561929E-3</v>
      </c>
      <c r="R92">
        <v>4.4532671933843835E-3</v>
      </c>
      <c r="S92" s="125">
        <v>4.7773192329125733E-3</v>
      </c>
      <c r="T92">
        <v>3.1090463162631392E-3</v>
      </c>
      <c r="U92">
        <v>1.4407733996137052E-3</v>
      </c>
      <c r="V92">
        <v>-2.274995170357284E-4</v>
      </c>
      <c r="W92">
        <v>-1.8957724336851629E-3</v>
      </c>
      <c r="X92" s="125">
        <v>-3.5640453503345965E-3</v>
      </c>
      <c r="Y92">
        <v>-4.4944581075356234E-3</v>
      </c>
      <c r="Z92">
        <v>-5.4248708647366504E-3</v>
      </c>
      <c r="AA92">
        <v>-6.3552836219376765E-3</v>
      </c>
      <c r="AB92">
        <v>-7.2856963791387034E-3</v>
      </c>
      <c r="AC92" s="125">
        <v>-8.2161091363397304E-3</v>
      </c>
      <c r="AD92">
        <v>-1.0309097505126569E-2</v>
      </c>
      <c r="AE92">
        <v>-1.2402085873913407E-2</v>
      </c>
      <c r="AF92">
        <v>-1.4495074242700245E-2</v>
      </c>
      <c r="AG92">
        <v>-1.6588062611487084E-2</v>
      </c>
      <c r="AH92" s="125">
        <v>-1.8681050980273922E-2</v>
      </c>
      <c r="AI92" s="295">
        <v>6.823007260673826E-2</v>
      </c>
      <c r="AJ92" s="295">
        <v>2.2665637219373945E-2</v>
      </c>
      <c r="AK92" s="295">
        <v>-0.10781583467352421</v>
      </c>
      <c r="AL92" s="295">
        <v>8.7738650790840603E-2</v>
      </c>
      <c r="AM92" s="295">
        <v>-1.6513138532349009E-2</v>
      </c>
    </row>
    <row r="93" spans="2:39">
      <c r="B93" t="s">
        <v>282</v>
      </c>
      <c r="C93" t="s">
        <v>81</v>
      </c>
      <c r="D93" s="125">
        <v>0.10750883360893841</v>
      </c>
      <c r="E93">
        <v>0.10817152519093687</v>
      </c>
      <c r="F93">
        <v>0.10883421677293532</v>
      </c>
      <c r="G93">
        <v>0.10949690835493379</v>
      </c>
      <c r="H93">
        <v>0.11015959993693225</v>
      </c>
      <c r="I93" s="125">
        <v>0.11082229151893071</v>
      </c>
      <c r="J93">
        <v>0.11142288107256317</v>
      </c>
      <c r="K93">
        <v>0.11202347062619562</v>
      </c>
      <c r="L93">
        <v>0.11262406017982808</v>
      </c>
      <c r="M93">
        <v>0.11322464973346054</v>
      </c>
      <c r="N93" s="125">
        <v>0.113825239287093</v>
      </c>
      <c r="O93">
        <v>0.11398614313566005</v>
      </c>
      <c r="P93">
        <v>0.1141470469842271</v>
      </c>
      <c r="Q93">
        <v>0.11430795083279414</v>
      </c>
      <c r="R93">
        <v>0.1144688546813612</v>
      </c>
      <c r="S93" s="125">
        <v>0.11462975852992825</v>
      </c>
      <c r="T93">
        <v>0.11412263408338623</v>
      </c>
      <c r="U93">
        <v>0.11361550963684422</v>
      </c>
      <c r="V93">
        <v>0.1131083851903022</v>
      </c>
      <c r="W93">
        <v>0.11260126074376019</v>
      </c>
      <c r="X93" s="125">
        <v>0.11209413629721816</v>
      </c>
      <c r="Y93">
        <v>0.11120993046147609</v>
      </c>
      <c r="Z93">
        <v>0.11032572462573402</v>
      </c>
      <c r="AA93">
        <v>0.10944151878999193</v>
      </c>
      <c r="AB93">
        <v>0.10855731295424986</v>
      </c>
      <c r="AC93" s="125">
        <v>0.10767310711850779</v>
      </c>
      <c r="AD93">
        <v>0.10634831153873694</v>
      </c>
      <c r="AE93">
        <v>0.1050235159589661</v>
      </c>
      <c r="AF93">
        <v>0.10369872037919525</v>
      </c>
      <c r="AG93">
        <v>0.10237392479942441</v>
      </c>
      <c r="AH93" s="125">
        <v>0.10104912921965356</v>
      </c>
      <c r="AI93" s="295">
        <v>1.218113676282748</v>
      </c>
      <c r="AJ93" s="295">
        <v>1.2509069194025746</v>
      </c>
      <c r="AK93" s="295">
        <v>1.177795332143154</v>
      </c>
      <c r="AL93" s="295">
        <v>2.3551953563982302</v>
      </c>
      <c r="AM93" s="295">
        <v>3.4208965522441663</v>
      </c>
    </row>
    <row r="94" spans="2:39">
      <c r="B94" t="s">
        <v>282</v>
      </c>
      <c r="C94" t="s">
        <v>373</v>
      </c>
      <c r="D94" s="125">
        <v>4.5322824961148922E-2</v>
      </c>
      <c r="E94">
        <v>4.5674100941149827E-2</v>
      </c>
      <c r="F94">
        <v>4.6025376921150725E-2</v>
      </c>
      <c r="G94">
        <v>4.637665290115163E-2</v>
      </c>
      <c r="H94">
        <v>4.6727928881152528E-2</v>
      </c>
      <c r="I94" s="125">
        <v>4.7079204861153433E-2</v>
      </c>
      <c r="J94">
        <v>4.7164779327074038E-2</v>
      </c>
      <c r="K94">
        <v>4.7250353792994644E-2</v>
      </c>
      <c r="L94">
        <v>4.7335928258915257E-2</v>
      </c>
      <c r="M94">
        <v>4.7421502724835862E-2</v>
      </c>
      <c r="N94" s="125">
        <v>4.7507077190756468E-2</v>
      </c>
      <c r="O94">
        <v>4.7337819543224816E-2</v>
      </c>
      <c r="P94">
        <v>4.7168561895693163E-2</v>
      </c>
      <c r="Q94">
        <v>4.6999304248161511E-2</v>
      </c>
      <c r="R94">
        <v>4.6830046600629859E-2</v>
      </c>
      <c r="S94" s="125">
        <v>4.6660788953098206E-2</v>
      </c>
      <c r="T94">
        <v>4.6422434381015835E-2</v>
      </c>
      <c r="U94">
        <v>4.6184079808933472E-2</v>
      </c>
      <c r="V94">
        <v>4.5945725236851101E-2</v>
      </c>
      <c r="W94">
        <v>4.5707370664768737E-2</v>
      </c>
      <c r="X94" s="125">
        <v>4.5469016092686367E-2</v>
      </c>
      <c r="Y94">
        <v>4.5254852814432756E-2</v>
      </c>
      <c r="Z94">
        <v>4.5040689536179151E-2</v>
      </c>
      <c r="AA94">
        <v>4.4826526257925541E-2</v>
      </c>
      <c r="AB94">
        <v>4.4612362979671936E-2</v>
      </c>
      <c r="AC94" s="125">
        <v>4.4398199701418326E-2</v>
      </c>
      <c r="AD94">
        <v>4.4297422585608551E-2</v>
      </c>
      <c r="AE94">
        <v>4.4196645469798776E-2</v>
      </c>
      <c r="AF94">
        <v>4.4095868353989008E-2</v>
      </c>
      <c r="AG94">
        <v>4.3995091238179233E-2</v>
      </c>
      <c r="AH94" s="125">
        <v>4.3894314122369459E-2</v>
      </c>
      <c r="AI94" s="295">
        <v>0.51388573076148325</v>
      </c>
      <c r="AJ94" s="295">
        <v>0.51223222461581952</v>
      </c>
      <c r="AK94" s="295">
        <v>0.49008098915225906</v>
      </c>
      <c r="AL94" s="295">
        <v>0.97861087818654635</v>
      </c>
      <c r="AM94" s="295">
        <v>1.4232228512461191</v>
      </c>
    </row>
    <row r="95" spans="2:39">
      <c r="B95" t="s">
        <v>282</v>
      </c>
      <c r="C95" t="s">
        <v>374</v>
      </c>
      <c r="D95" s="125">
        <v>5.931450617483195E-2</v>
      </c>
      <c r="E95">
        <v>5.945761294337408E-2</v>
      </c>
      <c r="F95">
        <v>5.960071971191621E-2</v>
      </c>
      <c r="G95">
        <v>5.974382648045834E-2</v>
      </c>
      <c r="H95">
        <v>5.9886933249000469E-2</v>
      </c>
      <c r="I95" s="125">
        <v>6.0030040017542599E-2</v>
      </c>
      <c r="J95">
        <v>5.9894864235541703E-2</v>
      </c>
      <c r="K95">
        <v>5.9759688453540807E-2</v>
      </c>
      <c r="L95">
        <v>5.9624512671539918E-2</v>
      </c>
      <c r="M95">
        <v>5.9489336889539023E-2</v>
      </c>
      <c r="N95" s="125">
        <v>5.9354161107538127E-2</v>
      </c>
      <c r="O95">
        <v>5.8891305923271603E-2</v>
      </c>
      <c r="P95">
        <v>5.8428450739005079E-2</v>
      </c>
      <c r="Q95">
        <v>5.7965595554738562E-2</v>
      </c>
      <c r="R95">
        <v>5.7502740370472039E-2</v>
      </c>
      <c r="S95" s="125">
        <v>5.7039885186205515E-2</v>
      </c>
      <c r="T95">
        <v>5.642668305898571E-2</v>
      </c>
      <c r="U95">
        <v>5.5813480931765906E-2</v>
      </c>
      <c r="V95">
        <v>5.5200278804546109E-2</v>
      </c>
      <c r="W95">
        <v>5.4587076677326304E-2</v>
      </c>
      <c r="X95" s="125">
        <v>5.39738745501065E-2</v>
      </c>
      <c r="Y95">
        <v>5.3347297583820015E-2</v>
      </c>
      <c r="Z95">
        <v>5.2720720617533537E-2</v>
      </c>
      <c r="AA95">
        <v>5.2094143651247052E-2</v>
      </c>
      <c r="AB95">
        <v>5.1467566684960574E-2</v>
      </c>
      <c r="AC95" s="125">
        <v>5.0840989718674089E-2</v>
      </c>
      <c r="AD95">
        <v>5.0362195005351364E-2</v>
      </c>
      <c r="AE95">
        <v>4.9883400292028639E-2</v>
      </c>
      <c r="AF95">
        <v>4.9404605578705914E-2</v>
      </c>
      <c r="AG95">
        <v>4.8925810865383189E-2</v>
      </c>
      <c r="AH95" s="125">
        <v>4.8447016152060464E-2</v>
      </c>
      <c r="AI95" s="295">
        <v>0.65615620193482327</v>
      </c>
      <c r="AJ95" s="295">
        <v>0.62518353290396145</v>
      </c>
      <c r="AK95" s="295">
        <v>0.56146762069987133</v>
      </c>
      <c r="AL95" s="295">
        <v>1.2219855737312464</v>
      </c>
      <c r="AM95" s="295">
        <v>1.7294793198810112</v>
      </c>
    </row>
    <row r="96" spans="2:39">
      <c r="B96" t="s">
        <v>282</v>
      </c>
      <c r="C96" t="s">
        <v>375</v>
      </c>
      <c r="D96" s="125">
        <v>2.6358157365500004E-3</v>
      </c>
      <c r="E96">
        <v>2.6239745176420003E-3</v>
      </c>
      <c r="F96">
        <v>2.6121332987340002E-3</v>
      </c>
      <c r="G96">
        <v>2.6002920798260001E-3</v>
      </c>
      <c r="H96">
        <v>2.588450860918E-3</v>
      </c>
      <c r="I96" s="125">
        <v>2.57660964201E-3</v>
      </c>
      <c r="J96">
        <v>2.5651042687099999E-3</v>
      </c>
      <c r="K96">
        <v>2.5535988954099999E-3</v>
      </c>
      <c r="L96">
        <v>2.5420935221100002E-3</v>
      </c>
      <c r="M96">
        <v>2.5305881488100002E-3</v>
      </c>
      <c r="N96" s="125">
        <v>2.5190827755100001E-3</v>
      </c>
      <c r="O96">
        <v>2.5142551864420003E-3</v>
      </c>
      <c r="P96">
        <v>2.5094275973740004E-3</v>
      </c>
      <c r="Q96">
        <v>2.504600008306E-3</v>
      </c>
      <c r="R96">
        <v>2.4997724192380001E-3</v>
      </c>
      <c r="S96" s="125">
        <v>2.4949448301700003E-3</v>
      </c>
      <c r="T96">
        <v>2.5202711618780003E-3</v>
      </c>
      <c r="U96">
        <v>2.5455974935859999E-3</v>
      </c>
      <c r="V96">
        <v>2.5709238252939999E-3</v>
      </c>
      <c r="W96">
        <v>2.5962501570019995E-3</v>
      </c>
      <c r="X96" s="125">
        <v>2.6215764887099996E-3</v>
      </c>
      <c r="Y96">
        <v>2.6460647684559998E-3</v>
      </c>
      <c r="Z96">
        <v>2.6705530482020001E-3</v>
      </c>
      <c r="AA96">
        <v>2.6950413279479999E-3</v>
      </c>
      <c r="AB96">
        <v>2.7195296076940002E-3</v>
      </c>
      <c r="AC96" s="125">
        <v>2.7440178874400005E-3</v>
      </c>
      <c r="AD96">
        <v>2.7670416343920003E-3</v>
      </c>
      <c r="AE96">
        <v>2.7900653813440006E-3</v>
      </c>
      <c r="AF96">
        <v>2.8130891282960005E-3</v>
      </c>
      <c r="AG96">
        <v>2.8361128752480008E-3</v>
      </c>
      <c r="AH96" s="125">
        <v>2.8591366222000007E-3</v>
      </c>
      <c r="AI96" s="295">
        <v>2.8347743746230003E-2</v>
      </c>
      <c r="AJ96" s="295">
        <v>2.7896701943509999E-2</v>
      </c>
      <c r="AK96" s="295">
        <v>3.0162228769930001E-2</v>
      </c>
      <c r="AL96" s="295">
        <v>5.3725362914230003E-2</v>
      </c>
      <c r="AM96" s="295">
        <v>8.126601519545E-2</v>
      </c>
    </row>
    <row r="97" spans="2:39">
      <c r="B97" t="s">
        <v>282</v>
      </c>
      <c r="C97" t="s">
        <v>79</v>
      </c>
      <c r="D97" s="125">
        <v>0.18800390807438833</v>
      </c>
      <c r="E97">
        <v>0.18789125353308153</v>
      </c>
      <c r="F97">
        <v>0.18777859899177474</v>
      </c>
      <c r="G97">
        <v>0.18766594445046797</v>
      </c>
      <c r="H97">
        <v>0.18755328990916117</v>
      </c>
      <c r="I97" s="125">
        <v>0.18744063536785438</v>
      </c>
      <c r="J97">
        <v>0.18437055529844382</v>
      </c>
      <c r="K97">
        <v>0.18130047522903325</v>
      </c>
      <c r="L97">
        <v>0.17823039515962269</v>
      </c>
      <c r="M97">
        <v>0.17516031509021213</v>
      </c>
      <c r="N97" s="125">
        <v>0.17209023502080156</v>
      </c>
      <c r="O97">
        <v>0.16829990771569167</v>
      </c>
      <c r="P97">
        <v>0.16450958041058178</v>
      </c>
      <c r="Q97">
        <v>0.16071925310547186</v>
      </c>
      <c r="R97">
        <v>0.15692892580036197</v>
      </c>
      <c r="S97" s="125">
        <v>0.15313859849525208</v>
      </c>
      <c r="T97">
        <v>0.14991282924664984</v>
      </c>
      <c r="U97">
        <v>0.1466870599980476</v>
      </c>
      <c r="V97">
        <v>0.14346129074944536</v>
      </c>
      <c r="W97">
        <v>0.14023552150084312</v>
      </c>
      <c r="X97" s="125">
        <v>0.13700975225224088</v>
      </c>
      <c r="Y97">
        <v>0.13543840751996122</v>
      </c>
      <c r="Z97">
        <v>0.1338670627876816</v>
      </c>
      <c r="AA97">
        <v>0.13229571805540194</v>
      </c>
      <c r="AB97">
        <v>0.13072437332312231</v>
      </c>
      <c r="AC97" s="125">
        <v>0.12915302859084266</v>
      </c>
      <c r="AD97">
        <v>0.12794809021014508</v>
      </c>
      <c r="AE97">
        <v>0.12674315182944751</v>
      </c>
      <c r="AF97">
        <v>0.12553821344874994</v>
      </c>
      <c r="AG97">
        <v>0.12433327506805236</v>
      </c>
      <c r="AH97" s="125">
        <v>0.12312833668735479</v>
      </c>
      <c r="AI97" s="295">
        <v>2.0174856061248416</v>
      </c>
      <c r="AJ97" s="295">
        <v>1.6929929542953879</v>
      </c>
      <c r="AK97" s="295">
        <v>1.4261794097730003</v>
      </c>
      <c r="AL97" s="295">
        <v>3.5383883253994277</v>
      </c>
      <c r="AM97" s="295">
        <v>4.8275579829201885</v>
      </c>
    </row>
    <row r="98" spans="2:39">
      <c r="B98" t="s">
        <v>282</v>
      </c>
      <c r="C98" t="s">
        <v>376</v>
      </c>
      <c r="D98" s="125">
        <v>1.1625222655999999E-3</v>
      </c>
      <c r="E98">
        <v>1.1756003070399993E-3</v>
      </c>
      <c r="F98">
        <v>1.1886783484799986E-3</v>
      </c>
      <c r="G98">
        <v>1.201756389919998E-3</v>
      </c>
      <c r="H98">
        <v>1.2148344313599973E-3</v>
      </c>
      <c r="I98" s="125">
        <v>1.2279124727999967E-3</v>
      </c>
      <c r="J98">
        <v>1.2310235324099973E-3</v>
      </c>
      <c r="K98">
        <v>1.2341345920199979E-3</v>
      </c>
      <c r="L98">
        <v>1.2372456516299985E-3</v>
      </c>
      <c r="M98">
        <v>1.2403567112399992E-3</v>
      </c>
      <c r="N98" s="125">
        <v>1.2434677708499998E-3</v>
      </c>
      <c r="O98">
        <v>1.2491041422019998E-3</v>
      </c>
      <c r="P98">
        <v>1.2547405135539997E-3</v>
      </c>
      <c r="Q98">
        <v>1.2603768849059997E-3</v>
      </c>
      <c r="R98">
        <v>1.2660132562579997E-3</v>
      </c>
      <c r="S98" s="125">
        <v>1.2716496276099997E-3</v>
      </c>
      <c r="T98">
        <v>1.2781013469939997E-3</v>
      </c>
      <c r="U98">
        <v>1.2845530663779998E-3</v>
      </c>
      <c r="V98">
        <v>1.2910047857620001E-3</v>
      </c>
      <c r="W98">
        <v>1.2974565051460001E-3</v>
      </c>
      <c r="X98" s="125">
        <v>1.3039082245300002E-3</v>
      </c>
      <c r="Y98">
        <v>1.3118828477550002E-3</v>
      </c>
      <c r="Z98">
        <v>1.3198574709800002E-3</v>
      </c>
      <c r="AA98">
        <v>1.3278320942050001E-3</v>
      </c>
      <c r="AB98">
        <v>1.3358067174300001E-3</v>
      </c>
      <c r="AC98" s="125">
        <v>1.3437813406550001E-3</v>
      </c>
      <c r="AD98">
        <v>1.3515275634170001E-3</v>
      </c>
      <c r="AE98">
        <v>1.359273786179E-3</v>
      </c>
      <c r="AF98">
        <v>1.3670200089410001E-3</v>
      </c>
      <c r="AG98">
        <v>1.374766231703E-3</v>
      </c>
      <c r="AH98" s="125">
        <v>1.3825124544649999E-3</v>
      </c>
      <c r="AI98" s="295">
        <v>1.3357532473349983E-2</v>
      </c>
      <c r="AJ98" s="295">
        <v>1.4000376124189999E-2</v>
      </c>
      <c r="AK98" s="295">
        <v>1.477816874026E-2</v>
      </c>
      <c r="AL98" s="295">
        <v>2.6114440826689983E-2</v>
      </c>
      <c r="AM98" s="295">
        <v>3.9588701342419978E-2</v>
      </c>
    </row>
    <row r="99" spans="2:39">
      <c r="B99" t="s">
        <v>282</v>
      </c>
      <c r="C99" t="s">
        <v>377</v>
      </c>
      <c r="D99" s="125">
        <v>0</v>
      </c>
      <c r="E99">
        <v>0</v>
      </c>
      <c r="F99">
        <v>0</v>
      </c>
      <c r="G99">
        <v>0</v>
      </c>
      <c r="H99">
        <v>0</v>
      </c>
      <c r="I99" s="125">
        <v>0</v>
      </c>
      <c r="J99">
        <v>0</v>
      </c>
      <c r="K99">
        <v>0</v>
      </c>
      <c r="L99">
        <v>0</v>
      </c>
      <c r="M99">
        <v>0</v>
      </c>
      <c r="N99" s="125">
        <v>0</v>
      </c>
      <c r="O99">
        <v>0</v>
      </c>
      <c r="P99">
        <v>0</v>
      </c>
      <c r="Q99">
        <v>0</v>
      </c>
      <c r="R99">
        <v>0</v>
      </c>
      <c r="S99" s="125">
        <v>0</v>
      </c>
      <c r="T99">
        <v>0</v>
      </c>
      <c r="U99">
        <v>0</v>
      </c>
      <c r="V99">
        <v>0</v>
      </c>
      <c r="W99">
        <v>0</v>
      </c>
      <c r="X99" s="125">
        <v>0</v>
      </c>
      <c r="Y99">
        <v>0</v>
      </c>
      <c r="Z99">
        <v>0</v>
      </c>
      <c r="AA99">
        <v>0</v>
      </c>
      <c r="AB99">
        <v>0</v>
      </c>
      <c r="AC99" s="125">
        <v>0</v>
      </c>
      <c r="AD99">
        <v>0</v>
      </c>
      <c r="AE99">
        <v>0</v>
      </c>
      <c r="AF99">
        <v>0</v>
      </c>
      <c r="AG99">
        <v>0</v>
      </c>
      <c r="AH99" s="125">
        <v>0</v>
      </c>
      <c r="AI99" s="295">
        <v>0</v>
      </c>
      <c r="AJ99" s="295">
        <v>0</v>
      </c>
      <c r="AK99" s="295">
        <v>0</v>
      </c>
      <c r="AL99" s="295">
        <v>0</v>
      </c>
      <c r="AM99" s="295">
        <v>0</v>
      </c>
    </row>
    <row r="100" spans="2:39">
      <c r="B100" t="s">
        <v>299</v>
      </c>
      <c r="C100" t="s">
        <v>105</v>
      </c>
      <c r="D100" s="125">
        <v>7.5713352841180331E-2</v>
      </c>
      <c r="E100">
        <v>7.6602491423030467E-2</v>
      </c>
      <c r="F100">
        <v>7.7491630004880616E-2</v>
      </c>
      <c r="G100">
        <v>7.8380768586730751E-2</v>
      </c>
      <c r="H100">
        <v>7.92699071685809E-2</v>
      </c>
      <c r="I100" s="125">
        <v>8.0159045750431035E-2</v>
      </c>
      <c r="J100">
        <v>8.1245361250375195E-2</v>
      </c>
      <c r="K100">
        <v>8.2331676750319355E-2</v>
      </c>
      <c r="L100">
        <v>8.3417992250263501E-2</v>
      </c>
      <c r="M100">
        <v>8.4504307750207661E-2</v>
      </c>
      <c r="N100" s="125">
        <v>8.559062325015182E-2</v>
      </c>
      <c r="O100">
        <v>8.6671181052424606E-2</v>
      </c>
      <c r="P100">
        <v>8.7751738854697392E-2</v>
      </c>
      <c r="Q100">
        <v>8.8832296656970164E-2</v>
      </c>
      <c r="R100">
        <v>8.991285445924295E-2</v>
      </c>
      <c r="S100" s="125">
        <v>9.0993412261515735E-2</v>
      </c>
      <c r="T100">
        <v>9.1804224914558127E-2</v>
      </c>
      <c r="U100">
        <v>9.2615037567600533E-2</v>
      </c>
      <c r="V100">
        <v>9.3425850220642925E-2</v>
      </c>
      <c r="W100">
        <v>9.4236662873685331E-2</v>
      </c>
      <c r="X100" s="125">
        <v>9.5047475526727723E-2</v>
      </c>
      <c r="Y100">
        <v>9.5777368148662029E-2</v>
      </c>
      <c r="Z100">
        <v>9.6507260770596334E-2</v>
      </c>
      <c r="AA100">
        <v>9.7237153392530626E-2</v>
      </c>
      <c r="AB100">
        <v>9.7967046014464931E-2</v>
      </c>
      <c r="AC100" s="125">
        <v>9.8696938636399237E-2</v>
      </c>
      <c r="AD100">
        <v>9.9319038297204829E-2</v>
      </c>
      <c r="AE100">
        <v>9.994113795801042E-2</v>
      </c>
      <c r="AF100">
        <v>0.10056323761881603</v>
      </c>
      <c r="AG100">
        <v>0.10118533727962162</v>
      </c>
      <c r="AH100" s="125">
        <v>0.10180743694042721</v>
      </c>
      <c r="AI100" s="295">
        <v>0.88470715702615177</v>
      </c>
      <c r="AJ100" s="295">
        <v>0.99688135763821739</v>
      </c>
      <c r="AK100" s="295">
        <v>1.0840494305834609</v>
      </c>
      <c r="AL100" s="295">
        <v>1.7959978914142167</v>
      </c>
      <c r="AM100" s="295">
        <v>2.7849998464709502</v>
      </c>
    </row>
    <row r="101" spans="2:39">
      <c r="B101" t="s">
        <v>299</v>
      </c>
      <c r="C101" t="s">
        <v>371</v>
      </c>
      <c r="D101" s="125">
        <v>0</v>
      </c>
      <c r="E101">
        <v>4.2092021259990001E-5</v>
      </c>
      <c r="F101">
        <v>8.4184042519980001E-5</v>
      </c>
      <c r="G101">
        <v>1.2627606377997E-4</v>
      </c>
      <c r="H101">
        <v>1.6836808503996E-4</v>
      </c>
      <c r="I101" s="125">
        <v>2.1046010629995E-4</v>
      </c>
      <c r="J101">
        <v>4.8711866424413933E-4</v>
      </c>
      <c r="K101">
        <v>7.6377722218832871E-4</v>
      </c>
      <c r="L101">
        <v>1.040435780132518E-3</v>
      </c>
      <c r="M101">
        <v>1.3170943380767072E-3</v>
      </c>
      <c r="N101" s="125">
        <v>1.5937528960208965E-3</v>
      </c>
      <c r="O101">
        <v>1.9737399348701465E-3</v>
      </c>
      <c r="P101">
        <v>2.3537269737193963E-3</v>
      </c>
      <c r="Q101">
        <v>2.7337140125686466E-3</v>
      </c>
      <c r="R101">
        <v>3.113701051417896E-3</v>
      </c>
      <c r="S101" s="125">
        <v>3.4936880902671462E-3</v>
      </c>
      <c r="T101">
        <v>3.9273829868178203E-3</v>
      </c>
      <c r="U101">
        <v>4.3610778833684935E-3</v>
      </c>
      <c r="V101">
        <v>4.7947727799191675E-3</v>
      </c>
      <c r="W101">
        <v>5.2284676764698407E-3</v>
      </c>
      <c r="X101" s="125">
        <v>5.6621625730205148E-3</v>
      </c>
      <c r="Y101">
        <v>6.0924765153634233E-3</v>
      </c>
      <c r="Z101">
        <v>6.5227904577063308E-3</v>
      </c>
      <c r="AA101">
        <v>6.9531044000492393E-3</v>
      </c>
      <c r="AB101">
        <v>7.3834183423921469E-3</v>
      </c>
      <c r="AC101" s="125">
        <v>7.8137322847350553E-3</v>
      </c>
      <c r="AD101">
        <v>8.1895543808442987E-3</v>
      </c>
      <c r="AE101">
        <v>8.5653764769535439E-3</v>
      </c>
      <c r="AF101">
        <v>8.9411985730627874E-3</v>
      </c>
      <c r="AG101">
        <v>9.3170206691720325E-3</v>
      </c>
      <c r="AH101" s="125">
        <v>9.692842765281276E-3</v>
      </c>
      <c r="AI101" s="295">
        <v>5.8335592195624397E-3</v>
      </c>
      <c r="AJ101" s="295">
        <v>3.9236186858459962E-2</v>
      </c>
      <c r="AK101" s="295">
        <v>8.5133677438580649E-2</v>
      </c>
      <c r="AL101" s="295">
        <v>4.3475993182001502E-2</v>
      </c>
      <c r="AM101" s="295">
        <v>0.12294750804756165</v>
      </c>
    </row>
    <row r="102" spans="2:39">
      <c r="B102" t="s">
        <v>299</v>
      </c>
      <c r="C102" t="s">
        <v>85</v>
      </c>
      <c r="D102" s="125">
        <v>0.11910012852560012</v>
      </c>
      <c r="E102">
        <v>0.12178402136533042</v>
      </c>
      <c r="F102">
        <v>0.12446791420506072</v>
      </c>
      <c r="G102">
        <v>0.12715180704479101</v>
      </c>
      <c r="H102">
        <v>0.12983569988452132</v>
      </c>
      <c r="I102" s="125">
        <v>0.13251959272425162</v>
      </c>
      <c r="J102">
        <v>0.13666028212097511</v>
      </c>
      <c r="K102">
        <v>0.14080097151769858</v>
      </c>
      <c r="L102">
        <v>0.14494166091442207</v>
      </c>
      <c r="M102">
        <v>0.14908235031114553</v>
      </c>
      <c r="N102" s="125">
        <v>0.15322303970786902</v>
      </c>
      <c r="O102">
        <v>0.1578618975948223</v>
      </c>
      <c r="P102">
        <v>0.16250075548177559</v>
      </c>
      <c r="Q102">
        <v>0.1671396133687289</v>
      </c>
      <c r="R102">
        <v>0.17177847125568219</v>
      </c>
      <c r="S102" s="125">
        <v>0.17641732914263547</v>
      </c>
      <c r="T102">
        <v>0.18176125642214333</v>
      </c>
      <c r="U102">
        <v>0.18710518370165122</v>
      </c>
      <c r="V102">
        <v>0.19244911098115908</v>
      </c>
      <c r="W102">
        <v>0.19779303826066696</v>
      </c>
      <c r="X102" s="125">
        <v>0.20313696554017482</v>
      </c>
      <c r="Y102">
        <v>0.20969710752059209</v>
      </c>
      <c r="Z102">
        <v>0.21625724950100933</v>
      </c>
      <c r="AA102">
        <v>0.2228173914814266</v>
      </c>
      <c r="AB102">
        <v>0.22937753346184384</v>
      </c>
      <c r="AC102" s="125">
        <v>0.2359376754422611</v>
      </c>
      <c r="AD102">
        <v>0.24219012574481941</v>
      </c>
      <c r="AE102">
        <v>0.24844257604737771</v>
      </c>
      <c r="AF102">
        <v>0.25469502634993602</v>
      </c>
      <c r="AG102">
        <v>0.26094747665249429</v>
      </c>
      <c r="AH102" s="125">
        <v>0.26719992695505262</v>
      </c>
      <c r="AI102" s="295">
        <v>1.4795674683216657</v>
      </c>
      <c r="AJ102" s="295">
        <v>1.9511666614573091</v>
      </c>
      <c r="AK102" s="295">
        <v>2.5906990546969872</v>
      </c>
      <c r="AL102" s="295">
        <v>3.2775110900711057</v>
      </c>
      <c r="AM102" s="295">
        <v>5.6650731792279192</v>
      </c>
    </row>
    <row r="103" spans="2:39">
      <c r="B103" t="s">
        <v>299</v>
      </c>
      <c r="C103" t="s">
        <v>372</v>
      </c>
      <c r="D103" s="125">
        <v>-2.011662277711343E-2</v>
      </c>
      <c r="E103">
        <v>-2.2039542241351979E-2</v>
      </c>
      <c r="F103">
        <v>-2.3962461705590524E-2</v>
      </c>
      <c r="G103">
        <v>-2.5885381169829073E-2</v>
      </c>
      <c r="H103">
        <v>-2.7808300634067619E-2</v>
      </c>
      <c r="I103" s="125">
        <v>-2.9731220098306168E-2</v>
      </c>
      <c r="J103">
        <v>-3.3624030266398569E-2</v>
      </c>
      <c r="K103">
        <v>-3.7516840434490967E-2</v>
      </c>
      <c r="L103">
        <v>-4.1409650602583371E-2</v>
      </c>
      <c r="M103">
        <v>-4.5302460770675776E-2</v>
      </c>
      <c r="N103" s="125">
        <v>-4.9195270938768174E-2</v>
      </c>
      <c r="O103">
        <v>-5.4069379053397371E-2</v>
      </c>
      <c r="P103">
        <v>-5.8943487168026561E-2</v>
      </c>
      <c r="Q103">
        <v>-6.3817595282655751E-2</v>
      </c>
      <c r="R103">
        <v>-6.8691703397284948E-2</v>
      </c>
      <c r="S103" s="125">
        <v>-7.3565811511914145E-2</v>
      </c>
      <c r="T103">
        <v>-7.9467940070063081E-2</v>
      </c>
      <c r="U103">
        <v>-8.5370068628212017E-2</v>
      </c>
      <c r="V103">
        <v>-9.1272197186360954E-2</v>
      </c>
      <c r="W103">
        <v>-9.7174325744509876E-2</v>
      </c>
      <c r="X103" s="125">
        <v>-0.10307645430265881</v>
      </c>
      <c r="Y103">
        <v>-0.10974682689856854</v>
      </c>
      <c r="Z103">
        <v>-0.11641719949447828</v>
      </c>
      <c r="AA103">
        <v>-0.12308757209038801</v>
      </c>
      <c r="AB103">
        <v>-0.12975794468629775</v>
      </c>
      <c r="AC103" s="125">
        <v>-0.13642831728220747</v>
      </c>
      <c r="AD103">
        <v>-0.14265068030594275</v>
      </c>
      <c r="AE103">
        <v>-0.14887304332967802</v>
      </c>
      <c r="AF103">
        <v>-0.15509540635341326</v>
      </c>
      <c r="AG103">
        <v>-0.16131776937714853</v>
      </c>
      <c r="AH103" s="125">
        <v>-0.16754013240088381</v>
      </c>
      <c r="AI103" s="295">
        <v>-0.35659178163917565</v>
      </c>
      <c r="AJ103" s="295">
        <v>-0.82464423328385161</v>
      </c>
      <c r="AK103" s="295">
        <v>-1.4939913465216654</v>
      </c>
      <c r="AL103" s="295">
        <v>-1.132040743984259</v>
      </c>
      <c r="AM103" s="295">
        <v>-2.5229556362032657</v>
      </c>
    </row>
    <row r="104" spans="2:39">
      <c r="B104" t="s">
        <v>299</v>
      </c>
      <c r="C104" t="s">
        <v>81</v>
      </c>
      <c r="D104" s="125">
        <v>5.1577006002035609E-2</v>
      </c>
      <c r="E104">
        <v>5.2633859110140881E-2</v>
      </c>
      <c r="F104">
        <v>5.3690712218246152E-2</v>
      </c>
      <c r="G104">
        <v>5.4747565326351416E-2</v>
      </c>
      <c r="H104">
        <v>5.5804418434456687E-2</v>
      </c>
      <c r="I104" s="125">
        <v>5.6861271542561959E-2</v>
      </c>
      <c r="J104">
        <v>5.9831084070115337E-2</v>
      </c>
      <c r="K104">
        <v>6.2800896597668715E-2</v>
      </c>
      <c r="L104">
        <v>6.5770709125222093E-2</v>
      </c>
      <c r="M104">
        <v>6.8740521652775471E-2</v>
      </c>
      <c r="N104" s="125">
        <v>7.171033418032885E-2</v>
      </c>
      <c r="O104">
        <v>7.5105401462342083E-2</v>
      </c>
      <c r="P104">
        <v>7.8500468744355317E-2</v>
      </c>
      <c r="Q104">
        <v>8.1895536026368551E-2</v>
      </c>
      <c r="R104">
        <v>8.5290603308381785E-2</v>
      </c>
      <c r="S104" s="125">
        <v>8.8685670590395019E-2</v>
      </c>
      <c r="T104">
        <v>9.1363985027107866E-2</v>
      </c>
      <c r="U104">
        <v>9.40422994638207E-2</v>
      </c>
      <c r="V104">
        <v>9.6720613900533547E-2</v>
      </c>
      <c r="W104">
        <v>9.9398928337246381E-2</v>
      </c>
      <c r="X104" s="125">
        <v>0.10207724277395923</v>
      </c>
      <c r="Y104">
        <v>0.10415716091586952</v>
      </c>
      <c r="Z104">
        <v>0.10623707905777981</v>
      </c>
      <c r="AA104">
        <v>0.1083169971996901</v>
      </c>
      <c r="AB104">
        <v>0.11039691534160039</v>
      </c>
      <c r="AC104" s="125">
        <v>0.11247683348351067</v>
      </c>
      <c r="AD104">
        <v>0.1144863400813551</v>
      </c>
      <c r="AE104">
        <v>0.11649584667919952</v>
      </c>
      <c r="AF104">
        <v>0.11850535327704394</v>
      </c>
      <c r="AG104">
        <v>0.12051485987488836</v>
      </c>
      <c r="AH104" s="125">
        <v>0.12252436647273278</v>
      </c>
      <c r="AI104" s="295">
        <v>0.65416837825990304</v>
      </c>
      <c r="AJ104" s="295">
        <v>0.96479108381483936</v>
      </c>
      <c r="AK104" s="295">
        <v>1.2361889951576293</v>
      </c>
      <c r="AL104" s="295">
        <v>1.5472491278944134</v>
      </c>
      <c r="AM104" s="295">
        <v>2.6813608802780835</v>
      </c>
    </row>
    <row r="105" spans="2:39">
      <c r="B105" t="s">
        <v>299</v>
      </c>
      <c r="C105" t="s">
        <v>373</v>
      </c>
      <c r="D105" s="125">
        <v>1.251323472588132E-2</v>
      </c>
      <c r="E105">
        <v>1.2962952362245666E-2</v>
      </c>
      <c r="F105">
        <v>1.3412669998610013E-2</v>
      </c>
      <c r="G105">
        <v>1.3862387634974358E-2</v>
      </c>
      <c r="H105">
        <v>1.4312105271338705E-2</v>
      </c>
      <c r="I105" s="125">
        <v>1.4761822907703051E-2</v>
      </c>
      <c r="J105">
        <v>1.5324277884706524E-2</v>
      </c>
      <c r="K105">
        <v>1.5886732861709996E-2</v>
      </c>
      <c r="L105">
        <v>1.6449187838713467E-2</v>
      </c>
      <c r="M105">
        <v>1.7011642815716942E-2</v>
      </c>
      <c r="N105" s="125">
        <v>1.7574097792720414E-2</v>
      </c>
      <c r="O105">
        <v>1.8241912086127909E-2</v>
      </c>
      <c r="P105">
        <v>1.8909726379535401E-2</v>
      </c>
      <c r="Q105">
        <v>1.9577540672942897E-2</v>
      </c>
      <c r="R105">
        <v>2.0245354966350389E-2</v>
      </c>
      <c r="S105" s="125">
        <v>2.0913169259757884E-2</v>
      </c>
      <c r="T105">
        <v>2.1629835891879164E-2</v>
      </c>
      <c r="U105">
        <v>2.2346502524000448E-2</v>
      </c>
      <c r="V105">
        <v>2.3063169156121728E-2</v>
      </c>
      <c r="W105">
        <v>2.3779835788243012E-2</v>
      </c>
      <c r="X105" s="125">
        <v>2.4496502420364292E-2</v>
      </c>
      <c r="Y105">
        <v>2.5251686141154212E-2</v>
      </c>
      <c r="Z105">
        <v>2.6006869861944129E-2</v>
      </c>
      <c r="AA105">
        <v>2.6762053582734049E-2</v>
      </c>
      <c r="AB105">
        <v>2.7517237303523966E-2</v>
      </c>
      <c r="AC105" s="125">
        <v>2.8272421024313887E-2</v>
      </c>
      <c r="AD105">
        <v>2.9050242181536505E-2</v>
      </c>
      <c r="AE105">
        <v>2.982806333875912E-2</v>
      </c>
      <c r="AF105">
        <v>3.0605884495981738E-2</v>
      </c>
      <c r="AG105">
        <v>3.1383705653204357E-2</v>
      </c>
      <c r="AH105" s="125">
        <v>3.2161526810426971E-2</v>
      </c>
      <c r="AI105" s="295">
        <v>0.16407111209432046</v>
      </c>
      <c r="AJ105" s="295">
        <v>0.23077764693804356</v>
      </c>
      <c r="AK105" s="295">
        <v>0.3113361928139432</v>
      </c>
      <c r="AL105" s="295">
        <v>0.37727466123964354</v>
      </c>
      <c r="AM105" s="295">
        <v>0.66411435163322241</v>
      </c>
    </row>
    <row r="106" spans="2:39">
      <c r="B106" t="s">
        <v>299</v>
      </c>
      <c r="C106" t="s">
        <v>374</v>
      </c>
      <c r="D106" s="125">
        <v>3.9032160990185055E-2</v>
      </c>
      <c r="E106">
        <v>3.9370517903708303E-2</v>
      </c>
      <c r="F106">
        <v>3.9708874817231551E-2</v>
      </c>
      <c r="G106">
        <v>4.0047231730754806E-2</v>
      </c>
      <c r="H106">
        <v>4.0385588644278055E-2</v>
      </c>
      <c r="I106" s="125">
        <v>4.0723945557801303E-2</v>
      </c>
      <c r="J106">
        <v>4.0889444295647753E-2</v>
      </c>
      <c r="K106">
        <v>4.1054943033494197E-2</v>
      </c>
      <c r="L106">
        <v>4.1220441771340648E-2</v>
      </c>
      <c r="M106">
        <v>4.1385940509187091E-2</v>
      </c>
      <c r="N106" s="125">
        <v>4.1551439247033542E-2</v>
      </c>
      <c r="O106">
        <v>4.1590888693726465E-2</v>
      </c>
      <c r="P106">
        <v>4.1630338140419387E-2</v>
      </c>
      <c r="Q106">
        <v>4.166978758711231E-2</v>
      </c>
      <c r="R106">
        <v>4.1709237033805233E-2</v>
      </c>
      <c r="S106" s="125">
        <v>4.1748686480498155E-2</v>
      </c>
      <c r="T106">
        <v>4.1814356242221053E-2</v>
      </c>
      <c r="U106">
        <v>4.1880026003943957E-2</v>
      </c>
      <c r="V106">
        <v>4.1945695765666854E-2</v>
      </c>
      <c r="W106">
        <v>4.2011365527389759E-2</v>
      </c>
      <c r="X106" s="125">
        <v>4.2077035289112656E-2</v>
      </c>
      <c r="Y106">
        <v>4.2163323053855707E-2</v>
      </c>
      <c r="Z106">
        <v>4.2249610818598758E-2</v>
      </c>
      <c r="AA106">
        <v>4.2335898583341809E-2</v>
      </c>
      <c r="AB106">
        <v>4.242218634808486E-2</v>
      </c>
      <c r="AC106" s="125">
        <v>4.2508474112827911E-2</v>
      </c>
      <c r="AD106">
        <v>4.2808510702686008E-2</v>
      </c>
      <c r="AE106">
        <v>4.3108547292544097E-2</v>
      </c>
      <c r="AF106">
        <v>4.3408583882402194E-2</v>
      </c>
      <c r="AG106">
        <v>4.3708620472260283E-2</v>
      </c>
      <c r="AH106" s="125">
        <v>4.400865706211838E-2</v>
      </c>
      <c r="AI106" s="295">
        <v>0.44537052850066228</v>
      </c>
      <c r="AJ106" s="295">
        <v>0.4596288560109294</v>
      </c>
      <c r="AK106" s="295">
        <v>0.47079944761783266</v>
      </c>
      <c r="AL106" s="295">
        <v>0.86344794526455793</v>
      </c>
      <c r="AM106" s="295">
        <v>1.2921703575932779</v>
      </c>
    </row>
    <row r="107" spans="2:39">
      <c r="B107" t="s">
        <v>299</v>
      </c>
      <c r="C107" t="s">
        <v>375</v>
      </c>
      <c r="D107" s="125">
        <v>5.9892454788000003E-3</v>
      </c>
      <c r="E107">
        <v>6.1055169577000001E-3</v>
      </c>
      <c r="F107">
        <v>6.2217884365999999E-3</v>
      </c>
      <c r="G107">
        <v>6.3380599155000005E-3</v>
      </c>
      <c r="H107">
        <v>6.4543313944000003E-3</v>
      </c>
      <c r="I107" s="125">
        <v>6.5706028733000001E-3</v>
      </c>
      <c r="J107">
        <v>6.7922186099600001E-3</v>
      </c>
      <c r="K107">
        <v>7.0138343466200001E-3</v>
      </c>
      <c r="L107">
        <v>7.2354500832799993E-3</v>
      </c>
      <c r="M107">
        <v>7.4570658199399993E-3</v>
      </c>
      <c r="N107" s="125">
        <v>7.6786815565999993E-3</v>
      </c>
      <c r="O107">
        <v>7.9384290171599994E-3</v>
      </c>
      <c r="P107">
        <v>8.1981764777200004E-3</v>
      </c>
      <c r="Q107">
        <v>8.4579239382800014E-3</v>
      </c>
      <c r="R107">
        <v>8.7176713988400007E-3</v>
      </c>
      <c r="S107" s="125">
        <v>8.9774188594000017E-3</v>
      </c>
      <c r="T107">
        <v>9.3647510942400022E-3</v>
      </c>
      <c r="U107">
        <v>9.7520833290800028E-3</v>
      </c>
      <c r="V107">
        <v>1.0139415563920002E-2</v>
      </c>
      <c r="W107">
        <v>1.0526747798760002E-2</v>
      </c>
      <c r="X107" s="125">
        <v>1.0914080033600003E-2</v>
      </c>
      <c r="Y107">
        <v>1.1330061543140002E-2</v>
      </c>
      <c r="Z107">
        <v>1.1746043052680002E-2</v>
      </c>
      <c r="AA107">
        <v>1.2162024562220002E-2</v>
      </c>
      <c r="AB107">
        <v>1.2578006071760002E-2</v>
      </c>
      <c r="AC107" s="125">
        <v>1.2993987581300001E-2</v>
      </c>
      <c r="AD107">
        <v>1.341830645252E-2</v>
      </c>
      <c r="AE107">
        <v>1.3842625323740001E-2</v>
      </c>
      <c r="AF107">
        <v>1.426694419496E-2</v>
      </c>
      <c r="AG107">
        <v>1.469126306618E-2</v>
      </c>
      <c r="AH107" s="125">
        <v>1.5115581937399999E-2</v>
      </c>
      <c r="AI107" s="295">
        <v>7.3856795472699993E-2</v>
      </c>
      <c r="AJ107" s="295">
        <v>0.10066537906760002</v>
      </c>
      <c r="AK107" s="295">
        <v>0.14305892381950003</v>
      </c>
      <c r="AL107" s="295">
        <v>0.16684349298370002</v>
      </c>
      <c r="AM107" s="295">
        <v>0.29898833676960002</v>
      </c>
    </row>
    <row r="108" spans="2:39">
      <c r="B108" t="s">
        <v>299</v>
      </c>
      <c r="C108" t="s">
        <v>79</v>
      </c>
      <c r="D108" s="125">
        <v>6.5879367991992066E-2</v>
      </c>
      <c r="E108">
        <v>6.6079950253074268E-2</v>
      </c>
      <c r="F108">
        <v>6.6280532514156471E-2</v>
      </c>
      <c r="G108">
        <v>6.6481114775238673E-2</v>
      </c>
      <c r="H108">
        <v>6.6681697036320875E-2</v>
      </c>
      <c r="I108" s="125">
        <v>6.6882279297403077E-2</v>
      </c>
      <c r="J108">
        <v>6.6979967600899484E-2</v>
      </c>
      <c r="K108">
        <v>6.7077655904395891E-2</v>
      </c>
      <c r="L108">
        <v>6.7175344207892285E-2</v>
      </c>
      <c r="M108">
        <v>6.7273032511388692E-2</v>
      </c>
      <c r="N108" s="125">
        <v>6.7370720814885099E-2</v>
      </c>
      <c r="O108">
        <v>6.7473163823294074E-2</v>
      </c>
      <c r="P108">
        <v>6.757560683170305E-2</v>
      </c>
      <c r="Q108">
        <v>6.7678049840112026E-2</v>
      </c>
      <c r="R108">
        <v>6.7780492848521001E-2</v>
      </c>
      <c r="S108" s="125">
        <v>6.7882935856929977E-2</v>
      </c>
      <c r="T108">
        <v>6.8270007493208454E-2</v>
      </c>
      <c r="U108">
        <v>6.8657079129486931E-2</v>
      </c>
      <c r="V108">
        <v>6.9044150765765408E-2</v>
      </c>
      <c r="W108">
        <v>6.9431222402043885E-2</v>
      </c>
      <c r="X108" s="125">
        <v>6.9818294038322362E-2</v>
      </c>
      <c r="Y108">
        <v>7.0854388647478214E-2</v>
      </c>
      <c r="Z108">
        <v>7.1890483256634066E-2</v>
      </c>
      <c r="AA108">
        <v>7.2926577865789932E-2</v>
      </c>
      <c r="AB108">
        <v>7.3962672474945784E-2</v>
      </c>
      <c r="AC108" s="125">
        <v>7.4998767084101636E-2</v>
      </c>
      <c r="AD108">
        <v>7.5786240824729498E-2</v>
      </c>
      <c r="AE108">
        <v>7.6573714565357359E-2</v>
      </c>
      <c r="AF108">
        <v>7.7361188305985235E-2</v>
      </c>
      <c r="AG108">
        <v>7.8148662046613096E-2</v>
      </c>
      <c r="AH108" s="125">
        <v>7.8936135787240957E-2</v>
      </c>
      <c r="AI108" s="295">
        <v>0.73416166290764684</v>
      </c>
      <c r="AJ108" s="295">
        <v>0.75098172384427231</v>
      </c>
      <c r="AK108" s="295">
        <v>0.82125712489719804</v>
      </c>
      <c r="AL108" s="295">
        <v>1.417772665937034</v>
      </c>
      <c r="AM108" s="295">
        <v>2.16921149679591</v>
      </c>
    </row>
    <row r="109" spans="2:39">
      <c r="B109" t="s">
        <v>299</v>
      </c>
      <c r="C109" t="s">
        <v>376</v>
      </c>
      <c r="D109" s="125">
        <v>2.1297726876000005E-2</v>
      </c>
      <c r="E109">
        <v>2.1664247259199996E-2</v>
      </c>
      <c r="F109">
        <v>2.2030767642399991E-2</v>
      </c>
      <c r="G109">
        <v>2.2397288025599982E-2</v>
      </c>
      <c r="H109">
        <v>2.2763808408799976E-2</v>
      </c>
      <c r="I109" s="125">
        <v>2.3130328791999968E-2</v>
      </c>
      <c r="J109">
        <v>2.3657427388199974E-2</v>
      </c>
      <c r="K109">
        <v>2.4184525984399984E-2</v>
      </c>
      <c r="L109">
        <v>2.471162458059999E-2</v>
      </c>
      <c r="M109">
        <v>2.5238723176799999E-2</v>
      </c>
      <c r="N109" s="125">
        <v>2.5765821773000006E-2</v>
      </c>
      <c r="O109">
        <v>2.6411989109800006E-2</v>
      </c>
      <c r="P109">
        <v>2.7058156446600007E-2</v>
      </c>
      <c r="Q109">
        <v>2.7704323783400004E-2</v>
      </c>
      <c r="R109">
        <v>2.8350491120200005E-2</v>
      </c>
      <c r="S109" s="125">
        <v>2.8996658457000005E-2</v>
      </c>
      <c r="T109">
        <v>2.9554413407000005E-2</v>
      </c>
      <c r="U109">
        <v>3.0112168357000004E-2</v>
      </c>
      <c r="V109">
        <v>3.0669923307000004E-2</v>
      </c>
      <c r="W109">
        <v>3.1227678257000003E-2</v>
      </c>
      <c r="X109" s="125">
        <v>3.1785433207000002E-2</v>
      </c>
      <c r="Y109">
        <v>3.2333074444900002E-2</v>
      </c>
      <c r="Z109">
        <v>3.2880715682800002E-2</v>
      </c>
      <c r="AA109">
        <v>3.3428356920700002E-2</v>
      </c>
      <c r="AB109">
        <v>3.3975998158600001E-2</v>
      </c>
      <c r="AC109" s="125">
        <v>3.4523639396500001E-2</v>
      </c>
      <c r="AD109">
        <v>3.5024060007999999E-2</v>
      </c>
      <c r="AE109">
        <v>3.5524480619500004E-2</v>
      </c>
      <c r="AF109">
        <v>3.6024901231000002E-2</v>
      </c>
      <c r="AG109">
        <v>3.6525321842500007E-2</v>
      </c>
      <c r="AH109" s="125">
        <v>3.7025742454000005E-2</v>
      </c>
      <c r="AI109" s="295">
        <v>0.25684228990699992</v>
      </c>
      <c r="AJ109" s="295">
        <v>0.31763705722500007</v>
      </c>
      <c r="AK109" s="295">
        <v>0.37905172396550002</v>
      </c>
      <c r="AL109" s="295">
        <v>0.54871352535899987</v>
      </c>
      <c r="AM109" s="295">
        <v>0.89597981611749988</v>
      </c>
    </row>
    <row r="110" spans="2:39">
      <c r="B110" t="s">
        <v>299</v>
      </c>
      <c r="C110" t="s">
        <v>377</v>
      </c>
      <c r="D110" s="125">
        <v>0</v>
      </c>
      <c r="E110">
        <v>0</v>
      </c>
      <c r="F110">
        <v>0</v>
      </c>
      <c r="G110">
        <v>0</v>
      </c>
      <c r="H110">
        <v>0</v>
      </c>
      <c r="I110" s="125">
        <v>0</v>
      </c>
      <c r="J110">
        <v>0</v>
      </c>
      <c r="K110">
        <v>0</v>
      </c>
      <c r="L110">
        <v>0</v>
      </c>
      <c r="M110">
        <v>0</v>
      </c>
      <c r="N110" s="125">
        <v>0</v>
      </c>
      <c r="O110">
        <v>0</v>
      </c>
      <c r="P110">
        <v>0</v>
      </c>
      <c r="Q110">
        <v>0</v>
      </c>
      <c r="R110">
        <v>0</v>
      </c>
      <c r="S110" s="125">
        <v>0</v>
      </c>
      <c r="T110">
        <v>0</v>
      </c>
      <c r="U110">
        <v>0</v>
      </c>
      <c r="V110">
        <v>0</v>
      </c>
      <c r="W110">
        <v>0</v>
      </c>
      <c r="X110" s="125">
        <v>0</v>
      </c>
      <c r="Y110">
        <v>0</v>
      </c>
      <c r="Z110">
        <v>0</v>
      </c>
      <c r="AA110">
        <v>0</v>
      </c>
      <c r="AB110">
        <v>0</v>
      </c>
      <c r="AC110" s="125">
        <v>0</v>
      </c>
      <c r="AD110">
        <v>0</v>
      </c>
      <c r="AE110">
        <v>0</v>
      </c>
      <c r="AF110">
        <v>0</v>
      </c>
      <c r="AG110">
        <v>0</v>
      </c>
      <c r="AH110" s="125">
        <v>0</v>
      </c>
      <c r="AI110" s="295">
        <v>0</v>
      </c>
      <c r="AJ110" s="295">
        <v>0</v>
      </c>
      <c r="AK110" s="295">
        <v>0</v>
      </c>
      <c r="AL110" s="295">
        <v>0</v>
      </c>
      <c r="AM110" s="295">
        <v>0</v>
      </c>
    </row>
    <row r="111" spans="2:39">
      <c r="B111" t="s">
        <v>287</v>
      </c>
      <c r="C111" t="s">
        <v>105</v>
      </c>
      <c r="D111" s="125">
        <v>0.12191955306647831</v>
      </c>
      <c r="E111">
        <v>0.12444303237226292</v>
      </c>
      <c r="F111">
        <v>0.12696651167804754</v>
      </c>
      <c r="G111">
        <v>0.12948999098383218</v>
      </c>
      <c r="H111">
        <v>0.1320134702896168</v>
      </c>
      <c r="I111" s="125">
        <v>0.13453694959540141</v>
      </c>
      <c r="J111">
        <v>0.13752741901629167</v>
      </c>
      <c r="K111">
        <v>0.14051788843718194</v>
      </c>
      <c r="L111">
        <v>0.14350835785807223</v>
      </c>
      <c r="M111">
        <v>0.14649882727896249</v>
      </c>
      <c r="N111" s="125">
        <v>0.14948929669985275</v>
      </c>
      <c r="O111">
        <v>0.15242998732500135</v>
      </c>
      <c r="P111">
        <v>0.15537067795014994</v>
      </c>
      <c r="Q111">
        <v>0.15831136857529851</v>
      </c>
      <c r="R111">
        <v>0.16125205920044711</v>
      </c>
      <c r="S111" s="125">
        <v>0.1641927498255957</v>
      </c>
      <c r="T111">
        <v>0.1668034249766927</v>
      </c>
      <c r="U111">
        <v>0.16941410012778971</v>
      </c>
      <c r="V111">
        <v>0.17202477527888671</v>
      </c>
      <c r="W111">
        <v>0.17463545042998371</v>
      </c>
      <c r="X111" s="125">
        <v>0.17724612558108072</v>
      </c>
      <c r="Y111">
        <v>0.17955469229708718</v>
      </c>
      <c r="Z111">
        <v>0.18186325901309364</v>
      </c>
      <c r="AA111">
        <v>0.18417182572910007</v>
      </c>
      <c r="AB111">
        <v>0.18648039244510653</v>
      </c>
      <c r="AC111" s="125">
        <v>0.18878895916111299</v>
      </c>
      <c r="AD111">
        <v>0.1907401763881269</v>
      </c>
      <c r="AE111">
        <v>0.19269139361514084</v>
      </c>
      <c r="AF111">
        <v>0.19464261084215476</v>
      </c>
      <c r="AG111">
        <v>0.1965938280691687</v>
      </c>
      <c r="AH111" s="125">
        <v>0.19854504529618261</v>
      </c>
      <c r="AI111" s="295">
        <v>1.4869112972759999</v>
      </c>
      <c r="AJ111" s="295">
        <v>1.8011700159707789</v>
      </c>
      <c r="AK111" s="295">
        <v>2.071318308437355</v>
      </c>
      <c r="AL111" s="295">
        <v>3.138592016546927</v>
      </c>
      <c r="AM111" s="295">
        <v>5.032664199403202</v>
      </c>
    </row>
    <row r="112" spans="2:39">
      <c r="B112" t="s">
        <v>287</v>
      </c>
      <c r="C112" t="s">
        <v>371</v>
      </c>
      <c r="D112" s="125">
        <v>0</v>
      </c>
      <c r="E112">
        <v>2.5603808194219998E-4</v>
      </c>
      <c r="F112">
        <v>5.1207616388439996E-4</v>
      </c>
      <c r="G112">
        <v>7.6811424582660004E-4</v>
      </c>
      <c r="H112">
        <v>1.0241523277687999E-3</v>
      </c>
      <c r="I112" s="125">
        <v>1.280190409711E-3</v>
      </c>
      <c r="J112">
        <v>1.8491731150828898E-3</v>
      </c>
      <c r="K112">
        <v>2.4181558204547796E-3</v>
      </c>
      <c r="L112">
        <v>2.9871385258266698E-3</v>
      </c>
      <c r="M112">
        <v>3.5561212311985596E-3</v>
      </c>
      <c r="N112" s="125">
        <v>4.1251039365704494E-3</v>
      </c>
      <c r="O112">
        <v>4.7515202102269222E-3</v>
      </c>
      <c r="P112">
        <v>5.377936483883395E-3</v>
      </c>
      <c r="Q112">
        <v>6.0043527575398678E-3</v>
      </c>
      <c r="R112">
        <v>6.6307690311963405E-3</v>
      </c>
      <c r="S112" s="125">
        <v>7.2571853048528133E-3</v>
      </c>
      <c r="T112">
        <v>7.8151918828330801E-3</v>
      </c>
      <c r="U112">
        <v>8.3731984608133476E-3</v>
      </c>
      <c r="V112">
        <v>8.9312050387936152E-3</v>
      </c>
      <c r="W112">
        <v>9.4892116167738811E-3</v>
      </c>
      <c r="X112" s="125">
        <v>1.0047218194754149E-2</v>
      </c>
      <c r="Y112">
        <v>1.0502369277272359E-2</v>
      </c>
      <c r="Z112">
        <v>1.0957520359790569E-2</v>
      </c>
      <c r="AA112">
        <v>1.1412671442308779E-2</v>
      </c>
      <c r="AB112">
        <v>1.1867822524826989E-2</v>
      </c>
      <c r="AC112" s="125">
        <v>1.2322973607345199E-2</v>
      </c>
      <c r="AD112">
        <v>1.267777176365102E-2</v>
      </c>
      <c r="AE112">
        <v>1.3032569919956839E-2</v>
      </c>
      <c r="AF112">
        <v>1.338736807626266E-2</v>
      </c>
      <c r="AG112">
        <v>1.3742166232568478E-2</v>
      </c>
      <c r="AH112" s="125">
        <v>1.4096964388874299E-2</v>
      </c>
      <c r="AI112" s="295">
        <v>1.8776263858266348E-2</v>
      </c>
      <c r="AJ112" s="295">
        <v>7.8802892918237874E-2</v>
      </c>
      <c r="AK112" s="295">
        <v>0.13404741578761134</v>
      </c>
      <c r="AL112" s="295">
        <v>9.3454052839933757E-2</v>
      </c>
      <c r="AM112" s="295">
        <v>0.21745425043279093</v>
      </c>
    </row>
    <row r="113" spans="2:39">
      <c r="B113" t="s">
        <v>287</v>
      </c>
      <c r="C113" t="s">
        <v>85</v>
      </c>
      <c r="D113" s="125">
        <v>0.24345236870029216</v>
      </c>
      <c r="E113">
        <v>0.2483867960557955</v>
      </c>
      <c r="F113">
        <v>0.25332122341129887</v>
      </c>
      <c r="G113">
        <v>0.25825565076680224</v>
      </c>
      <c r="H113">
        <v>0.26319007812230555</v>
      </c>
      <c r="I113" s="125">
        <v>0.26812450547780892</v>
      </c>
      <c r="J113">
        <v>0.27478243955713905</v>
      </c>
      <c r="K113">
        <v>0.28144037363646918</v>
      </c>
      <c r="L113">
        <v>0.28809830771579925</v>
      </c>
      <c r="M113">
        <v>0.29475624179512938</v>
      </c>
      <c r="N113" s="125">
        <v>0.30141417587445951</v>
      </c>
      <c r="O113">
        <v>0.30768757500049509</v>
      </c>
      <c r="P113">
        <v>0.31396097412653073</v>
      </c>
      <c r="Q113">
        <v>0.32023437325256632</v>
      </c>
      <c r="R113">
        <v>0.32650777237860196</v>
      </c>
      <c r="S113" s="125">
        <v>0.33278117150463754</v>
      </c>
      <c r="T113">
        <v>0.33888600600763708</v>
      </c>
      <c r="U113">
        <v>0.34499084051063661</v>
      </c>
      <c r="V113">
        <v>0.35109567501363614</v>
      </c>
      <c r="W113">
        <v>0.35720050951663568</v>
      </c>
      <c r="X113" s="125">
        <v>0.36330534401963521</v>
      </c>
      <c r="Y113">
        <v>0.37032701897414105</v>
      </c>
      <c r="Z113">
        <v>0.37734869392864684</v>
      </c>
      <c r="AA113">
        <v>0.38437036888315268</v>
      </c>
      <c r="AB113">
        <v>0.39139204383765847</v>
      </c>
      <c r="AC113" s="125">
        <v>0.39841371879216431</v>
      </c>
      <c r="AD113">
        <v>0.40449132371356122</v>
      </c>
      <c r="AE113">
        <v>0.41056892863495814</v>
      </c>
      <c r="AF113">
        <v>0.416646533556355</v>
      </c>
      <c r="AG113">
        <v>0.42272413847775192</v>
      </c>
      <c r="AH113" s="125">
        <v>0.42880174339914884</v>
      </c>
      <c r="AI113" s="295">
        <v>2.9752221611132992</v>
      </c>
      <c r="AJ113" s="295">
        <v>3.6580644172054715</v>
      </c>
      <c r="AK113" s="295">
        <v>4.3683898562171741</v>
      </c>
      <c r="AL113" s="295">
        <v>6.3318724024443114</v>
      </c>
      <c r="AM113" s="295">
        <v>10.336956914641851</v>
      </c>
    </row>
    <row r="114" spans="2:39">
      <c r="B114" t="s">
        <v>287</v>
      </c>
      <c r="C114" t="s">
        <v>372</v>
      </c>
      <c r="D114" s="125">
        <v>5.2546056924816925E-3</v>
      </c>
      <c r="E114">
        <v>3.9808276831447657E-3</v>
      </c>
      <c r="F114">
        <v>2.7070496738078398E-3</v>
      </c>
      <c r="G114">
        <v>1.433271664470913E-3</v>
      </c>
      <c r="H114">
        <v>1.5949365513398713E-4</v>
      </c>
      <c r="I114" s="125">
        <v>-1.1142843542029397E-3</v>
      </c>
      <c r="J114">
        <v>-2.2536376957403826E-3</v>
      </c>
      <c r="K114">
        <v>-3.3929910372778255E-3</v>
      </c>
      <c r="L114">
        <v>-4.5323443788152689E-3</v>
      </c>
      <c r="M114">
        <v>-5.6716977203527114E-3</v>
      </c>
      <c r="N114" s="125">
        <v>-6.8110510618901547E-3</v>
      </c>
      <c r="O114">
        <v>-7.894804148858469E-3</v>
      </c>
      <c r="P114">
        <v>-8.978557235826785E-3</v>
      </c>
      <c r="Q114">
        <v>-1.0062310322795099E-2</v>
      </c>
      <c r="R114">
        <v>-1.1146063409763415E-2</v>
      </c>
      <c r="S114" s="125">
        <v>-1.222981649673173E-2</v>
      </c>
      <c r="T114">
        <v>-1.3409728619634936E-2</v>
      </c>
      <c r="U114">
        <v>-1.4589640742538143E-2</v>
      </c>
      <c r="V114">
        <v>-1.576955286544135E-2</v>
      </c>
      <c r="W114">
        <v>-1.6949464988344556E-2</v>
      </c>
      <c r="X114" s="125">
        <v>-1.8129377111247763E-2</v>
      </c>
      <c r="Y114">
        <v>-1.9366482802589634E-2</v>
      </c>
      <c r="Z114">
        <v>-2.0603588493931502E-2</v>
      </c>
      <c r="AA114">
        <v>-2.1840694185273374E-2</v>
      </c>
      <c r="AB114">
        <v>-2.3077799876615242E-2</v>
      </c>
      <c r="AC114" s="125">
        <v>-2.4314905567957113E-2</v>
      </c>
      <c r="AD114">
        <v>-2.5406103208485239E-2</v>
      </c>
      <c r="AE114">
        <v>-2.6497300849013364E-2</v>
      </c>
      <c r="AF114">
        <v>-2.7588498489541487E-2</v>
      </c>
      <c r="AG114">
        <v>-2.8679696130069612E-2</v>
      </c>
      <c r="AH114" s="125">
        <v>-2.9770893770597738E-2</v>
      </c>
      <c r="AI114" s="295">
        <v>-1.0240757879240087E-2</v>
      </c>
      <c r="AJ114" s="295">
        <v>-0.13597036700307241</v>
      </c>
      <c r="AK114" s="295">
        <v>-0.26527534048532203</v>
      </c>
      <c r="AL114" s="295">
        <v>-0.13940007382042233</v>
      </c>
      <c r="AM114" s="295">
        <v>-0.38654603719449659</v>
      </c>
    </row>
    <row r="115" spans="2:39">
      <c r="B115" t="s">
        <v>287</v>
      </c>
      <c r="C115" t="s">
        <v>81</v>
      </c>
      <c r="D115" s="125">
        <v>0.17906300956475463</v>
      </c>
      <c r="E115">
        <v>0.18000678812848375</v>
      </c>
      <c r="F115">
        <v>0.18095056669221288</v>
      </c>
      <c r="G115">
        <v>0.181894345255942</v>
      </c>
      <c r="H115">
        <v>0.18283812381967113</v>
      </c>
      <c r="I115" s="125">
        <v>0.18378190238340025</v>
      </c>
      <c r="J115">
        <v>0.18574215806825561</v>
      </c>
      <c r="K115">
        <v>0.18770241375311097</v>
      </c>
      <c r="L115">
        <v>0.18966266943796636</v>
      </c>
      <c r="M115">
        <v>0.19162292512282172</v>
      </c>
      <c r="N115" s="125">
        <v>0.19358318080767709</v>
      </c>
      <c r="O115">
        <v>0.19472540385940387</v>
      </c>
      <c r="P115">
        <v>0.19586762691113066</v>
      </c>
      <c r="Q115">
        <v>0.19700984996285745</v>
      </c>
      <c r="R115">
        <v>0.19815207301458423</v>
      </c>
      <c r="S115" s="125">
        <v>0.19929429606631102</v>
      </c>
      <c r="T115">
        <v>0.19929865277076667</v>
      </c>
      <c r="U115">
        <v>0.19930300947522231</v>
      </c>
      <c r="V115">
        <v>0.19930736617967795</v>
      </c>
      <c r="W115">
        <v>0.1993117228841336</v>
      </c>
      <c r="X115" s="125">
        <v>0.19931607958858924</v>
      </c>
      <c r="Y115">
        <v>0.19847538564576361</v>
      </c>
      <c r="Z115">
        <v>0.19763469170293801</v>
      </c>
      <c r="AA115">
        <v>0.19679399776011239</v>
      </c>
      <c r="AB115">
        <v>0.19595330381728679</v>
      </c>
      <c r="AC115" s="125">
        <v>0.19511260987446116</v>
      </c>
      <c r="AD115">
        <v>0.19373114282325804</v>
      </c>
      <c r="AE115">
        <v>0.19234967577205492</v>
      </c>
      <c r="AF115">
        <v>0.1909682087208518</v>
      </c>
      <c r="AG115">
        <v>0.18958674166964867</v>
      </c>
      <c r="AH115" s="125">
        <v>0.18820527461844555</v>
      </c>
      <c r="AI115" s="295">
        <v>2.0368480830342963</v>
      </c>
      <c r="AJ115" s="295">
        <v>2.1751692615203546</v>
      </c>
      <c r="AK115" s="295">
        <v>2.13812711199341</v>
      </c>
      <c r="AL115" s="295">
        <v>4.0184341637469734</v>
      </c>
      <c r="AM115" s="295">
        <v>5.9572451961517947</v>
      </c>
    </row>
    <row r="116" spans="2:39">
      <c r="B116" t="s">
        <v>287</v>
      </c>
      <c r="C116" t="s">
        <v>373</v>
      </c>
      <c r="D116" s="125">
        <v>5.495472537956049E-2</v>
      </c>
      <c r="E116">
        <v>5.6889196928013391E-2</v>
      </c>
      <c r="F116">
        <v>5.88236684764663E-2</v>
      </c>
      <c r="G116">
        <v>6.0758140024919201E-2</v>
      </c>
      <c r="H116">
        <v>6.2692611573372109E-2</v>
      </c>
      <c r="I116" s="125">
        <v>6.462708312182501E-2</v>
      </c>
      <c r="J116">
        <v>6.7051805766723205E-2</v>
      </c>
      <c r="K116">
        <v>6.9476528411621399E-2</v>
      </c>
      <c r="L116">
        <v>7.1901251056519608E-2</v>
      </c>
      <c r="M116">
        <v>7.4325973701417802E-2</v>
      </c>
      <c r="N116" s="125">
        <v>7.6750696346315997E-2</v>
      </c>
      <c r="O116">
        <v>7.8747797861414781E-2</v>
      </c>
      <c r="P116">
        <v>8.0744899376513565E-2</v>
      </c>
      <c r="Q116">
        <v>8.2742000891612336E-2</v>
      </c>
      <c r="R116">
        <v>8.473910240671112E-2</v>
      </c>
      <c r="S116" s="125">
        <v>8.6736203921809904E-2</v>
      </c>
      <c r="T116">
        <v>8.8238149958873413E-2</v>
      </c>
      <c r="U116">
        <v>8.9740095995936922E-2</v>
      </c>
      <c r="V116">
        <v>9.1242042033000445E-2</v>
      </c>
      <c r="W116">
        <v>9.2743988070063954E-2</v>
      </c>
      <c r="X116" s="125">
        <v>9.4245934107127463E-2</v>
      </c>
      <c r="Y116">
        <v>9.5257915608650767E-2</v>
      </c>
      <c r="Z116">
        <v>9.6269897110174071E-2</v>
      </c>
      <c r="AA116">
        <v>9.7281878611697362E-2</v>
      </c>
      <c r="AB116">
        <v>9.8293860113220666E-2</v>
      </c>
      <c r="AC116" s="125">
        <v>9.930584161474397E-2</v>
      </c>
      <c r="AD116">
        <v>0.10002184891024163</v>
      </c>
      <c r="AE116">
        <v>0.10073785620573929</v>
      </c>
      <c r="AF116">
        <v>0.10145386350123693</v>
      </c>
      <c r="AG116">
        <v>0.10216987079673459</v>
      </c>
      <c r="AH116" s="125">
        <v>0.10288587809223225</v>
      </c>
      <c r="AI116" s="295">
        <v>0.7182516807867545</v>
      </c>
      <c r="AJ116" s="295">
        <v>0.94667091096937994</v>
      </c>
      <c r="AK116" s="295">
        <v>1.0879246446717989</v>
      </c>
      <c r="AL116" s="295">
        <v>1.5881718954098183</v>
      </c>
      <c r="AM116" s="295">
        <v>2.5818506059744899</v>
      </c>
    </row>
    <row r="117" spans="2:39">
      <c r="B117" t="s">
        <v>287</v>
      </c>
      <c r="C117" t="s">
        <v>374</v>
      </c>
      <c r="D117" s="125">
        <v>6.3443594496747649E-2</v>
      </c>
      <c r="E117">
        <v>6.534436335216412E-2</v>
      </c>
      <c r="F117">
        <v>6.7245132207580591E-2</v>
      </c>
      <c r="G117">
        <v>6.9145901062997076E-2</v>
      </c>
      <c r="H117">
        <v>7.1046669918413546E-2</v>
      </c>
      <c r="I117" s="125">
        <v>7.2947438773830017E-2</v>
      </c>
      <c r="J117">
        <v>7.4995767626446608E-2</v>
      </c>
      <c r="K117">
        <v>7.7044096479063212E-2</v>
      </c>
      <c r="L117">
        <v>7.9092425331679803E-2</v>
      </c>
      <c r="M117">
        <v>8.1140754184296407E-2</v>
      </c>
      <c r="N117" s="125">
        <v>8.3189083036912997E-2</v>
      </c>
      <c r="O117">
        <v>8.4507107206583776E-2</v>
      </c>
      <c r="P117">
        <v>8.5825131376254568E-2</v>
      </c>
      <c r="Q117">
        <v>8.7143155545925347E-2</v>
      </c>
      <c r="R117">
        <v>8.8461179715596139E-2</v>
      </c>
      <c r="S117" s="125">
        <v>8.9779203885266917E-2</v>
      </c>
      <c r="T117">
        <v>9.0559987502695657E-2</v>
      </c>
      <c r="U117">
        <v>9.1340771120124398E-2</v>
      </c>
      <c r="V117">
        <v>9.2121554737553124E-2</v>
      </c>
      <c r="W117">
        <v>9.2902338354981864E-2</v>
      </c>
      <c r="X117" s="125">
        <v>9.3683121972410605E-2</v>
      </c>
      <c r="Y117">
        <v>9.4055855692145973E-2</v>
      </c>
      <c r="Z117">
        <v>9.4428589411881356E-2</v>
      </c>
      <c r="AA117">
        <v>9.4801323131616724E-2</v>
      </c>
      <c r="AB117">
        <v>9.5174056851352107E-2</v>
      </c>
      <c r="AC117" s="125">
        <v>9.5546790571087475E-2</v>
      </c>
      <c r="AD117">
        <v>9.5795299758518804E-2</v>
      </c>
      <c r="AE117">
        <v>9.6043808945950132E-2</v>
      </c>
      <c r="AF117">
        <v>9.629231813338146E-2</v>
      </c>
      <c r="AG117">
        <v>9.6540827320812789E-2</v>
      </c>
      <c r="AH117" s="125">
        <v>9.6789336508244117E-2</v>
      </c>
      <c r="AI117" s="295">
        <v>0.80463522647013208</v>
      </c>
      <c r="AJ117" s="295">
        <v>0.97951263445430536</v>
      </c>
      <c r="AK117" s="295">
        <v>1.0491513282974017</v>
      </c>
      <c r="AL117" s="295">
        <v>1.7009587778875246</v>
      </c>
      <c r="AM117" s="295">
        <v>2.6564269842125152</v>
      </c>
    </row>
    <row r="118" spans="2:39">
      <c r="B118" t="s">
        <v>287</v>
      </c>
      <c r="C118" t="s">
        <v>375</v>
      </c>
      <c r="D118" s="125">
        <v>2.0100279871000004E-3</v>
      </c>
      <c r="E118">
        <v>2.0720969049000003E-3</v>
      </c>
      <c r="F118">
        <v>2.1341658227000001E-3</v>
      </c>
      <c r="G118">
        <v>2.1962347405000003E-3</v>
      </c>
      <c r="H118">
        <v>2.2583036583000001E-3</v>
      </c>
      <c r="I118" s="125">
        <v>2.3203725761E-3</v>
      </c>
      <c r="J118">
        <v>2.4254742900000001E-3</v>
      </c>
      <c r="K118">
        <v>2.5305760038999998E-3</v>
      </c>
      <c r="L118">
        <v>2.6356777177999999E-3</v>
      </c>
      <c r="M118">
        <v>2.7407794316999996E-3</v>
      </c>
      <c r="N118" s="125">
        <v>2.8458811455999997E-3</v>
      </c>
      <c r="O118">
        <v>2.9564801679599997E-3</v>
      </c>
      <c r="P118">
        <v>3.0670791903199997E-3</v>
      </c>
      <c r="Q118">
        <v>3.1776782126799997E-3</v>
      </c>
      <c r="R118">
        <v>3.2882772350399997E-3</v>
      </c>
      <c r="S118" s="125">
        <v>3.3988762573999996E-3</v>
      </c>
      <c r="T118">
        <v>3.5399383827399997E-3</v>
      </c>
      <c r="U118">
        <v>3.6810005080799998E-3</v>
      </c>
      <c r="V118">
        <v>3.8220626334199998E-3</v>
      </c>
      <c r="W118">
        <v>3.9631247587599994E-3</v>
      </c>
      <c r="X118" s="125">
        <v>4.1041868840999999E-3</v>
      </c>
      <c r="Y118">
        <v>4.2321322109000001E-3</v>
      </c>
      <c r="Z118">
        <v>4.3600775376999995E-3</v>
      </c>
      <c r="AA118">
        <v>4.4880228644999997E-3</v>
      </c>
      <c r="AB118">
        <v>4.6159681912999991E-3</v>
      </c>
      <c r="AC118" s="125">
        <v>4.7439135180999993E-3</v>
      </c>
      <c r="AD118">
        <v>4.8497907845999992E-3</v>
      </c>
      <c r="AE118">
        <v>4.9556680510999991E-3</v>
      </c>
      <c r="AF118">
        <v>5.0615453175999999E-3</v>
      </c>
      <c r="AG118">
        <v>5.1674225840999998E-3</v>
      </c>
      <c r="AH118" s="125">
        <v>5.2732998505999997E-3</v>
      </c>
      <c r="AI118" s="295">
        <v>2.61695902786E-2</v>
      </c>
      <c r="AJ118" s="295">
        <v>3.7844585376099991E-2</v>
      </c>
      <c r="AK118" s="295">
        <v>5.1852027794599999E-2</v>
      </c>
      <c r="AL118" s="295">
        <v>6.1168294509099989E-2</v>
      </c>
      <c r="AM118" s="295">
        <v>0.10891613541959998</v>
      </c>
    </row>
    <row r="119" spans="2:39">
      <c r="B119" t="s">
        <v>287</v>
      </c>
      <c r="C119" t="s">
        <v>79</v>
      </c>
      <c r="D119" s="125">
        <v>6.4805576210426333E-2</v>
      </c>
      <c r="E119">
        <v>6.5474130720928281E-2</v>
      </c>
      <c r="F119">
        <v>6.6142685231430229E-2</v>
      </c>
      <c r="G119">
        <v>6.6811239741932163E-2</v>
      </c>
      <c r="H119">
        <v>6.7479794252434111E-2</v>
      </c>
      <c r="I119" s="125">
        <v>6.8148348762936059E-2</v>
      </c>
      <c r="J119">
        <v>6.8874492635737042E-2</v>
      </c>
      <c r="K119">
        <v>6.9600636508538011E-2</v>
      </c>
      <c r="L119">
        <v>7.0326780381338994E-2</v>
      </c>
      <c r="M119">
        <v>7.1052924254139962E-2</v>
      </c>
      <c r="N119" s="125">
        <v>7.1779068126940945E-2</v>
      </c>
      <c r="O119">
        <v>7.2212779943273978E-2</v>
      </c>
      <c r="P119">
        <v>7.2646491759606996E-2</v>
      </c>
      <c r="Q119">
        <v>7.3080203575940028E-2</v>
      </c>
      <c r="R119">
        <v>7.3513915392273047E-2</v>
      </c>
      <c r="S119" s="125">
        <v>7.3947627208606079E-2</v>
      </c>
      <c r="T119">
        <v>7.4200478928341362E-2</v>
      </c>
      <c r="U119">
        <v>7.445333064807666E-2</v>
      </c>
      <c r="V119">
        <v>7.4706182367811944E-2</v>
      </c>
      <c r="W119">
        <v>7.4959034087547241E-2</v>
      </c>
      <c r="X119" s="125">
        <v>7.5211885807282525E-2</v>
      </c>
      <c r="Y119">
        <v>7.5623275735400522E-2</v>
      </c>
      <c r="Z119">
        <v>7.6034665663518519E-2</v>
      </c>
      <c r="AA119">
        <v>7.644605559163653E-2</v>
      </c>
      <c r="AB119">
        <v>7.6857445519754528E-2</v>
      </c>
      <c r="AC119" s="125">
        <v>7.7268835447872525E-2</v>
      </c>
      <c r="AD119">
        <v>7.7285074442446339E-2</v>
      </c>
      <c r="AE119">
        <v>7.7301313437020153E-2</v>
      </c>
      <c r="AF119">
        <v>7.7317552431593953E-2</v>
      </c>
      <c r="AG119">
        <v>7.7333791426167767E-2</v>
      </c>
      <c r="AH119" s="125">
        <v>7.7350030420741581E-2</v>
      </c>
      <c r="AI119" s="295">
        <v>0.75049567682678209</v>
      </c>
      <c r="AJ119" s="295">
        <v>0.81071099784570089</v>
      </c>
      <c r="AK119" s="295">
        <v>0.84402992592343518</v>
      </c>
      <c r="AL119" s="295">
        <v>1.4894276065455418</v>
      </c>
      <c r="AM119" s="295">
        <v>2.258245646661694</v>
      </c>
    </row>
    <row r="120" spans="2:39">
      <c r="B120" t="s">
        <v>287</v>
      </c>
      <c r="C120" t="s">
        <v>376</v>
      </c>
      <c r="D120" s="125">
        <v>4.0939684083000005E-3</v>
      </c>
      <c r="E120">
        <v>4.1534935431300005E-3</v>
      </c>
      <c r="F120">
        <v>4.2130186779600004E-3</v>
      </c>
      <c r="G120">
        <v>4.2725438127900004E-3</v>
      </c>
      <c r="H120">
        <v>4.3320689476200004E-3</v>
      </c>
      <c r="I120" s="125">
        <v>4.3915940824500004E-3</v>
      </c>
      <c r="J120">
        <v>4.4634149415099999E-3</v>
      </c>
      <c r="K120">
        <v>4.5352358005700004E-3</v>
      </c>
      <c r="L120">
        <v>4.6070566596299999E-3</v>
      </c>
      <c r="M120">
        <v>4.6788775186900004E-3</v>
      </c>
      <c r="N120" s="125">
        <v>4.7506983777499999E-3</v>
      </c>
      <c r="O120">
        <v>4.83644007217E-3</v>
      </c>
      <c r="P120">
        <v>4.9221817665900001E-3</v>
      </c>
      <c r="Q120">
        <v>5.0079234610100002E-3</v>
      </c>
      <c r="R120">
        <v>5.0936651554300003E-3</v>
      </c>
      <c r="S120" s="125">
        <v>5.1794068498500004E-3</v>
      </c>
      <c r="T120">
        <v>5.2575042669400001E-3</v>
      </c>
      <c r="U120">
        <v>5.3356016840299999E-3</v>
      </c>
      <c r="V120">
        <v>5.4136991011200005E-3</v>
      </c>
      <c r="W120">
        <v>5.4917965182100003E-3</v>
      </c>
      <c r="X120" s="125">
        <v>5.5698939353E-3</v>
      </c>
      <c r="Y120">
        <v>5.6417763401200001E-3</v>
      </c>
      <c r="Z120">
        <v>5.7136587449400002E-3</v>
      </c>
      <c r="AA120">
        <v>5.7855411497599995E-3</v>
      </c>
      <c r="AB120">
        <v>5.8574235545799996E-3</v>
      </c>
      <c r="AC120" s="125">
        <v>5.9293059593999997E-3</v>
      </c>
      <c r="AD120">
        <v>5.9860073635199995E-3</v>
      </c>
      <c r="AE120">
        <v>6.0427087676400001E-3</v>
      </c>
      <c r="AF120">
        <v>6.0994101717599999E-3</v>
      </c>
      <c r="AG120">
        <v>6.1561115758800005E-3</v>
      </c>
      <c r="AH120" s="125">
        <v>6.2128129800000003E-3</v>
      </c>
      <c r="AI120" s="295">
        <v>4.8491970770400003E-2</v>
      </c>
      <c r="AJ120" s="295">
        <v>5.6858811188400013E-2</v>
      </c>
      <c r="AK120" s="295">
        <v>6.4994650542900004E-2</v>
      </c>
      <c r="AL120" s="295">
        <v>0.10060008358104999</v>
      </c>
      <c r="AM120" s="295">
        <v>0.16002484018864999</v>
      </c>
    </row>
    <row r="121" spans="2:39">
      <c r="B121" t="s">
        <v>287</v>
      </c>
      <c r="C121" t="s">
        <v>377</v>
      </c>
      <c r="D121" s="125">
        <v>0</v>
      </c>
      <c r="E121">
        <v>0</v>
      </c>
      <c r="F121">
        <v>0</v>
      </c>
      <c r="G121">
        <v>0</v>
      </c>
      <c r="H121">
        <v>0</v>
      </c>
      <c r="I121" s="125">
        <v>0</v>
      </c>
      <c r="J121">
        <v>0</v>
      </c>
      <c r="K121">
        <v>0</v>
      </c>
      <c r="L121">
        <v>0</v>
      </c>
      <c r="M121">
        <v>0</v>
      </c>
      <c r="N121" s="125">
        <v>0</v>
      </c>
      <c r="O121">
        <v>0</v>
      </c>
      <c r="P121">
        <v>0</v>
      </c>
      <c r="Q121">
        <v>0</v>
      </c>
      <c r="R121">
        <v>0</v>
      </c>
      <c r="S121" s="125">
        <v>0</v>
      </c>
      <c r="T121">
        <v>0</v>
      </c>
      <c r="U121">
        <v>0</v>
      </c>
      <c r="V121">
        <v>0</v>
      </c>
      <c r="W121">
        <v>0</v>
      </c>
      <c r="X121" s="125">
        <v>0</v>
      </c>
      <c r="Y121">
        <v>0</v>
      </c>
      <c r="Z121">
        <v>0</v>
      </c>
      <c r="AA121">
        <v>0</v>
      </c>
      <c r="AB121">
        <v>0</v>
      </c>
      <c r="AC121" s="125">
        <v>0</v>
      </c>
      <c r="AD121">
        <v>0</v>
      </c>
      <c r="AE121">
        <v>0</v>
      </c>
      <c r="AF121">
        <v>0</v>
      </c>
      <c r="AG121">
        <v>0</v>
      </c>
      <c r="AH121" s="125">
        <v>0</v>
      </c>
      <c r="AI121" s="295">
        <v>0</v>
      </c>
      <c r="AJ121" s="295">
        <v>0</v>
      </c>
      <c r="AK121" s="295">
        <v>0</v>
      </c>
      <c r="AL121" s="295">
        <v>0</v>
      </c>
      <c r="AM121" s="295">
        <v>0</v>
      </c>
    </row>
    <row r="122" spans="2:39">
      <c r="B122" t="s">
        <v>76</v>
      </c>
      <c r="C122" t="s">
        <v>105</v>
      </c>
      <c r="D122" s="125">
        <v>1.0081811379000813</v>
      </c>
      <c r="E122">
        <v>1.0153733744608928</v>
      </c>
      <c r="F122">
        <v>1.0225656110217043</v>
      </c>
      <c r="G122">
        <v>1.029757847582516</v>
      </c>
      <c r="H122">
        <v>1.0369500841433275</v>
      </c>
      <c r="I122" s="125">
        <v>1.0441423207041389</v>
      </c>
      <c r="J122">
        <v>1.0466782643763455</v>
      </c>
      <c r="K122">
        <v>1.0492142080485518</v>
      </c>
      <c r="L122">
        <v>1.0517501517207584</v>
      </c>
      <c r="M122">
        <v>1.0542860953929647</v>
      </c>
      <c r="N122" s="125">
        <v>1.0568220390651712</v>
      </c>
      <c r="O122">
        <v>1.0567034266105844</v>
      </c>
      <c r="P122">
        <v>1.0565848141559975</v>
      </c>
      <c r="Q122">
        <v>1.0564662017014104</v>
      </c>
      <c r="R122">
        <v>1.0563475892468235</v>
      </c>
      <c r="S122" s="125">
        <v>1.0562289767922366</v>
      </c>
      <c r="T122">
        <v>1.0540859265421851</v>
      </c>
      <c r="U122">
        <v>1.0519428762921337</v>
      </c>
      <c r="V122">
        <v>1.0497998260420822</v>
      </c>
      <c r="W122">
        <v>1.0476567757920308</v>
      </c>
      <c r="X122" s="125">
        <v>1.0455137255419793</v>
      </c>
      <c r="Y122">
        <v>1.0437128716263131</v>
      </c>
      <c r="Z122">
        <v>1.0419120177106471</v>
      </c>
      <c r="AA122">
        <v>1.0401111637949809</v>
      </c>
      <c r="AB122">
        <v>1.0383103098793149</v>
      </c>
      <c r="AC122" s="125">
        <v>1.0365094559636487</v>
      </c>
      <c r="AD122">
        <v>1.0331280906503328</v>
      </c>
      <c r="AE122">
        <v>1.0297467253370172</v>
      </c>
      <c r="AF122">
        <v>1.0263653600237013</v>
      </c>
      <c r="AG122">
        <v>1.0229839947103856</v>
      </c>
      <c r="AH122" s="125">
        <v>1.0196026293970697</v>
      </c>
      <c r="AI122" s="295">
        <v>11.415721134416453</v>
      </c>
      <c r="AJ122" s="295">
        <v>11.588152177782638</v>
      </c>
      <c r="AK122" s="295">
        <v>11.377896344635392</v>
      </c>
      <c r="AL122" s="295">
        <v>21.947051273133919</v>
      </c>
      <c r="AM122" s="295">
        <v>32.279433892227331</v>
      </c>
    </row>
    <row r="123" spans="2:39">
      <c r="B123" t="s">
        <v>76</v>
      </c>
      <c r="C123" t="s">
        <v>371</v>
      </c>
      <c r="D123" s="125">
        <v>0</v>
      </c>
      <c r="E123">
        <v>2.7935003365069998E-3</v>
      </c>
      <c r="F123">
        <v>5.5870006730139995E-3</v>
      </c>
      <c r="G123">
        <v>8.3805010095209988E-3</v>
      </c>
      <c r="H123">
        <v>1.1174001346027999E-2</v>
      </c>
      <c r="I123" s="125">
        <v>1.3967501682534999E-2</v>
      </c>
      <c r="J123">
        <v>2.1815193133169999E-2</v>
      </c>
      <c r="K123">
        <v>2.9662884583805005E-2</v>
      </c>
      <c r="L123">
        <v>3.7510576034440003E-2</v>
      </c>
      <c r="M123">
        <v>4.5358267485075009E-2</v>
      </c>
      <c r="N123" s="125">
        <v>5.3205958935710007E-2</v>
      </c>
      <c r="O123">
        <v>5.9819651142908707E-2</v>
      </c>
      <c r="P123">
        <v>6.6433343350107407E-2</v>
      </c>
      <c r="Q123">
        <v>7.30470355573061E-2</v>
      </c>
      <c r="R123">
        <v>7.9660727764504807E-2</v>
      </c>
      <c r="S123" s="125">
        <v>8.62744199717035E-2</v>
      </c>
      <c r="T123">
        <v>8.9366376678814002E-2</v>
      </c>
      <c r="U123">
        <v>9.2458333385924504E-2</v>
      </c>
      <c r="V123">
        <v>9.5550290093034992E-2</v>
      </c>
      <c r="W123">
        <v>9.8642246800145494E-2</v>
      </c>
      <c r="X123" s="125">
        <v>0.101734203507256</v>
      </c>
      <c r="Y123">
        <v>0.10319764017213152</v>
      </c>
      <c r="Z123">
        <v>0.10466107683700705</v>
      </c>
      <c r="AA123">
        <v>0.10612451350188257</v>
      </c>
      <c r="AB123">
        <v>0.1075879501667581</v>
      </c>
      <c r="AC123" s="125">
        <v>0.10905138683163362</v>
      </c>
      <c r="AD123">
        <v>0.10996550209397432</v>
      </c>
      <c r="AE123">
        <v>0.11087961735631503</v>
      </c>
      <c r="AF123">
        <v>0.11179373261865573</v>
      </c>
      <c r="AG123">
        <v>0.11270784788099644</v>
      </c>
      <c r="AH123" s="125">
        <v>0.11362196314333714</v>
      </c>
      <c r="AI123" s="295">
        <v>0.22945538521980502</v>
      </c>
      <c r="AJ123" s="295">
        <v>0.89619258718741557</v>
      </c>
      <c r="AK123" s="295">
        <v>1.1913254341099475</v>
      </c>
      <c r="AL123" s="295">
        <v>1.0724420134715105</v>
      </c>
      <c r="AM123" s="295">
        <v>2.1620332440742023</v>
      </c>
    </row>
    <row r="124" spans="2:39">
      <c r="B124" t="s">
        <v>76</v>
      </c>
      <c r="C124" t="s">
        <v>85</v>
      </c>
      <c r="D124" s="125">
        <v>6.560995302450606</v>
      </c>
      <c r="E124">
        <v>6.6308234177512366</v>
      </c>
      <c r="F124">
        <v>6.7006515330518672</v>
      </c>
      <c r="G124">
        <v>6.7704796483524978</v>
      </c>
      <c r="H124">
        <v>6.8403077636531284</v>
      </c>
      <c r="I124" s="125">
        <v>6.910135878953759</v>
      </c>
      <c r="J124">
        <v>6.9284917764884142</v>
      </c>
      <c r="K124">
        <v>6.9468476740230702</v>
      </c>
      <c r="L124">
        <v>6.9652035715577254</v>
      </c>
      <c r="M124">
        <v>6.9835594690923815</v>
      </c>
      <c r="N124" s="125">
        <v>7.0019153666270366</v>
      </c>
      <c r="O124">
        <v>7.0182469611472174</v>
      </c>
      <c r="P124">
        <v>7.0345785556673981</v>
      </c>
      <c r="Q124">
        <v>7.0509101501875788</v>
      </c>
      <c r="R124">
        <v>7.0672417447077596</v>
      </c>
      <c r="S124" s="125">
        <v>7.0835733392279403</v>
      </c>
      <c r="T124">
        <v>7.1004306281534681</v>
      </c>
      <c r="U124">
        <v>7.1172879170789969</v>
      </c>
      <c r="V124">
        <v>7.1341452060045247</v>
      </c>
      <c r="W124">
        <v>7.1510024949300535</v>
      </c>
      <c r="X124" s="125">
        <v>7.1678597838555813</v>
      </c>
      <c r="Y124">
        <v>7.1738605006066312</v>
      </c>
      <c r="Z124">
        <v>7.1798612173576819</v>
      </c>
      <c r="AA124">
        <v>7.1858619341087318</v>
      </c>
      <c r="AB124">
        <v>7.1918626508597825</v>
      </c>
      <c r="AC124" s="125">
        <v>7.1978633676108323</v>
      </c>
      <c r="AD124">
        <v>7.1915877583641183</v>
      </c>
      <c r="AE124">
        <v>7.1853121491174052</v>
      </c>
      <c r="AF124">
        <v>7.1790365398706912</v>
      </c>
      <c r="AG124">
        <v>7.1727609306239781</v>
      </c>
      <c r="AH124" s="125">
        <v>7.1664853213772641</v>
      </c>
      <c r="AI124" s="295">
        <v>75.239411402001707</v>
      </c>
      <c r="AJ124" s="295">
        <v>77.927192147587547</v>
      </c>
      <c r="AK124" s="295">
        <v>78.992352153752719</v>
      </c>
      <c r="AL124" s="295">
        <v>146.16468818296224</v>
      </c>
      <c r="AM124" s="295">
        <v>217.98918055285932</v>
      </c>
    </row>
    <row r="125" spans="2:39">
      <c r="B125" t="s">
        <v>76</v>
      </c>
      <c r="C125" t="s">
        <v>372</v>
      </c>
      <c r="D125" s="125">
        <v>-0.20894834454934802</v>
      </c>
      <c r="E125">
        <v>-0.24838991671681809</v>
      </c>
      <c r="F125">
        <v>-0.28783148888428817</v>
      </c>
      <c r="G125">
        <v>-0.32727306105175824</v>
      </c>
      <c r="H125">
        <v>-0.36671463321922831</v>
      </c>
      <c r="I125" s="125">
        <v>-0.40615620538669839</v>
      </c>
      <c r="J125">
        <v>-0.4387499264183341</v>
      </c>
      <c r="K125">
        <v>-0.47134364744996982</v>
      </c>
      <c r="L125">
        <v>-0.50393736848160553</v>
      </c>
      <c r="M125">
        <v>-0.53653108951324124</v>
      </c>
      <c r="N125" s="125">
        <v>-0.56912481054487696</v>
      </c>
      <c r="O125">
        <v>-0.60185937398500589</v>
      </c>
      <c r="P125">
        <v>-0.6345939374251347</v>
      </c>
      <c r="Q125">
        <v>-0.66732850086526363</v>
      </c>
      <c r="R125">
        <v>-0.70006306430539245</v>
      </c>
      <c r="S125" s="125">
        <v>-0.73279762774552137</v>
      </c>
      <c r="T125">
        <v>-0.76360893387941975</v>
      </c>
      <c r="U125">
        <v>-0.79442024001331824</v>
      </c>
      <c r="V125">
        <v>-0.82523154614721661</v>
      </c>
      <c r="W125">
        <v>-0.8560428522811151</v>
      </c>
      <c r="X125" s="125">
        <v>-0.88685415841501347</v>
      </c>
      <c r="Y125">
        <v>-0.9190555881695428</v>
      </c>
      <c r="Z125">
        <v>-0.95125701792407225</v>
      </c>
      <c r="AA125">
        <v>-0.98345844767860158</v>
      </c>
      <c r="AB125">
        <v>-1.0156598774331309</v>
      </c>
      <c r="AC125" s="125">
        <v>-1.0478613071876604</v>
      </c>
      <c r="AD125">
        <v>-1.0799786385295358</v>
      </c>
      <c r="AE125">
        <v>-1.1120959698714112</v>
      </c>
      <c r="AF125">
        <v>-1.1442133012132867</v>
      </c>
      <c r="AG125">
        <v>-1.1763306325551621</v>
      </c>
      <c r="AH125" s="125">
        <v>-1.2084479638970376</v>
      </c>
      <c r="AI125" s="295">
        <v>-4.3650004922161667</v>
      </c>
      <c r="AJ125" s="295">
        <v>-8.031925045607279</v>
      </c>
      <c r="AK125" s="295">
        <v>-11.525212902874454</v>
      </c>
      <c r="AL125" s="295">
        <v>-11.827800727278568</v>
      </c>
      <c r="AM125" s="295">
        <v>-22.46615947173801</v>
      </c>
    </row>
    <row r="126" spans="2:39">
      <c r="B126" t="s">
        <v>76</v>
      </c>
      <c r="C126" t="s">
        <v>81</v>
      </c>
      <c r="D126" s="125">
        <v>4.3392882664585413</v>
      </c>
      <c r="E126">
        <v>4.3695256234206434</v>
      </c>
      <c r="F126">
        <v>4.3997629803827465</v>
      </c>
      <c r="G126">
        <v>4.4300003373448487</v>
      </c>
      <c r="H126">
        <v>4.4602376943069517</v>
      </c>
      <c r="I126" s="125">
        <v>4.4904750512690539</v>
      </c>
      <c r="J126">
        <v>4.4778183720400051</v>
      </c>
      <c r="K126">
        <v>4.4651616928109563</v>
      </c>
      <c r="L126">
        <v>4.4525050135819075</v>
      </c>
      <c r="M126">
        <v>4.4398483343528587</v>
      </c>
      <c r="N126" s="125">
        <v>4.42719165512381</v>
      </c>
      <c r="O126">
        <v>4.3810633354125761</v>
      </c>
      <c r="P126">
        <v>4.3349350157013413</v>
      </c>
      <c r="Q126">
        <v>4.2888066959901074</v>
      </c>
      <c r="R126">
        <v>4.2426783762788727</v>
      </c>
      <c r="S126" s="125">
        <v>4.1965500565676388</v>
      </c>
      <c r="T126">
        <v>4.1220457015735938</v>
      </c>
      <c r="U126">
        <v>4.047541346579548</v>
      </c>
      <c r="V126">
        <v>3.9730369915855031</v>
      </c>
      <c r="W126">
        <v>3.8985326365914581</v>
      </c>
      <c r="X126" s="125">
        <v>3.8240282815974127</v>
      </c>
      <c r="Y126">
        <v>3.7378519787328965</v>
      </c>
      <c r="Z126">
        <v>3.6516756758683799</v>
      </c>
      <c r="AA126">
        <v>3.5654993730038638</v>
      </c>
      <c r="AB126">
        <v>3.4793230701393472</v>
      </c>
      <c r="AC126" s="125">
        <v>3.393146767274831</v>
      </c>
      <c r="AD126">
        <v>3.3015285895966469</v>
      </c>
      <c r="AE126">
        <v>3.2099104119184627</v>
      </c>
      <c r="AF126">
        <v>3.1182922342402781</v>
      </c>
      <c r="AG126">
        <v>3.026674056562094</v>
      </c>
      <c r="AH126" s="125">
        <v>2.9350558788839098</v>
      </c>
      <c r="AI126" s="295">
        <v>48.751815021092327</v>
      </c>
      <c r="AJ126" s="295">
        <v>45.736410093001858</v>
      </c>
      <c r="AK126" s="295">
        <v>37.242986317818122</v>
      </c>
      <c r="AL126" s="295">
        <v>90.061033458970385</v>
      </c>
      <c r="AM126" s="295">
        <v>123.47999149519107</v>
      </c>
    </row>
    <row r="127" spans="2:39">
      <c r="B127" t="s">
        <v>76</v>
      </c>
      <c r="C127" t="s">
        <v>373</v>
      </c>
      <c r="D127" s="125">
        <v>0.40991434928279968</v>
      </c>
      <c r="E127">
        <v>0.42879586454698976</v>
      </c>
      <c r="F127">
        <v>0.44767737981117983</v>
      </c>
      <c r="G127">
        <v>0.46655889507536985</v>
      </c>
      <c r="H127">
        <v>0.48544041033955992</v>
      </c>
      <c r="I127" s="125">
        <v>0.50432192560375</v>
      </c>
      <c r="J127">
        <v>0.51724026320406991</v>
      </c>
      <c r="K127">
        <v>0.53015860080438981</v>
      </c>
      <c r="L127">
        <v>0.54307693840470961</v>
      </c>
      <c r="M127">
        <v>0.55599527600502952</v>
      </c>
      <c r="N127" s="125">
        <v>0.56891361360534942</v>
      </c>
      <c r="O127">
        <v>0.5764102462006615</v>
      </c>
      <c r="P127">
        <v>0.58390687879597358</v>
      </c>
      <c r="Q127">
        <v>0.59140351139128566</v>
      </c>
      <c r="R127">
        <v>0.59890014398659774</v>
      </c>
      <c r="S127" s="125">
        <v>0.60639677658190982</v>
      </c>
      <c r="T127">
        <v>0.60908494451456363</v>
      </c>
      <c r="U127">
        <v>0.61177311244721733</v>
      </c>
      <c r="V127">
        <v>0.61446128037987113</v>
      </c>
      <c r="W127">
        <v>0.61714944831252483</v>
      </c>
      <c r="X127" s="125">
        <v>0.61983761624517864</v>
      </c>
      <c r="Y127">
        <v>0.61934199150866687</v>
      </c>
      <c r="Z127">
        <v>0.61884636677215521</v>
      </c>
      <c r="AA127">
        <v>0.61835074203564344</v>
      </c>
      <c r="AB127">
        <v>0.61785511729913178</v>
      </c>
      <c r="AC127" s="125">
        <v>0.61735949256262002</v>
      </c>
      <c r="AD127">
        <v>0.61467526167388387</v>
      </c>
      <c r="AE127">
        <v>0.61199103078514772</v>
      </c>
      <c r="AF127">
        <v>0.60930679989641157</v>
      </c>
      <c r="AG127">
        <v>0.60662256900767542</v>
      </c>
      <c r="AH127" s="125">
        <v>0.60393833811893927</v>
      </c>
      <c r="AI127" s="295">
        <v>5.4580935166831974</v>
      </c>
      <c r="AJ127" s="295">
        <v>6.5982375724611328</v>
      </c>
      <c r="AK127" s="295">
        <v>6.7581253259054535</v>
      </c>
      <c r="AL127" s="295">
        <v>11.48741747553898</v>
      </c>
      <c r="AM127" s="295">
        <v>17.625705185199259</v>
      </c>
    </row>
    <row r="128" spans="2:39">
      <c r="B128" t="s">
        <v>76</v>
      </c>
      <c r="C128" t="s">
        <v>374</v>
      </c>
      <c r="D128" s="125">
        <v>0.83699829112312973</v>
      </c>
      <c r="E128">
        <v>0.85730583397013793</v>
      </c>
      <c r="F128">
        <v>0.87761337681714624</v>
      </c>
      <c r="G128">
        <v>0.89792091966415444</v>
      </c>
      <c r="H128">
        <v>0.91822846251116275</v>
      </c>
      <c r="I128" s="125">
        <v>0.93853600535817094</v>
      </c>
      <c r="J128">
        <v>0.94809565459548806</v>
      </c>
      <c r="K128">
        <v>0.95765530383280517</v>
      </c>
      <c r="L128">
        <v>0.96721495307012229</v>
      </c>
      <c r="M128">
        <v>0.9767746023074394</v>
      </c>
      <c r="N128" s="125">
        <v>0.98633425154475651</v>
      </c>
      <c r="O128">
        <v>0.98693318143793729</v>
      </c>
      <c r="P128">
        <v>0.98753211133111807</v>
      </c>
      <c r="Q128">
        <v>0.98813104122429896</v>
      </c>
      <c r="R128">
        <v>0.98872997111747973</v>
      </c>
      <c r="S128" s="125">
        <v>0.98932890101066051</v>
      </c>
      <c r="T128">
        <v>0.98524425705840601</v>
      </c>
      <c r="U128">
        <v>0.98115961310615152</v>
      </c>
      <c r="V128">
        <v>0.97707496915389691</v>
      </c>
      <c r="W128">
        <v>0.97299032520164241</v>
      </c>
      <c r="X128" s="125">
        <v>0.96890568124938792</v>
      </c>
      <c r="Y128">
        <v>0.96240193738611202</v>
      </c>
      <c r="Z128">
        <v>0.95589819352283623</v>
      </c>
      <c r="AA128">
        <v>0.94939444965956032</v>
      </c>
      <c r="AB128">
        <v>0.94289070579628453</v>
      </c>
      <c r="AC128" s="125">
        <v>0.93638696193300863</v>
      </c>
      <c r="AD128">
        <v>0.93047018948016857</v>
      </c>
      <c r="AE128">
        <v>0.92455341702732863</v>
      </c>
      <c r="AF128">
        <v>0.91863664457448857</v>
      </c>
      <c r="AG128">
        <v>0.91271987212164862</v>
      </c>
      <c r="AH128" s="125">
        <v>0.90680309966880857</v>
      </c>
      <c r="AI128" s="295">
        <v>10.162677654794514</v>
      </c>
      <c r="AJ128" s="295">
        <v>10.812364303435736</v>
      </c>
      <c r="AK128" s="295">
        <v>10.309061152419632</v>
      </c>
      <c r="AL128" s="295">
        <v>19.988707706685492</v>
      </c>
      <c r="AM128" s="295">
        <v>29.328863177855737</v>
      </c>
    </row>
    <row r="129" spans="2:39">
      <c r="B129" t="s">
        <v>76</v>
      </c>
      <c r="C129" t="s">
        <v>375</v>
      </c>
      <c r="D129" s="125">
        <v>4.6704271020999999E-2</v>
      </c>
      <c r="E129">
        <v>4.83195923734E-2</v>
      </c>
      <c r="F129">
        <v>4.9934913725800001E-2</v>
      </c>
      <c r="G129">
        <v>5.1550235078199995E-2</v>
      </c>
      <c r="H129">
        <v>5.3165556430599996E-2</v>
      </c>
      <c r="I129" s="125">
        <v>5.4780877782999997E-2</v>
      </c>
      <c r="J129">
        <v>5.5702683753799997E-2</v>
      </c>
      <c r="K129">
        <v>5.6624489724599998E-2</v>
      </c>
      <c r="L129">
        <v>5.7546295695399999E-2</v>
      </c>
      <c r="M129">
        <v>5.8468101666199999E-2</v>
      </c>
      <c r="N129" s="125">
        <v>5.9389907637E-2</v>
      </c>
      <c r="O129">
        <v>6.0028724265200006E-2</v>
      </c>
      <c r="P129">
        <v>6.0667540893400006E-2</v>
      </c>
      <c r="Q129">
        <v>6.1306357521600012E-2</v>
      </c>
      <c r="R129">
        <v>6.1945174149800011E-2</v>
      </c>
      <c r="S129" s="125">
        <v>6.2583990778000018E-2</v>
      </c>
      <c r="T129">
        <v>6.3629171594200007E-2</v>
      </c>
      <c r="U129">
        <v>6.467435241040001E-2</v>
      </c>
      <c r="V129">
        <v>6.5719533226599999E-2</v>
      </c>
      <c r="W129">
        <v>6.6764714042800002E-2</v>
      </c>
      <c r="X129" s="125">
        <v>6.7809894858999992E-2</v>
      </c>
      <c r="Y129">
        <v>6.8615308189999988E-2</v>
      </c>
      <c r="Z129">
        <v>6.9420721520999998E-2</v>
      </c>
      <c r="AA129">
        <v>7.0226134851999994E-2</v>
      </c>
      <c r="AB129">
        <v>7.1031548183000004E-2</v>
      </c>
      <c r="AC129" s="125">
        <v>7.1836961514E-2</v>
      </c>
      <c r="AD129">
        <v>7.2485129783999999E-2</v>
      </c>
      <c r="AE129">
        <v>7.3133298053999998E-2</v>
      </c>
      <c r="AF129">
        <v>7.3781466323999997E-2</v>
      </c>
      <c r="AG129">
        <v>7.4429634593999996E-2</v>
      </c>
      <c r="AH129" s="125">
        <v>7.5077802863999996E-2</v>
      </c>
      <c r="AI129" s="295">
        <v>0.59218692488900004</v>
      </c>
      <c r="AJ129" s="295">
        <v>0.69451936137800008</v>
      </c>
      <c r="AK129" s="295">
        <v>0.78784790073899991</v>
      </c>
      <c r="AL129" s="295">
        <v>1.2273163786300003</v>
      </c>
      <c r="AM129" s="295">
        <v>1.9473543845100003</v>
      </c>
    </row>
    <row r="130" spans="2:39">
      <c r="B130" t="s">
        <v>76</v>
      </c>
      <c r="C130" t="s">
        <v>79</v>
      </c>
      <c r="D130" s="125">
        <v>1.0934391974883946</v>
      </c>
      <c r="E130">
        <v>1.1114097516990917</v>
      </c>
      <c r="F130">
        <v>1.1293803059097891</v>
      </c>
      <c r="G130">
        <v>1.1473508601204863</v>
      </c>
      <c r="H130">
        <v>1.1653214143311836</v>
      </c>
      <c r="I130" s="125">
        <v>1.1832919685418808</v>
      </c>
      <c r="J130">
        <v>1.1941847079919712</v>
      </c>
      <c r="K130">
        <v>1.2050774474420614</v>
      </c>
      <c r="L130">
        <v>1.2159701868921517</v>
      </c>
      <c r="M130">
        <v>1.2268629263422419</v>
      </c>
      <c r="N130" s="125">
        <v>1.2377556657923323</v>
      </c>
      <c r="O130">
        <v>1.2444644755144219</v>
      </c>
      <c r="P130">
        <v>1.2511732852365114</v>
      </c>
      <c r="Q130">
        <v>1.2578820949586007</v>
      </c>
      <c r="R130">
        <v>1.2645909046806902</v>
      </c>
      <c r="S130" s="125">
        <v>1.2712997144027798</v>
      </c>
      <c r="T130">
        <v>1.2779134691130623</v>
      </c>
      <c r="U130">
        <v>1.2845272238233447</v>
      </c>
      <c r="V130">
        <v>1.2911409785336274</v>
      </c>
      <c r="W130">
        <v>1.2977547332439099</v>
      </c>
      <c r="X130" s="125">
        <v>1.3043684879541924</v>
      </c>
      <c r="Y130">
        <v>1.3086021950942059</v>
      </c>
      <c r="Z130">
        <v>1.3128359022342195</v>
      </c>
      <c r="AA130">
        <v>1.3170696093742331</v>
      </c>
      <c r="AB130">
        <v>1.3213033165142467</v>
      </c>
      <c r="AC130" s="125">
        <v>1.3255370236542603</v>
      </c>
      <c r="AD130">
        <v>1.3264497855319795</v>
      </c>
      <c r="AE130">
        <v>1.3273625474096986</v>
      </c>
      <c r="AF130">
        <v>1.328275309287418</v>
      </c>
      <c r="AG130">
        <v>1.3291880711651372</v>
      </c>
      <c r="AH130" s="125">
        <v>1.3301008330428563</v>
      </c>
      <c r="AI130" s="295">
        <v>12.910044432551587</v>
      </c>
      <c r="AJ130" s="295">
        <v>13.982871033253474</v>
      </c>
      <c r="AK130" s="295">
        <v>14.531093081262448</v>
      </c>
      <c r="AL130" s="295">
        <v>25.655159800012729</v>
      </c>
      <c r="AM130" s="295">
        <v>38.881884393320981</v>
      </c>
    </row>
    <row r="131" spans="2:39">
      <c r="B131" t="s">
        <v>76</v>
      </c>
      <c r="C131" t="s">
        <v>376</v>
      </c>
      <c r="D131" s="125">
        <v>8.2775574220000009E-2</v>
      </c>
      <c r="E131">
        <v>8.4768546637999931E-2</v>
      </c>
      <c r="F131">
        <v>8.6761519055999867E-2</v>
      </c>
      <c r="G131">
        <v>8.8754491473999789E-2</v>
      </c>
      <c r="H131">
        <v>9.0747463891999725E-2</v>
      </c>
      <c r="I131" s="125">
        <v>9.2740436309999646E-2</v>
      </c>
      <c r="J131">
        <v>9.3715730022999724E-2</v>
      </c>
      <c r="K131">
        <v>9.4691023735999788E-2</v>
      </c>
      <c r="L131">
        <v>9.5666317448999866E-2</v>
      </c>
      <c r="M131">
        <v>9.664161116199993E-2</v>
      </c>
      <c r="N131" s="125">
        <v>9.7616904875000007E-2</v>
      </c>
      <c r="O131">
        <v>9.8695760621400008E-2</v>
      </c>
      <c r="P131">
        <v>9.9774616367800009E-2</v>
      </c>
      <c r="Q131">
        <v>0.1008534721142</v>
      </c>
      <c r="R131">
        <v>0.1019323278606</v>
      </c>
      <c r="S131" s="125">
        <v>0.103011183607</v>
      </c>
      <c r="T131">
        <v>0.10383071514719999</v>
      </c>
      <c r="U131">
        <v>0.1046502466874</v>
      </c>
      <c r="V131">
        <v>0.10546977822759999</v>
      </c>
      <c r="W131">
        <v>0.1062893097678</v>
      </c>
      <c r="X131" s="125">
        <v>0.107108841308</v>
      </c>
      <c r="Y131">
        <v>0.10783672186679999</v>
      </c>
      <c r="Z131">
        <v>0.1085646024256</v>
      </c>
      <c r="AA131">
        <v>0.10929248298439999</v>
      </c>
      <c r="AB131">
        <v>0.11002036354319999</v>
      </c>
      <c r="AC131" s="125">
        <v>0.11074824410199999</v>
      </c>
      <c r="AD131">
        <v>0.11136761879559999</v>
      </c>
      <c r="AE131">
        <v>0.11198699348919999</v>
      </c>
      <c r="AF131">
        <v>0.11260636818280001</v>
      </c>
      <c r="AG131">
        <v>0.11322574287640001</v>
      </c>
      <c r="AH131" s="125">
        <v>0.11384511757000002</v>
      </c>
      <c r="AI131" s="295">
        <v>1.0048796188349982</v>
      </c>
      <c r="AJ131" s="295">
        <v>1.1292331565839999</v>
      </c>
      <c r="AK131" s="295">
        <v>1.2166030971440001</v>
      </c>
      <c r="AL131" s="295">
        <v>2.0364958705439982</v>
      </c>
      <c r="AM131" s="295">
        <v>3.1459901263799983</v>
      </c>
    </row>
    <row r="132" spans="2:39">
      <c r="B132" t="s">
        <v>76</v>
      </c>
      <c r="C132" t="s">
        <v>377</v>
      </c>
      <c r="D132" s="125">
        <v>0.60242366296000038</v>
      </c>
      <c r="E132">
        <v>0.62659986516200028</v>
      </c>
      <c r="F132">
        <v>0.65077606736400018</v>
      </c>
      <c r="G132">
        <v>0.67495226956600018</v>
      </c>
      <c r="H132">
        <v>0.69912847176800008</v>
      </c>
      <c r="I132" s="125">
        <v>0.72330467396999998</v>
      </c>
      <c r="J132">
        <v>0.74048689400200007</v>
      </c>
      <c r="K132">
        <v>0.75766911403400006</v>
      </c>
      <c r="L132">
        <v>0.77485133406600015</v>
      </c>
      <c r="M132">
        <v>0.79203355409800014</v>
      </c>
      <c r="N132" s="125">
        <v>0.80921577413000023</v>
      </c>
      <c r="O132">
        <v>0.82187002676000021</v>
      </c>
      <c r="P132">
        <v>0.83452427939000007</v>
      </c>
      <c r="Q132">
        <v>0.84717853202000004</v>
      </c>
      <c r="R132">
        <v>0.8598327846499999</v>
      </c>
      <c r="S132" s="125">
        <v>0.87248703727999988</v>
      </c>
      <c r="T132">
        <v>0.88209477639799994</v>
      </c>
      <c r="U132">
        <v>0.89170251551599999</v>
      </c>
      <c r="V132">
        <v>0.90131025463400005</v>
      </c>
      <c r="W132">
        <v>0.91091799375200011</v>
      </c>
      <c r="X132" s="125">
        <v>0.92052573287000017</v>
      </c>
      <c r="Y132">
        <v>0.92598248683799944</v>
      </c>
      <c r="Z132">
        <v>0.93143924080599871</v>
      </c>
      <c r="AA132">
        <v>0.93689599477399788</v>
      </c>
      <c r="AB132">
        <v>0.94235274874199715</v>
      </c>
      <c r="AC132" s="125">
        <v>0.94780950270999642</v>
      </c>
      <c r="AD132">
        <v>0.94991864494599643</v>
      </c>
      <c r="AE132">
        <v>0.95202778718199643</v>
      </c>
      <c r="AF132">
        <v>0.95413692941799644</v>
      </c>
      <c r="AG132">
        <v>0.95624607165399644</v>
      </c>
      <c r="AH132" s="125">
        <v>0.95835521388999645</v>
      </c>
      <c r="AI132" s="295">
        <v>7.8514416811200025</v>
      </c>
      <c r="AJ132" s="295">
        <v>9.5516597074000007</v>
      </c>
      <c r="AK132" s="295">
        <v>10.375690353829972</v>
      </c>
      <c r="AL132" s="295">
        <v>16.59388561439</v>
      </c>
      <c r="AM132" s="295">
        <v>26.049050235349974</v>
      </c>
    </row>
    <row r="133" spans="2:39">
      <c r="B133" t="s">
        <v>303</v>
      </c>
      <c r="C133" t="s">
        <v>105</v>
      </c>
      <c r="D133" s="125">
        <v>6.8490438585401436E-2</v>
      </c>
      <c r="E133">
        <v>6.9379480495070395E-2</v>
      </c>
      <c r="F133">
        <v>7.0268522404739339E-2</v>
      </c>
      <c r="G133">
        <v>7.1157564314408298E-2</v>
      </c>
      <c r="H133">
        <v>7.2046606224077242E-2</v>
      </c>
      <c r="I133" s="125">
        <v>7.29356481337462E-2</v>
      </c>
      <c r="J133">
        <v>7.3640421580549051E-2</v>
      </c>
      <c r="K133">
        <v>7.4345195027351901E-2</v>
      </c>
      <c r="L133">
        <v>7.5049968474154752E-2</v>
      </c>
      <c r="M133">
        <v>7.5754741920957602E-2</v>
      </c>
      <c r="N133" s="125">
        <v>7.6459515367760453E-2</v>
      </c>
      <c r="O133">
        <v>7.7003423699842463E-2</v>
      </c>
      <c r="P133">
        <v>7.7547332031924474E-2</v>
      </c>
      <c r="Q133">
        <v>7.8091240364006484E-2</v>
      </c>
      <c r="R133">
        <v>7.8635148696088494E-2</v>
      </c>
      <c r="S133" s="125">
        <v>7.9179057028170505E-2</v>
      </c>
      <c r="T133">
        <v>7.9484219908069614E-2</v>
      </c>
      <c r="U133">
        <v>7.978938278796871E-2</v>
      </c>
      <c r="V133">
        <v>8.009454566786782E-2</v>
      </c>
      <c r="W133">
        <v>8.0399708547766915E-2</v>
      </c>
      <c r="X133" s="125">
        <v>8.0704871427666025E-2</v>
      </c>
      <c r="Y133">
        <v>8.0900230793652023E-2</v>
      </c>
      <c r="Z133">
        <v>8.109559015963802E-2</v>
      </c>
      <c r="AA133">
        <v>8.1290949525624004E-2</v>
      </c>
      <c r="AB133">
        <v>8.1486308891610001E-2</v>
      </c>
      <c r="AC133" s="125">
        <v>8.1681668257595999E-2</v>
      </c>
      <c r="AD133">
        <v>8.1762909702390377E-2</v>
      </c>
      <c r="AE133">
        <v>8.1844151147184768E-2</v>
      </c>
      <c r="AF133">
        <v>8.1925392591979146E-2</v>
      </c>
      <c r="AG133">
        <v>8.2006634036773537E-2</v>
      </c>
      <c r="AH133" s="125">
        <v>8.2087875481567915E-2</v>
      </c>
      <c r="AI133" s="295">
        <v>0.79952810252821671</v>
      </c>
      <c r="AJ133" s="295">
        <v>0.86738844552713201</v>
      </c>
      <c r="AK133" s="295">
        <v>0.89678658201568195</v>
      </c>
      <c r="AL133" s="295">
        <v>1.5904570326875884</v>
      </c>
      <c r="AM133" s="295">
        <v>2.4065387432756036</v>
      </c>
    </row>
    <row r="134" spans="2:39">
      <c r="B134" t="s">
        <v>303</v>
      </c>
      <c r="C134" t="s">
        <v>371</v>
      </c>
      <c r="D134" s="125">
        <v>0</v>
      </c>
      <c r="E134">
        <v>3.4390690801540009E-5</v>
      </c>
      <c r="F134">
        <v>6.8781381603080018E-5</v>
      </c>
      <c r="G134">
        <v>1.0317207240462003E-4</v>
      </c>
      <c r="H134">
        <v>1.3756276320616004E-4</v>
      </c>
      <c r="I134" s="125">
        <v>1.7195345400770003E-4</v>
      </c>
      <c r="J134">
        <v>2.6865335423160205E-4</v>
      </c>
      <c r="K134">
        <v>3.6535325445550404E-4</v>
      </c>
      <c r="L134">
        <v>4.6205315467940603E-4</v>
      </c>
      <c r="M134">
        <v>5.5875305490330808E-4</v>
      </c>
      <c r="N134" s="125">
        <v>6.5545295512721001E-4</v>
      </c>
      <c r="O134">
        <v>7.6353251219290997E-4</v>
      </c>
      <c r="P134">
        <v>8.7161206925861004E-4</v>
      </c>
      <c r="Q134">
        <v>9.7969162632431011E-4</v>
      </c>
      <c r="R134">
        <v>1.08777118339001E-3</v>
      </c>
      <c r="S134" s="125">
        <v>1.19585074045571E-3</v>
      </c>
      <c r="T134">
        <v>1.2847605088942341E-3</v>
      </c>
      <c r="U134">
        <v>1.3736702773327581E-3</v>
      </c>
      <c r="V134">
        <v>1.4625800457712822E-3</v>
      </c>
      <c r="W134">
        <v>1.5514898142098062E-3</v>
      </c>
      <c r="X134" s="125">
        <v>1.6403995826483303E-3</v>
      </c>
      <c r="Y134">
        <v>1.7100463167768834E-3</v>
      </c>
      <c r="Z134">
        <v>1.7796930509054365E-3</v>
      </c>
      <c r="AA134">
        <v>1.8493397850339898E-3</v>
      </c>
      <c r="AB134">
        <v>1.9189865191625429E-3</v>
      </c>
      <c r="AC134" s="125">
        <v>1.9886332532910961E-3</v>
      </c>
      <c r="AD134">
        <v>2.0501177138399591E-3</v>
      </c>
      <c r="AE134">
        <v>2.1116021743888221E-3</v>
      </c>
      <c r="AF134">
        <v>2.1730866349376856E-3</v>
      </c>
      <c r="AG134">
        <v>2.2345710954865487E-3</v>
      </c>
      <c r="AH134" s="125">
        <v>2.2960555560354117E-3</v>
      </c>
      <c r="AI134" s="295">
        <v>2.8261261354201304E-3</v>
      </c>
      <c r="AJ134" s="295">
        <v>1.2866811315605171E-2</v>
      </c>
      <c r="AK134" s="295">
        <v>2.1752531682506702E-2</v>
      </c>
      <c r="AL134" s="295">
        <v>1.503748449589809E-2</v>
      </c>
      <c r="AM134" s="295">
        <v>3.5149616595756467E-2</v>
      </c>
    </row>
    <row r="135" spans="2:39">
      <c r="B135" t="s">
        <v>303</v>
      </c>
      <c r="C135" t="s">
        <v>85</v>
      </c>
      <c r="D135" s="125">
        <v>5.9181684263360991E-2</v>
      </c>
      <c r="E135">
        <v>6.0567138521270915E-2</v>
      </c>
      <c r="F135">
        <v>6.1952592779180839E-2</v>
      </c>
      <c r="G135">
        <v>6.3338047037090769E-2</v>
      </c>
      <c r="H135">
        <v>6.4723501295000693E-2</v>
      </c>
      <c r="I135" s="125">
        <v>6.6108955552910617E-2</v>
      </c>
      <c r="J135">
        <v>6.6858310457598949E-2</v>
      </c>
      <c r="K135">
        <v>6.7607665362287281E-2</v>
      </c>
      <c r="L135">
        <v>6.8357020266975627E-2</v>
      </c>
      <c r="M135">
        <v>6.9106375171663958E-2</v>
      </c>
      <c r="N135" s="125">
        <v>6.985573007635229E-2</v>
      </c>
      <c r="O135">
        <v>7.0412677262781109E-2</v>
      </c>
      <c r="P135">
        <v>7.0969624449209942E-2</v>
      </c>
      <c r="Q135">
        <v>7.1526571635638761E-2</v>
      </c>
      <c r="R135">
        <v>7.2083518822067594E-2</v>
      </c>
      <c r="S135" s="125">
        <v>7.2640466008496413E-2</v>
      </c>
      <c r="T135">
        <v>7.369861538630923E-2</v>
      </c>
      <c r="U135">
        <v>7.4756764764122047E-2</v>
      </c>
      <c r="V135">
        <v>7.5814914141934864E-2</v>
      </c>
      <c r="W135">
        <v>7.6873063519747681E-2</v>
      </c>
      <c r="X135" s="125">
        <v>7.7931212897560498E-2</v>
      </c>
      <c r="Y135">
        <v>7.9146912737869404E-2</v>
      </c>
      <c r="Z135">
        <v>8.0362612578178311E-2</v>
      </c>
      <c r="AA135">
        <v>8.1578312418487217E-2</v>
      </c>
      <c r="AB135">
        <v>8.2794012258796124E-2</v>
      </c>
      <c r="AC135" s="125">
        <v>8.400971209910503E-2</v>
      </c>
      <c r="AD135">
        <v>8.4873106176276053E-2</v>
      </c>
      <c r="AE135">
        <v>8.5736500253447076E-2</v>
      </c>
      <c r="AF135">
        <v>8.6599894330618099E-2</v>
      </c>
      <c r="AG135">
        <v>8.7463288407789122E-2</v>
      </c>
      <c r="AH135" s="125">
        <v>8.8326682484960145E-2</v>
      </c>
      <c r="AI135" s="295">
        <v>0.71765702078369298</v>
      </c>
      <c r="AJ135" s="295">
        <v>0.80656315896422037</v>
      </c>
      <c r="AK135" s="295">
        <v>0.91882224664308698</v>
      </c>
      <c r="AL135" s="295">
        <v>1.4543644496715613</v>
      </c>
      <c r="AM135" s="295">
        <v>2.2952554834170877</v>
      </c>
    </row>
    <row r="136" spans="2:39">
      <c r="B136" t="s">
        <v>303</v>
      </c>
      <c r="C136" t="s">
        <v>372</v>
      </c>
      <c r="D136" s="125">
        <v>-4.4055479517000392E-3</v>
      </c>
      <c r="E136">
        <v>-5.1632909858734298E-3</v>
      </c>
      <c r="F136">
        <v>-5.9210340200468205E-3</v>
      </c>
      <c r="G136">
        <v>-6.6787770542202102E-3</v>
      </c>
      <c r="H136">
        <v>-7.4365200883936009E-3</v>
      </c>
      <c r="I136" s="125">
        <v>-8.1942631225669915E-3</v>
      </c>
      <c r="J136">
        <v>-8.7165573108736946E-3</v>
      </c>
      <c r="K136">
        <v>-9.2388514991803995E-3</v>
      </c>
      <c r="L136">
        <v>-9.7611456874871026E-3</v>
      </c>
      <c r="M136">
        <v>-1.0283439875793807E-2</v>
      </c>
      <c r="N136" s="125">
        <v>-1.080573406410051E-2</v>
      </c>
      <c r="O136">
        <v>-1.1272940392247492E-2</v>
      </c>
      <c r="P136">
        <v>-1.1740146720394473E-2</v>
      </c>
      <c r="Q136">
        <v>-1.2207353048541453E-2</v>
      </c>
      <c r="R136">
        <v>-1.2674559376688434E-2</v>
      </c>
      <c r="S136" s="125">
        <v>-1.3141765704835415E-2</v>
      </c>
      <c r="T136">
        <v>-1.3801045715862239E-2</v>
      </c>
      <c r="U136">
        <v>-1.4460325726889062E-2</v>
      </c>
      <c r="V136">
        <v>-1.5119605737915886E-2</v>
      </c>
      <c r="W136">
        <v>-1.5778885748942709E-2</v>
      </c>
      <c r="X136" s="125">
        <v>-1.6438165759969533E-2</v>
      </c>
      <c r="Y136">
        <v>-1.7287615499381393E-2</v>
      </c>
      <c r="Z136">
        <v>-1.8137065238793253E-2</v>
      </c>
      <c r="AA136">
        <v>-1.8986514978205117E-2</v>
      </c>
      <c r="AB136">
        <v>-1.9835964717616977E-2</v>
      </c>
      <c r="AC136" s="125">
        <v>-2.0685414457028838E-2</v>
      </c>
      <c r="AD136">
        <v>-2.1450427552715538E-2</v>
      </c>
      <c r="AE136">
        <v>-2.2215440648402238E-2</v>
      </c>
      <c r="AF136">
        <v>-2.2980453744088938E-2</v>
      </c>
      <c r="AG136">
        <v>-2.3745466839775638E-2</v>
      </c>
      <c r="AH136" s="125">
        <v>-2.4510479935462338E-2</v>
      </c>
      <c r="AI136" s="295">
        <v>-8.6605161660236601E-2</v>
      </c>
      <c r="AJ136" s="295">
        <v>-0.14744052799638721</v>
      </c>
      <c r="AK136" s="295">
        <v>-0.22627300937143982</v>
      </c>
      <c r="AL136" s="295">
        <v>-0.2232399555925233</v>
      </c>
      <c r="AM136" s="295">
        <v>-0.43307479920399361</v>
      </c>
    </row>
    <row r="137" spans="2:39">
      <c r="B137" t="s">
        <v>303</v>
      </c>
      <c r="C137" t="s">
        <v>81</v>
      </c>
      <c r="D137" s="125">
        <v>1.8141615244411012E-2</v>
      </c>
      <c r="E137">
        <v>1.9121553398740075E-2</v>
      </c>
      <c r="F137">
        <v>2.0101491553069142E-2</v>
      </c>
      <c r="G137">
        <v>2.1081429707398205E-2</v>
      </c>
      <c r="H137">
        <v>2.2061367861727271E-2</v>
      </c>
      <c r="I137" s="125">
        <v>2.3041306016056334E-2</v>
      </c>
      <c r="J137">
        <v>2.3939346097029808E-2</v>
      </c>
      <c r="K137">
        <v>2.4837386178003282E-2</v>
      </c>
      <c r="L137">
        <v>2.5735426258976755E-2</v>
      </c>
      <c r="M137">
        <v>2.6633466339950229E-2</v>
      </c>
      <c r="N137" s="125">
        <v>2.7531506420923703E-2</v>
      </c>
      <c r="O137">
        <v>2.825063730798559E-2</v>
      </c>
      <c r="P137">
        <v>2.8969768195047478E-2</v>
      </c>
      <c r="Q137">
        <v>2.9688899082109366E-2</v>
      </c>
      <c r="R137">
        <v>3.0408029969171253E-2</v>
      </c>
      <c r="S137" s="125">
        <v>3.1127160856233141E-2</v>
      </c>
      <c r="T137">
        <v>3.1532188167526391E-2</v>
      </c>
      <c r="U137">
        <v>3.1937215478819642E-2</v>
      </c>
      <c r="V137">
        <v>3.2342242790112899E-2</v>
      </c>
      <c r="W137">
        <v>3.2747270101406149E-2</v>
      </c>
      <c r="X137" s="125">
        <v>3.31522974126994E-2</v>
      </c>
      <c r="Y137">
        <v>3.3334641359532749E-2</v>
      </c>
      <c r="Z137">
        <v>3.3516985306366098E-2</v>
      </c>
      <c r="AA137">
        <v>3.3699329253199455E-2</v>
      </c>
      <c r="AB137">
        <v>3.3881673200032804E-2</v>
      </c>
      <c r="AC137" s="125">
        <v>3.4064017146866153E-2</v>
      </c>
      <c r="AD137">
        <v>3.4174001810374548E-2</v>
      </c>
      <c r="AE137">
        <v>3.4283986473882942E-2</v>
      </c>
      <c r="AF137">
        <v>3.439397113739133E-2</v>
      </c>
      <c r="AG137">
        <v>3.4503955800899724E-2</v>
      </c>
      <c r="AH137" s="125">
        <v>3.4613940464408119E-2</v>
      </c>
      <c r="AI137" s="295">
        <v>0.25222589507628584</v>
      </c>
      <c r="AJ137" s="295">
        <v>0.33768721578203509</v>
      </c>
      <c r="AK137" s="295">
        <v>0.37361879936565334</v>
      </c>
      <c r="AL137" s="295">
        <v>0.56238160443739715</v>
      </c>
      <c r="AM137" s="295">
        <v>0.90284810639035096</v>
      </c>
    </row>
    <row r="138" spans="2:39">
      <c r="B138" t="s">
        <v>303</v>
      </c>
      <c r="C138" t="s">
        <v>373</v>
      </c>
      <c r="D138" s="125">
        <v>1.1026127748088999E-2</v>
      </c>
      <c r="E138">
        <v>1.1439085575123999E-2</v>
      </c>
      <c r="F138">
        <v>1.1852043402158998E-2</v>
      </c>
      <c r="G138">
        <v>1.2265001229193996E-2</v>
      </c>
      <c r="H138">
        <v>1.2677959056228996E-2</v>
      </c>
      <c r="I138" s="125">
        <v>1.3090916883263996E-2</v>
      </c>
      <c r="J138">
        <v>1.3330898060866689E-2</v>
      </c>
      <c r="K138">
        <v>1.3570879238469382E-2</v>
      </c>
      <c r="L138">
        <v>1.3810860416072076E-2</v>
      </c>
      <c r="M138">
        <v>1.4050841593674769E-2</v>
      </c>
      <c r="N138" s="125">
        <v>1.4290822771277462E-2</v>
      </c>
      <c r="O138">
        <v>1.438442301339685E-2</v>
      </c>
      <c r="P138">
        <v>1.4478023255516238E-2</v>
      </c>
      <c r="Q138">
        <v>1.4571623497635624E-2</v>
      </c>
      <c r="R138">
        <v>1.4665223739755012E-2</v>
      </c>
      <c r="S138" s="125">
        <v>1.47588239818744E-2</v>
      </c>
      <c r="T138">
        <v>1.4794299880167979E-2</v>
      </c>
      <c r="U138">
        <v>1.4829775778461557E-2</v>
      </c>
      <c r="V138">
        <v>1.4865251676755138E-2</v>
      </c>
      <c r="W138">
        <v>1.4900727575048716E-2</v>
      </c>
      <c r="X138" s="125">
        <v>1.4936203473342295E-2</v>
      </c>
      <c r="Y138">
        <v>1.4965431213901575E-2</v>
      </c>
      <c r="Z138">
        <v>1.4994658954460855E-2</v>
      </c>
      <c r="AA138">
        <v>1.5023886695020135E-2</v>
      </c>
      <c r="AB138">
        <v>1.5053114435579416E-2</v>
      </c>
      <c r="AC138" s="125">
        <v>1.5082342176138696E-2</v>
      </c>
      <c r="AD138">
        <v>1.5141302677370896E-2</v>
      </c>
      <c r="AE138">
        <v>1.5200263178603096E-2</v>
      </c>
      <c r="AF138">
        <v>1.5259223679835298E-2</v>
      </c>
      <c r="AG138">
        <v>1.5318184181067498E-2</v>
      </c>
      <c r="AH138" s="125">
        <v>1.5377144682299698E-2</v>
      </c>
      <c r="AI138" s="295">
        <v>0.14140543597441935</v>
      </c>
      <c r="AJ138" s="295">
        <v>0.16147519864323126</v>
      </c>
      <c r="AK138" s="295">
        <v>0.16635175534761945</v>
      </c>
      <c r="AL138" s="295">
        <v>0.28858981184637317</v>
      </c>
      <c r="AM138" s="295">
        <v>0.44000536372065036</v>
      </c>
    </row>
    <row r="139" spans="2:39">
      <c r="B139" t="s">
        <v>303</v>
      </c>
      <c r="C139" t="s">
        <v>374</v>
      </c>
      <c r="D139" s="125">
        <v>1.1021568972353993E-2</v>
      </c>
      <c r="E139">
        <v>1.1206834033549795E-2</v>
      </c>
      <c r="F139">
        <v>1.1392099094745598E-2</v>
      </c>
      <c r="G139">
        <v>1.15773641559414E-2</v>
      </c>
      <c r="H139">
        <v>1.1762629217137202E-2</v>
      </c>
      <c r="I139" s="125">
        <v>1.1947894278333005E-2</v>
      </c>
      <c r="J139">
        <v>1.2023484129014602E-2</v>
      </c>
      <c r="K139">
        <v>1.2099073979696198E-2</v>
      </c>
      <c r="L139">
        <v>1.2174663830377795E-2</v>
      </c>
      <c r="M139">
        <v>1.225025368105939E-2</v>
      </c>
      <c r="N139" s="125">
        <v>1.2325843531740988E-2</v>
      </c>
      <c r="O139">
        <v>1.2293999493185789E-2</v>
      </c>
      <c r="P139">
        <v>1.226215545463059E-2</v>
      </c>
      <c r="Q139">
        <v>1.2230311416075392E-2</v>
      </c>
      <c r="R139">
        <v>1.2198467377520193E-2</v>
      </c>
      <c r="S139" s="125">
        <v>1.2166623338964995E-2</v>
      </c>
      <c r="T139">
        <v>1.2101781885446888E-2</v>
      </c>
      <c r="U139">
        <v>1.2036940431928782E-2</v>
      </c>
      <c r="V139">
        <v>1.1972098978410674E-2</v>
      </c>
      <c r="W139">
        <v>1.1907257524892568E-2</v>
      </c>
      <c r="X139" s="125">
        <v>1.1842416071374462E-2</v>
      </c>
      <c r="Y139">
        <v>1.1782832755762068E-2</v>
      </c>
      <c r="Z139">
        <v>1.1723249440149675E-2</v>
      </c>
      <c r="AA139">
        <v>1.1663666124537281E-2</v>
      </c>
      <c r="AB139">
        <v>1.1604082808924889E-2</v>
      </c>
      <c r="AC139" s="125">
        <v>1.1544499493312495E-2</v>
      </c>
      <c r="AD139">
        <v>1.1519340317728196E-2</v>
      </c>
      <c r="AE139">
        <v>1.1494181142143896E-2</v>
      </c>
      <c r="AF139">
        <v>1.1469021966559596E-2</v>
      </c>
      <c r="AG139">
        <v>1.1443862790975297E-2</v>
      </c>
      <c r="AH139" s="125">
        <v>1.1418703615390997E-2</v>
      </c>
      <c r="AI139" s="295">
        <v>0.12978170890394997</v>
      </c>
      <c r="AJ139" s="295">
        <v>0.1333378955041713</v>
      </c>
      <c r="AK139" s="295">
        <v>0.12750585652685884</v>
      </c>
      <c r="AL139" s="295">
        <v>0.25079376087638033</v>
      </c>
      <c r="AM139" s="295">
        <v>0.36645720133186477</v>
      </c>
    </row>
    <row r="140" spans="2:39">
      <c r="B140" t="s">
        <v>303</v>
      </c>
      <c r="C140" t="s">
        <v>375</v>
      </c>
      <c r="D140" s="125">
        <v>2.9777746177999998E-3</v>
      </c>
      <c r="E140">
        <v>3.0349859244599999E-3</v>
      </c>
      <c r="F140">
        <v>3.09219723112E-3</v>
      </c>
      <c r="G140">
        <v>3.14940853778E-3</v>
      </c>
      <c r="H140">
        <v>3.2066198444400001E-3</v>
      </c>
      <c r="I140" s="125">
        <v>3.2638311511000002E-3</v>
      </c>
      <c r="J140">
        <v>3.29381505626E-3</v>
      </c>
      <c r="K140">
        <v>3.3237989614200002E-3</v>
      </c>
      <c r="L140">
        <v>3.3537828665800001E-3</v>
      </c>
      <c r="M140">
        <v>3.3837667717400003E-3</v>
      </c>
      <c r="N140" s="125">
        <v>3.4137506769000001E-3</v>
      </c>
      <c r="O140">
        <v>3.43266928618E-3</v>
      </c>
      <c r="P140">
        <v>3.4515878954599999E-3</v>
      </c>
      <c r="Q140">
        <v>3.4705065047400002E-3</v>
      </c>
      <c r="R140">
        <v>3.48942511402E-3</v>
      </c>
      <c r="S140" s="125">
        <v>3.5083437232999999E-3</v>
      </c>
      <c r="T140">
        <v>3.5604598122599999E-3</v>
      </c>
      <c r="U140">
        <v>3.6125759012199999E-3</v>
      </c>
      <c r="V140">
        <v>3.6646919901799995E-3</v>
      </c>
      <c r="W140">
        <v>3.7168080791399995E-3</v>
      </c>
      <c r="X140" s="125">
        <v>3.7689241680999995E-3</v>
      </c>
      <c r="Y140">
        <v>3.8138748641599997E-3</v>
      </c>
      <c r="Z140">
        <v>3.8588255602200004E-3</v>
      </c>
      <c r="AA140">
        <v>3.9037762562800006E-3</v>
      </c>
      <c r="AB140">
        <v>3.9487269523400008E-3</v>
      </c>
      <c r="AC140" s="125">
        <v>3.9936776484000014E-3</v>
      </c>
      <c r="AD140">
        <v>4.0316386144400012E-3</v>
      </c>
      <c r="AE140">
        <v>4.0695995804800001E-3</v>
      </c>
      <c r="AF140">
        <v>4.1075605465199999E-3</v>
      </c>
      <c r="AG140">
        <v>4.1455215125599989E-3</v>
      </c>
      <c r="AH140" s="125">
        <v>4.1834824785999987E-3</v>
      </c>
      <c r="AI140" s="295">
        <v>3.5493731639600005E-2</v>
      </c>
      <c r="AJ140" s="295">
        <v>3.9089743151500003E-2</v>
      </c>
      <c r="AK140" s="295">
        <v>4.3825608182100004E-2</v>
      </c>
      <c r="AL140" s="295">
        <v>7.11697241142E-2</v>
      </c>
      <c r="AM140" s="295">
        <v>0.1112264081282</v>
      </c>
    </row>
    <row r="141" spans="2:39">
      <c r="B141" t="s">
        <v>303</v>
      </c>
      <c r="C141" t="s">
        <v>79</v>
      </c>
      <c r="D141" s="125">
        <v>4.1199633788525439E-2</v>
      </c>
      <c r="E141">
        <v>4.1339043963797929E-2</v>
      </c>
      <c r="F141">
        <v>4.147845413907042E-2</v>
      </c>
      <c r="G141">
        <v>4.1617864314342917E-2</v>
      </c>
      <c r="H141">
        <v>4.1757274489615408E-2</v>
      </c>
      <c r="I141" s="125">
        <v>4.1896684664887898E-2</v>
      </c>
      <c r="J141">
        <v>4.1300550306877674E-2</v>
      </c>
      <c r="K141">
        <v>4.0704415948867451E-2</v>
      </c>
      <c r="L141">
        <v>4.0108281590857227E-2</v>
      </c>
      <c r="M141">
        <v>3.9512147232847003E-2</v>
      </c>
      <c r="N141" s="125">
        <v>3.8916012874836779E-2</v>
      </c>
      <c r="O141">
        <v>3.8134657308980517E-2</v>
      </c>
      <c r="P141">
        <v>3.7353301743124255E-2</v>
      </c>
      <c r="Q141">
        <v>3.6571946177268E-2</v>
      </c>
      <c r="R141">
        <v>3.5790590611411738E-2</v>
      </c>
      <c r="S141" s="125">
        <v>3.5009235045555476E-2</v>
      </c>
      <c r="T141">
        <v>3.4385942936783417E-2</v>
      </c>
      <c r="U141">
        <v>3.3762650828011359E-2</v>
      </c>
      <c r="V141">
        <v>3.3139358719239294E-2</v>
      </c>
      <c r="W141">
        <v>3.2516066610467236E-2</v>
      </c>
      <c r="X141" s="125">
        <v>3.1892774501695177E-2</v>
      </c>
      <c r="Y141">
        <v>3.1634532667574926E-2</v>
      </c>
      <c r="Z141">
        <v>3.1376290833454674E-2</v>
      </c>
      <c r="AA141">
        <v>3.1118048999334423E-2</v>
      </c>
      <c r="AB141">
        <v>3.0859807165214172E-2</v>
      </c>
      <c r="AC141" s="125">
        <v>3.060156533109392E-2</v>
      </c>
      <c r="AD141">
        <v>3.0265535794149971E-2</v>
      </c>
      <c r="AE141">
        <v>2.9929506257206022E-2</v>
      </c>
      <c r="AF141">
        <v>2.9593476720262076E-2</v>
      </c>
      <c r="AG141">
        <v>2.9257447183318127E-2</v>
      </c>
      <c r="AH141" s="125">
        <v>2.8921417646374178E-2</v>
      </c>
      <c r="AI141" s="295">
        <v>0.44983036331452614</v>
      </c>
      <c r="AJ141" s="295">
        <v>0.3874725373573733</v>
      </c>
      <c r="AK141" s="295">
        <v>0.33545040309967766</v>
      </c>
      <c r="AL141" s="295">
        <v>0.79838688779706268</v>
      </c>
      <c r="AM141" s="295">
        <v>1.101944516395045</v>
      </c>
    </row>
    <row r="142" spans="2:39">
      <c r="B142" t="s">
        <v>303</v>
      </c>
      <c r="C142" t="s">
        <v>376</v>
      </c>
      <c r="D142" s="125">
        <v>5.5934439704999998E-3</v>
      </c>
      <c r="E142">
        <v>5.6504933102399998E-3</v>
      </c>
      <c r="F142">
        <v>5.7075426499799999E-3</v>
      </c>
      <c r="G142">
        <v>5.7645919897199999E-3</v>
      </c>
      <c r="H142">
        <v>5.8216413294599999E-3</v>
      </c>
      <c r="I142" s="125">
        <v>5.8786906691999999E-3</v>
      </c>
      <c r="J142">
        <v>5.8904394694899997E-3</v>
      </c>
      <c r="K142">
        <v>5.9021882697799996E-3</v>
      </c>
      <c r="L142">
        <v>5.9139370700700003E-3</v>
      </c>
      <c r="M142">
        <v>5.9256858703600002E-3</v>
      </c>
      <c r="N142" s="125">
        <v>5.9374346706500001E-3</v>
      </c>
      <c r="O142">
        <v>5.9639136922400001E-3</v>
      </c>
      <c r="P142">
        <v>5.9903927138300001E-3</v>
      </c>
      <c r="Q142">
        <v>6.0168717354199992E-3</v>
      </c>
      <c r="R142">
        <v>6.0433507570099992E-3</v>
      </c>
      <c r="S142" s="125">
        <v>6.0698297785999993E-3</v>
      </c>
      <c r="T142">
        <v>6.1039327827499996E-3</v>
      </c>
      <c r="U142">
        <v>6.1380357869E-3</v>
      </c>
      <c r="V142">
        <v>6.1721387910500004E-3</v>
      </c>
      <c r="W142">
        <v>6.2062417952000008E-3</v>
      </c>
      <c r="X142" s="125">
        <v>6.2403447993500012E-3</v>
      </c>
      <c r="Y142">
        <v>6.2733547326400008E-3</v>
      </c>
      <c r="Z142">
        <v>6.3063646659300004E-3</v>
      </c>
      <c r="AA142">
        <v>6.3393745992200009E-3</v>
      </c>
      <c r="AB142">
        <v>6.3723845325100005E-3</v>
      </c>
      <c r="AC142" s="125">
        <v>6.4053944658000002E-3</v>
      </c>
      <c r="AD142">
        <v>6.4282938508899998E-3</v>
      </c>
      <c r="AE142">
        <v>6.4511932359799995E-3</v>
      </c>
      <c r="AF142">
        <v>6.47409262107E-3</v>
      </c>
      <c r="AG142">
        <v>6.4969920061599996E-3</v>
      </c>
      <c r="AH142" s="125">
        <v>6.5198913912499993E-3</v>
      </c>
      <c r="AI142" s="295">
        <v>6.398608926945E-2</v>
      </c>
      <c r="AJ142" s="295">
        <v>6.6882487303000004E-2</v>
      </c>
      <c r="AK142" s="295">
        <v>7.0307680900800015E-2</v>
      </c>
      <c r="AL142" s="295">
        <v>0.12493114190180001</v>
      </c>
      <c r="AM142" s="295">
        <v>0.18899847800324995</v>
      </c>
    </row>
    <row r="143" spans="2:39">
      <c r="B143" t="s">
        <v>303</v>
      </c>
      <c r="C143" t="s">
        <v>377</v>
      </c>
      <c r="D143" s="125">
        <v>0</v>
      </c>
      <c r="E143">
        <v>0</v>
      </c>
      <c r="F143">
        <v>0</v>
      </c>
      <c r="G143">
        <v>0</v>
      </c>
      <c r="H143">
        <v>0</v>
      </c>
      <c r="I143" s="125">
        <v>0</v>
      </c>
      <c r="J143">
        <v>0</v>
      </c>
      <c r="K143">
        <v>0</v>
      </c>
      <c r="L143">
        <v>0</v>
      </c>
      <c r="M143">
        <v>0</v>
      </c>
      <c r="N143" s="125">
        <v>0</v>
      </c>
      <c r="O143">
        <v>0</v>
      </c>
      <c r="P143">
        <v>0</v>
      </c>
      <c r="Q143">
        <v>0</v>
      </c>
      <c r="R143">
        <v>0</v>
      </c>
      <c r="S143" s="125">
        <v>0</v>
      </c>
      <c r="T143">
        <v>0</v>
      </c>
      <c r="U143">
        <v>0</v>
      </c>
      <c r="V143">
        <v>0</v>
      </c>
      <c r="W143">
        <v>0</v>
      </c>
      <c r="X143" s="125">
        <v>0</v>
      </c>
      <c r="Y143">
        <v>0</v>
      </c>
      <c r="Z143">
        <v>0</v>
      </c>
      <c r="AA143">
        <v>0</v>
      </c>
      <c r="AB143">
        <v>0</v>
      </c>
      <c r="AC143" s="125">
        <v>0</v>
      </c>
      <c r="AD143">
        <v>0</v>
      </c>
      <c r="AE143">
        <v>0</v>
      </c>
      <c r="AF143">
        <v>0</v>
      </c>
      <c r="AG143">
        <v>0</v>
      </c>
      <c r="AH143" s="125">
        <v>0</v>
      </c>
      <c r="AI143" s="295">
        <v>0</v>
      </c>
      <c r="AJ143" s="295">
        <v>0</v>
      </c>
      <c r="AK143" s="295">
        <v>0</v>
      </c>
      <c r="AL143" s="295">
        <v>0</v>
      </c>
      <c r="AM143" s="295">
        <v>0</v>
      </c>
    </row>
    <row r="144" spans="2:39">
      <c r="B144" t="s">
        <v>382</v>
      </c>
      <c r="C144" t="s">
        <v>105</v>
      </c>
      <c r="D144" s="125">
        <v>0.4403779747123181</v>
      </c>
      <c r="E144">
        <v>0.44132642885012496</v>
      </c>
      <c r="F144">
        <v>0.44227488298793183</v>
      </c>
      <c r="G144">
        <v>0.44322333712573869</v>
      </c>
      <c r="H144">
        <v>0.44417179126354556</v>
      </c>
      <c r="I144" s="125">
        <v>0.44512024540135242</v>
      </c>
      <c r="J144">
        <v>0.44676436761076621</v>
      </c>
      <c r="K144">
        <v>0.44840848982018</v>
      </c>
      <c r="L144">
        <v>0.45005261202959385</v>
      </c>
      <c r="M144">
        <v>0.45169673423900764</v>
      </c>
      <c r="N144" s="125">
        <v>0.45334085644842143</v>
      </c>
      <c r="O144">
        <v>0.45436994119272162</v>
      </c>
      <c r="P144">
        <v>0.45539902593702181</v>
      </c>
      <c r="Q144">
        <v>0.456428110681322</v>
      </c>
      <c r="R144">
        <v>0.45745719542562219</v>
      </c>
      <c r="S144" s="125">
        <v>0.45848628016992238</v>
      </c>
      <c r="T144">
        <v>0.45877462842093725</v>
      </c>
      <c r="U144">
        <v>0.45906297667195212</v>
      </c>
      <c r="V144">
        <v>0.45935132492296704</v>
      </c>
      <c r="W144">
        <v>0.45963967317398191</v>
      </c>
      <c r="X144" s="125">
        <v>0.45992802142499678</v>
      </c>
      <c r="Y144">
        <v>0.45764023751812172</v>
      </c>
      <c r="Z144">
        <v>0.45535245361124665</v>
      </c>
      <c r="AA144">
        <v>0.45306466970437159</v>
      </c>
      <c r="AB144">
        <v>0.45077688579749653</v>
      </c>
      <c r="AC144" s="125">
        <v>0.44848910189062147</v>
      </c>
      <c r="AD144">
        <v>0.44599072400463613</v>
      </c>
      <c r="AE144">
        <v>0.44349234611865079</v>
      </c>
      <c r="AF144">
        <v>0.44099396823266551</v>
      </c>
      <c r="AG144">
        <v>0.43849559034668018</v>
      </c>
      <c r="AH144" s="125">
        <v>0.43599721246069484</v>
      </c>
      <c r="AI144" s="295">
        <v>4.9067577204889803</v>
      </c>
      <c r="AJ144" s="295">
        <v>5.0322380344698665</v>
      </c>
      <c r="AK144" s="295">
        <v>4.9302212111101822</v>
      </c>
      <c r="AL144" s="295">
        <v>9.4856548985104254</v>
      </c>
      <c r="AM144" s="295">
        <v>13.95594808819561</v>
      </c>
    </row>
    <row r="145" spans="2:39">
      <c r="B145" t="s">
        <v>382</v>
      </c>
      <c r="C145" t="s">
        <v>371</v>
      </c>
      <c r="D145" s="125">
        <v>0</v>
      </c>
      <c r="E145">
        <v>3.6315554206377005E-4</v>
      </c>
      <c r="F145">
        <v>7.263110841275401E-4</v>
      </c>
      <c r="G145">
        <v>1.08946662619131E-3</v>
      </c>
      <c r="H145">
        <v>1.4526221682550802E-3</v>
      </c>
      <c r="I145" s="125">
        <v>1.8157777103188502E-3</v>
      </c>
      <c r="J145">
        <v>3.3856705400631105E-3</v>
      </c>
      <c r="K145">
        <v>4.955563369807371E-3</v>
      </c>
      <c r="L145">
        <v>6.5254561995516311E-3</v>
      </c>
      <c r="M145">
        <v>8.095349029295892E-3</v>
      </c>
      <c r="N145" s="125">
        <v>9.6652418590401513E-3</v>
      </c>
      <c r="O145">
        <v>1.1867072344181823E-2</v>
      </c>
      <c r="P145">
        <v>1.4068902829323493E-2</v>
      </c>
      <c r="Q145">
        <v>1.6270733314465165E-2</v>
      </c>
      <c r="R145">
        <v>1.8472563799606836E-2</v>
      </c>
      <c r="S145" s="125">
        <v>2.0674394284748508E-2</v>
      </c>
      <c r="T145">
        <v>2.2796733112325825E-2</v>
      </c>
      <c r="U145">
        <v>2.4919071939903142E-2</v>
      </c>
      <c r="V145">
        <v>2.7041410767480463E-2</v>
      </c>
      <c r="W145">
        <v>2.916374959505778E-2</v>
      </c>
      <c r="X145" s="125">
        <v>3.1286088422635097E-2</v>
      </c>
      <c r="Y145">
        <v>3.2906774911945449E-2</v>
      </c>
      <c r="Z145">
        <v>3.4527461401255802E-2</v>
      </c>
      <c r="AA145">
        <v>3.6148147890566154E-2</v>
      </c>
      <c r="AB145">
        <v>3.7768834379876506E-2</v>
      </c>
      <c r="AC145" s="125">
        <v>3.9389520869186859E-2</v>
      </c>
      <c r="AD145">
        <v>4.0653368737693617E-2</v>
      </c>
      <c r="AE145">
        <v>4.1917216606200375E-2</v>
      </c>
      <c r="AF145">
        <v>4.318106447470714E-2</v>
      </c>
      <c r="AG145">
        <v>4.4444912343213898E-2</v>
      </c>
      <c r="AH145" s="125">
        <v>4.5708760211720656E-2</v>
      </c>
      <c r="AI145" s="295">
        <v>3.8074614128714705E-2</v>
      </c>
      <c r="AJ145" s="295">
        <v>0.22622596226876829</v>
      </c>
      <c r="AK145" s="295">
        <v>0.42793215024900155</v>
      </c>
      <c r="AL145" s="295">
        <v>0.25463533453844284</v>
      </c>
      <c r="AM145" s="295">
        <v>0.6512813963648092</v>
      </c>
    </row>
    <row r="146" spans="2:39">
      <c r="B146" t="s">
        <v>382</v>
      </c>
      <c r="C146" t="s">
        <v>85</v>
      </c>
      <c r="D146" s="125">
        <v>1.4375268165242308</v>
      </c>
      <c r="E146">
        <v>1.4509941512841242</v>
      </c>
      <c r="F146">
        <v>1.4644614860440179</v>
      </c>
      <c r="G146">
        <v>1.4779288208039114</v>
      </c>
      <c r="H146">
        <v>1.4913961555638051</v>
      </c>
      <c r="I146" s="125">
        <v>1.5048634903236986</v>
      </c>
      <c r="J146">
        <v>1.5023332851324782</v>
      </c>
      <c r="K146">
        <v>1.4998030799412578</v>
      </c>
      <c r="L146">
        <v>1.4972728747500377</v>
      </c>
      <c r="M146">
        <v>1.4947426695588173</v>
      </c>
      <c r="N146" s="125">
        <v>1.4922124643675969</v>
      </c>
      <c r="O146">
        <v>1.4870964876812314</v>
      </c>
      <c r="P146">
        <v>1.4819805109948658</v>
      </c>
      <c r="Q146">
        <v>1.4768645343085005</v>
      </c>
      <c r="R146">
        <v>1.471748557622135</v>
      </c>
      <c r="S146" s="125">
        <v>1.4666325809357694</v>
      </c>
      <c r="T146">
        <v>1.4628206292814465</v>
      </c>
      <c r="U146">
        <v>1.4590086776271238</v>
      </c>
      <c r="V146">
        <v>1.4551967259728009</v>
      </c>
      <c r="W146">
        <v>1.4513847743184782</v>
      </c>
      <c r="X146" s="125">
        <v>1.4475728226641553</v>
      </c>
      <c r="Y146">
        <v>1.4535908689699095</v>
      </c>
      <c r="Z146">
        <v>1.4596089152756635</v>
      </c>
      <c r="AA146">
        <v>1.4656269615814177</v>
      </c>
      <c r="AB146">
        <v>1.4716450078871717</v>
      </c>
      <c r="AC146" s="125">
        <v>1.4776630541929259</v>
      </c>
      <c r="AD146">
        <v>1.4872294407745579</v>
      </c>
      <c r="AE146">
        <v>1.4967958273561899</v>
      </c>
      <c r="AF146">
        <v>1.5063622139378221</v>
      </c>
      <c r="AG146">
        <v>1.5159286005194541</v>
      </c>
      <c r="AH146" s="125">
        <v>1.5254949871010861</v>
      </c>
      <c r="AI146" s="295">
        <v>16.313535294293978</v>
      </c>
      <c r="AJ146" s="295">
        <v>16.152518765774104</v>
      </c>
      <c r="AK146" s="295">
        <v>16.307518700260353</v>
      </c>
      <c r="AL146" s="295">
        <v>30.973841595700485</v>
      </c>
      <c r="AM146" s="295">
        <v>45.833787473296674</v>
      </c>
    </row>
    <row r="147" spans="2:39">
      <c r="B147" t="s">
        <v>382</v>
      </c>
      <c r="C147" t="s">
        <v>372</v>
      </c>
      <c r="D147" s="125">
        <v>-0.50602193204365675</v>
      </c>
      <c r="E147">
        <v>-0.53644955641974978</v>
      </c>
      <c r="F147">
        <v>-0.56687718079584282</v>
      </c>
      <c r="G147">
        <v>-0.59730480517193585</v>
      </c>
      <c r="H147">
        <v>-0.62773242954802888</v>
      </c>
      <c r="I147" s="125">
        <v>-0.65816005392412191</v>
      </c>
      <c r="J147">
        <v>-0.66636262041477323</v>
      </c>
      <c r="K147">
        <v>-0.67456518690542466</v>
      </c>
      <c r="L147">
        <v>-0.68276775339607598</v>
      </c>
      <c r="M147">
        <v>-0.69097031988672741</v>
      </c>
      <c r="N147" s="125">
        <v>-0.69917288637737873</v>
      </c>
      <c r="O147">
        <v>-0.70745799593979175</v>
      </c>
      <c r="P147">
        <v>-0.71574310550220477</v>
      </c>
      <c r="Q147">
        <v>-0.72402821506461779</v>
      </c>
      <c r="R147">
        <v>-0.7323133246270308</v>
      </c>
      <c r="S147" s="125">
        <v>-0.74059843418944382</v>
      </c>
      <c r="T147">
        <v>-0.74990242661540274</v>
      </c>
      <c r="U147">
        <v>-0.75920641904136177</v>
      </c>
      <c r="V147">
        <v>-0.76851041146732069</v>
      </c>
      <c r="W147">
        <v>-0.77781440389327972</v>
      </c>
      <c r="X147" s="125">
        <v>-0.78711839631923863</v>
      </c>
      <c r="Y147">
        <v>-0.80254379868132231</v>
      </c>
      <c r="Z147">
        <v>-0.81796920104340609</v>
      </c>
      <c r="AA147">
        <v>-0.83339460340548976</v>
      </c>
      <c r="AB147">
        <v>-0.84882000576757355</v>
      </c>
      <c r="AC147" s="125">
        <v>-0.86424540812965722</v>
      </c>
      <c r="AD147">
        <v>-0.87835678964661923</v>
      </c>
      <c r="AE147">
        <v>-0.89246817116358124</v>
      </c>
      <c r="AF147">
        <v>-0.90657955268054324</v>
      </c>
      <c r="AG147">
        <v>-0.92069093419750525</v>
      </c>
      <c r="AH147" s="125">
        <v>-0.93480231571446726</v>
      </c>
      <c r="AI147" s="295">
        <v>-6.9063847248837158</v>
      </c>
      <c r="AJ147" s="295">
        <v>-8.1618660190370722</v>
      </c>
      <c r="AK147" s="295">
        <v>-9.4869891767494039</v>
      </c>
      <c r="AL147" s="295">
        <v>-14.369077857543406</v>
      </c>
      <c r="AM147" s="295">
        <v>-23.068948637973577</v>
      </c>
    </row>
    <row r="148" spans="2:39">
      <c r="B148" t="s">
        <v>382</v>
      </c>
      <c r="C148" t="s">
        <v>81</v>
      </c>
      <c r="D148" s="125">
        <v>1.0770360853858065</v>
      </c>
      <c r="E148">
        <v>1.0827617566729353</v>
      </c>
      <c r="F148">
        <v>1.088487427960064</v>
      </c>
      <c r="G148">
        <v>1.0942130992471928</v>
      </c>
      <c r="H148">
        <v>1.0999387705343215</v>
      </c>
      <c r="I148" s="125">
        <v>1.1056644418214503</v>
      </c>
      <c r="J148">
        <v>1.1030075489220323</v>
      </c>
      <c r="K148">
        <v>1.1003506560226144</v>
      </c>
      <c r="L148">
        <v>1.0976937631231962</v>
      </c>
      <c r="M148">
        <v>1.0950368702237783</v>
      </c>
      <c r="N148" s="125">
        <v>1.0923799773243603</v>
      </c>
      <c r="O148">
        <v>1.0854804434205583</v>
      </c>
      <c r="P148">
        <v>1.0785809095167562</v>
      </c>
      <c r="Q148">
        <v>1.0716813756129542</v>
      </c>
      <c r="R148">
        <v>1.0647818417091521</v>
      </c>
      <c r="S148" s="125">
        <v>1.0578823078053501</v>
      </c>
      <c r="T148">
        <v>1.0452463572733324</v>
      </c>
      <c r="U148">
        <v>1.0326104067413144</v>
      </c>
      <c r="V148">
        <v>1.0199744562092965</v>
      </c>
      <c r="W148">
        <v>1.0073385056772788</v>
      </c>
      <c r="X148" s="125">
        <v>0.99470255514526096</v>
      </c>
      <c r="Y148">
        <v>0.98228108795666802</v>
      </c>
      <c r="Z148">
        <v>0.96985962076807508</v>
      </c>
      <c r="AA148">
        <v>0.95743815357948225</v>
      </c>
      <c r="AB148">
        <v>0.94501668639088932</v>
      </c>
      <c r="AC148" s="125">
        <v>0.93259521920229638</v>
      </c>
      <c r="AD148">
        <v>0.91526117081806924</v>
      </c>
      <c r="AE148">
        <v>0.8979271224338421</v>
      </c>
      <c r="AF148">
        <v>0.88059307404961495</v>
      </c>
      <c r="AG148">
        <v>0.86325902566538781</v>
      </c>
      <c r="AH148" s="125">
        <v>0.84592497728116067</v>
      </c>
      <c r="AI148" s="295">
        <v>12.036570397237753</v>
      </c>
      <c r="AJ148" s="295">
        <v>11.550659136435614</v>
      </c>
      <c r="AK148" s="295">
        <v>10.184858693290746</v>
      </c>
      <c r="AL148" s="295">
        <v>22.494849556349006</v>
      </c>
      <c r="AM148" s="295">
        <v>31.685005694494492</v>
      </c>
    </row>
    <row r="149" spans="2:39">
      <c r="B149" t="s">
        <v>382</v>
      </c>
      <c r="C149" t="s">
        <v>373</v>
      </c>
      <c r="D149" s="125">
        <v>0.23778579678977582</v>
      </c>
      <c r="E149">
        <v>0.24075757438555873</v>
      </c>
      <c r="F149">
        <v>0.24372935198134163</v>
      </c>
      <c r="G149">
        <v>0.24670112957712453</v>
      </c>
      <c r="H149">
        <v>0.24967290717290744</v>
      </c>
      <c r="I149" s="125">
        <v>0.25264468476869034</v>
      </c>
      <c r="J149">
        <v>0.25338468701041</v>
      </c>
      <c r="K149">
        <v>0.25412468925212967</v>
      </c>
      <c r="L149">
        <v>0.25486469149384927</v>
      </c>
      <c r="M149">
        <v>0.25560469373556893</v>
      </c>
      <c r="N149" s="125">
        <v>0.25634469597728859</v>
      </c>
      <c r="O149">
        <v>0.25511427380995688</v>
      </c>
      <c r="P149">
        <v>0.25388385164262511</v>
      </c>
      <c r="Q149">
        <v>0.2526534294752934</v>
      </c>
      <c r="R149">
        <v>0.25142300730796163</v>
      </c>
      <c r="S149" s="125">
        <v>0.25019258514062992</v>
      </c>
      <c r="T149">
        <v>0.24832633317287087</v>
      </c>
      <c r="U149">
        <v>0.24646008120511181</v>
      </c>
      <c r="V149">
        <v>0.24459382923735273</v>
      </c>
      <c r="W149">
        <v>0.24272757726959368</v>
      </c>
      <c r="X149" s="125">
        <v>0.24086132530183463</v>
      </c>
      <c r="Y149">
        <v>0.23922673691169488</v>
      </c>
      <c r="Z149">
        <v>0.23759214852155514</v>
      </c>
      <c r="AA149">
        <v>0.23595756013141542</v>
      </c>
      <c r="AB149">
        <v>0.23432297174127567</v>
      </c>
      <c r="AC149" s="125">
        <v>0.23268838335113592</v>
      </c>
      <c r="AD149">
        <v>0.23159647640639872</v>
      </c>
      <c r="AE149">
        <v>0.23050456946166148</v>
      </c>
      <c r="AF149">
        <v>0.22941266251692427</v>
      </c>
      <c r="AG149">
        <v>0.22832075557218703</v>
      </c>
      <c r="AH149" s="125">
        <v>0.22722884862744983</v>
      </c>
      <c r="AI149" s="295">
        <v>2.7456149021446445</v>
      </c>
      <c r="AJ149" s="295">
        <v>2.7425809895405191</v>
      </c>
      <c r="AK149" s="295">
        <v>2.5677124385435328</v>
      </c>
      <c r="AL149" s="295">
        <v>5.2318511957078755</v>
      </c>
      <c r="AM149" s="295">
        <v>7.5587023089495728</v>
      </c>
    </row>
    <row r="150" spans="2:39">
      <c r="B150" t="s">
        <v>382</v>
      </c>
      <c r="C150" t="s">
        <v>374</v>
      </c>
      <c r="D150" s="125">
        <v>0.60727966231694952</v>
      </c>
      <c r="E150">
        <v>0.61014052554780762</v>
      </c>
      <c r="F150">
        <v>0.61300138877866572</v>
      </c>
      <c r="G150">
        <v>0.61586225200952371</v>
      </c>
      <c r="H150">
        <v>0.61872311524038182</v>
      </c>
      <c r="I150" s="125">
        <v>0.62158397847123992</v>
      </c>
      <c r="J150">
        <v>0.62054482425429391</v>
      </c>
      <c r="K150">
        <v>0.61950567003734791</v>
      </c>
      <c r="L150">
        <v>0.6184665158204018</v>
      </c>
      <c r="M150">
        <v>0.61742736160345579</v>
      </c>
      <c r="N150" s="125">
        <v>0.61638820738650979</v>
      </c>
      <c r="O150">
        <v>0.6121527068848448</v>
      </c>
      <c r="P150">
        <v>0.60791720638317981</v>
      </c>
      <c r="Q150">
        <v>0.60368170588151493</v>
      </c>
      <c r="R150">
        <v>0.59944620537984994</v>
      </c>
      <c r="S150" s="125">
        <v>0.59521070487818495</v>
      </c>
      <c r="T150">
        <v>0.58963596163487686</v>
      </c>
      <c r="U150">
        <v>0.58406121839156877</v>
      </c>
      <c r="V150">
        <v>0.57848647514826068</v>
      </c>
      <c r="W150">
        <v>0.57291173190495259</v>
      </c>
      <c r="X150" s="125">
        <v>0.5673369886616445</v>
      </c>
      <c r="Y150">
        <v>0.5613857276464822</v>
      </c>
      <c r="Z150">
        <v>0.5554344666313199</v>
      </c>
      <c r="AA150">
        <v>0.54948320561615749</v>
      </c>
      <c r="AB150">
        <v>0.54353194460099519</v>
      </c>
      <c r="AC150" s="125">
        <v>0.53758068358583289</v>
      </c>
      <c r="AD150">
        <v>0.53267121345968549</v>
      </c>
      <c r="AE150">
        <v>0.52776174333353798</v>
      </c>
      <c r="AF150">
        <v>0.52285227320739058</v>
      </c>
      <c r="AG150">
        <v>0.51794280308124307</v>
      </c>
      <c r="AH150" s="125">
        <v>0.51303333295509568</v>
      </c>
      <c r="AI150" s="295">
        <v>6.7789235014665774</v>
      </c>
      <c r="AJ150" s="295">
        <v>6.5272291125353874</v>
      </c>
      <c r="AK150" s="295">
        <v>5.9290143827793846</v>
      </c>
      <c r="AL150" s="295">
        <v>12.689764406615453</v>
      </c>
      <c r="AM150" s="295">
        <v>18.051441800733194</v>
      </c>
    </row>
    <row r="151" spans="2:39">
      <c r="B151" t="s">
        <v>382</v>
      </c>
      <c r="C151" t="s">
        <v>375</v>
      </c>
      <c r="D151" s="125">
        <v>7.6175739298799991E-2</v>
      </c>
      <c r="E151">
        <v>7.5793954920539988E-2</v>
      </c>
      <c r="F151">
        <v>7.5412170542279985E-2</v>
      </c>
      <c r="G151">
        <v>7.5030386164019996E-2</v>
      </c>
      <c r="H151">
        <v>7.4648601785759994E-2</v>
      </c>
      <c r="I151" s="125">
        <v>7.4266817407499991E-2</v>
      </c>
      <c r="J151">
        <v>7.3684435580779986E-2</v>
      </c>
      <c r="K151">
        <v>7.3102053754059995E-2</v>
      </c>
      <c r="L151">
        <v>7.251967192733999E-2</v>
      </c>
      <c r="M151">
        <v>7.1937290100619999E-2</v>
      </c>
      <c r="N151" s="125">
        <v>7.1354908273899995E-2</v>
      </c>
      <c r="O151">
        <v>7.0898277470399992E-2</v>
      </c>
      <c r="P151">
        <v>7.044164666689999E-2</v>
      </c>
      <c r="Q151">
        <v>6.9985015863399988E-2</v>
      </c>
      <c r="R151">
        <v>6.9528385059899986E-2</v>
      </c>
      <c r="S151" s="125">
        <v>6.9071754256399984E-2</v>
      </c>
      <c r="T151">
        <v>6.9421623269159988E-2</v>
      </c>
      <c r="U151">
        <v>6.9771492281919992E-2</v>
      </c>
      <c r="V151">
        <v>7.0121361294679982E-2</v>
      </c>
      <c r="W151">
        <v>7.0471230307439986E-2</v>
      </c>
      <c r="X151" s="125">
        <v>7.082109932019999E-2</v>
      </c>
      <c r="Y151">
        <v>7.1143245771399993E-2</v>
      </c>
      <c r="Z151">
        <v>7.1465392222599997E-2</v>
      </c>
      <c r="AA151">
        <v>7.1787538673800014E-2</v>
      </c>
      <c r="AB151">
        <v>7.2109685125000017E-2</v>
      </c>
      <c r="AC151" s="125">
        <v>7.243183157620002E-2</v>
      </c>
      <c r="AD151">
        <v>7.2736823643630016E-2</v>
      </c>
      <c r="AE151">
        <v>7.3041815711060012E-2</v>
      </c>
      <c r="AF151">
        <v>7.3346807778490009E-2</v>
      </c>
      <c r="AG151">
        <v>7.3651799845920005E-2</v>
      </c>
      <c r="AH151" s="125">
        <v>7.3956791913350001E-2</v>
      </c>
      <c r="AI151" s="295">
        <v>0.81392602975559991</v>
      </c>
      <c r="AJ151" s="295">
        <v>0.77188679406429983</v>
      </c>
      <c r="AK151" s="295">
        <v>0.79649283158165007</v>
      </c>
      <c r="AL151" s="295">
        <v>1.5144579155459998</v>
      </c>
      <c r="AM151" s="295">
        <v>2.2401296478074499</v>
      </c>
    </row>
    <row r="152" spans="2:39">
      <c r="B152" t="s">
        <v>382</v>
      </c>
      <c r="C152" t="s">
        <v>79</v>
      </c>
      <c r="D152" s="125">
        <v>1.0134159654436106</v>
      </c>
      <c r="E152">
        <v>1.0092447738066461</v>
      </c>
      <c r="F152">
        <v>1.0050735821696819</v>
      </c>
      <c r="G152">
        <v>1.0009023905327175</v>
      </c>
      <c r="H152">
        <v>0.99673119889575301</v>
      </c>
      <c r="I152" s="125">
        <v>0.99256000725878868</v>
      </c>
      <c r="J152">
        <v>0.97545424238364209</v>
      </c>
      <c r="K152">
        <v>0.9583484775084955</v>
      </c>
      <c r="L152">
        <v>0.94124271263334902</v>
      </c>
      <c r="M152">
        <v>0.92413694775820243</v>
      </c>
      <c r="N152" s="125">
        <v>0.90703118288305584</v>
      </c>
      <c r="O152">
        <v>0.88667659017416212</v>
      </c>
      <c r="P152">
        <v>0.86632199746526839</v>
      </c>
      <c r="Q152">
        <v>0.84596740475637466</v>
      </c>
      <c r="R152">
        <v>0.82561281204748094</v>
      </c>
      <c r="S152" s="125">
        <v>0.80525821933858721</v>
      </c>
      <c r="T152">
        <v>0.78576492003004339</v>
      </c>
      <c r="U152">
        <v>0.76627162072149946</v>
      </c>
      <c r="V152">
        <v>0.74677832141295564</v>
      </c>
      <c r="W152">
        <v>0.7272850221044117</v>
      </c>
      <c r="X152" s="125">
        <v>0.70779172279586788</v>
      </c>
      <c r="Y152">
        <v>0.69658379465030773</v>
      </c>
      <c r="Z152">
        <v>0.68537586650474758</v>
      </c>
      <c r="AA152">
        <v>0.67416793835918731</v>
      </c>
      <c r="AB152">
        <v>0.66296001021362716</v>
      </c>
      <c r="AC152" s="125">
        <v>0.65175208206806701</v>
      </c>
      <c r="AD152">
        <v>0.64182148043843856</v>
      </c>
      <c r="AE152">
        <v>0.63189087880881023</v>
      </c>
      <c r="AF152">
        <v>0.62196027717918179</v>
      </c>
      <c r="AG152">
        <v>0.61202967554955345</v>
      </c>
      <c r="AH152" s="125">
        <v>0.60209907391992501</v>
      </c>
      <c r="AI152" s="295">
        <v>10.724141481273943</v>
      </c>
      <c r="AJ152" s="295">
        <v>8.8707598137297072</v>
      </c>
      <c r="AK152" s="295">
        <v>7.188432800487714</v>
      </c>
      <c r="AL152" s="295">
        <v>18.687870112120592</v>
      </c>
      <c r="AM152" s="295">
        <v>25.168511189812438</v>
      </c>
    </row>
    <row r="153" spans="2:39">
      <c r="B153" t="s">
        <v>382</v>
      </c>
      <c r="C153" t="s">
        <v>376</v>
      </c>
      <c r="D153" s="125">
        <v>0.11437564677600001</v>
      </c>
      <c r="E153">
        <v>0.11607267332960002</v>
      </c>
      <c r="F153">
        <v>0.11776969988320002</v>
      </c>
      <c r="G153">
        <v>0.11946672643680001</v>
      </c>
      <c r="H153">
        <v>0.12116375299040001</v>
      </c>
      <c r="I153" s="125">
        <v>0.12286077954400001</v>
      </c>
      <c r="J153">
        <v>0.12324369499149994</v>
      </c>
      <c r="K153">
        <v>0.12362661043899986</v>
      </c>
      <c r="L153">
        <v>0.12400952588649979</v>
      </c>
      <c r="M153">
        <v>0.12439244133399971</v>
      </c>
      <c r="N153" s="125">
        <v>0.12477535678149963</v>
      </c>
      <c r="O153">
        <v>0.12527301726861972</v>
      </c>
      <c r="P153">
        <v>0.1257706777557398</v>
      </c>
      <c r="Q153">
        <v>0.12626833824285988</v>
      </c>
      <c r="R153">
        <v>0.12676599872997996</v>
      </c>
      <c r="S153" s="125">
        <v>0.12726365921710003</v>
      </c>
      <c r="T153">
        <v>0.12764093165588003</v>
      </c>
      <c r="U153">
        <v>0.12801820409466003</v>
      </c>
      <c r="V153">
        <v>0.12839547653344002</v>
      </c>
      <c r="W153">
        <v>0.12877274897222002</v>
      </c>
      <c r="X153" s="125">
        <v>0.12915002141100002</v>
      </c>
      <c r="Y153">
        <v>0.12964720399864002</v>
      </c>
      <c r="Z153">
        <v>0.13014438658628</v>
      </c>
      <c r="AA153">
        <v>0.13064156917392</v>
      </c>
      <c r="AB153">
        <v>0.13113875176155998</v>
      </c>
      <c r="AC153" s="125">
        <v>0.13163593434919998</v>
      </c>
      <c r="AD153">
        <v>0.13217779748279998</v>
      </c>
      <c r="AE153">
        <v>0.13271966061639998</v>
      </c>
      <c r="AF153">
        <v>0.13326152374999994</v>
      </c>
      <c r="AG153">
        <v>0.13380338688359994</v>
      </c>
      <c r="AH153" s="125">
        <v>0.13434525001719994</v>
      </c>
      <c r="AI153" s="295">
        <v>1.3317569083924987</v>
      </c>
      <c r="AJ153" s="295">
        <v>1.3980944306629992</v>
      </c>
      <c r="AK153" s="295">
        <v>1.4486654860305999</v>
      </c>
      <c r="AL153" s="295">
        <v>2.6050759822739979</v>
      </c>
      <c r="AM153" s="295">
        <v>3.9245914468935976</v>
      </c>
    </row>
    <row r="154" spans="2:39">
      <c r="B154" t="s">
        <v>382</v>
      </c>
      <c r="C154" t="s">
        <v>377</v>
      </c>
      <c r="D154" s="125">
        <v>7.4583062973000019E-2</v>
      </c>
      <c r="E154">
        <v>7.5558802865299951E-2</v>
      </c>
      <c r="F154">
        <v>7.6534542757599869E-2</v>
      </c>
      <c r="G154">
        <v>7.75102826498998E-2</v>
      </c>
      <c r="H154">
        <v>7.8486022542199718E-2</v>
      </c>
      <c r="I154" s="125">
        <v>7.946176243449965E-2</v>
      </c>
      <c r="J154">
        <v>7.9573964671999717E-2</v>
      </c>
      <c r="K154">
        <v>7.9686166909499784E-2</v>
      </c>
      <c r="L154">
        <v>7.9798369146999865E-2</v>
      </c>
      <c r="M154">
        <v>7.9910571384499932E-2</v>
      </c>
      <c r="N154" s="125">
        <v>8.0022773621999999E-2</v>
      </c>
      <c r="O154">
        <v>7.9994438271400001E-2</v>
      </c>
      <c r="P154">
        <v>7.9966102920800003E-2</v>
      </c>
      <c r="Q154">
        <v>7.9937767570200019E-2</v>
      </c>
      <c r="R154">
        <v>7.9909432219600021E-2</v>
      </c>
      <c r="S154" s="125">
        <v>7.9881096869000023E-2</v>
      </c>
      <c r="T154">
        <v>7.977438282340002E-2</v>
      </c>
      <c r="U154">
        <v>7.9667668777800016E-2</v>
      </c>
      <c r="V154">
        <v>7.9560954732200012E-2</v>
      </c>
      <c r="W154">
        <v>7.9454240686600008E-2</v>
      </c>
      <c r="X154" s="125">
        <v>7.9347526641000005E-2</v>
      </c>
      <c r="Y154">
        <v>7.8954837494600014E-2</v>
      </c>
      <c r="Z154">
        <v>7.8562148348200023E-2</v>
      </c>
      <c r="AA154">
        <v>7.8169459201800018E-2</v>
      </c>
      <c r="AB154">
        <v>7.7776770055400027E-2</v>
      </c>
      <c r="AC154" s="125">
        <v>7.7384080909000036E-2</v>
      </c>
      <c r="AD154">
        <v>7.710231655690003E-2</v>
      </c>
      <c r="AE154">
        <v>7.6820552204800024E-2</v>
      </c>
      <c r="AF154">
        <v>7.6538787852700033E-2</v>
      </c>
      <c r="AG154">
        <v>7.6257023500600027E-2</v>
      </c>
      <c r="AH154" s="125">
        <v>7.5975259148500021E-2</v>
      </c>
      <c r="AI154" s="295">
        <v>0.86112632195749828</v>
      </c>
      <c r="AJ154" s="295">
        <v>0.8775163851340001</v>
      </c>
      <c r="AK154" s="295">
        <v>0.85288876191350027</v>
      </c>
      <c r="AL154" s="295">
        <v>1.6586199334694984</v>
      </c>
      <c r="AM154" s="295">
        <v>2.4321611687419988</v>
      </c>
    </row>
    <row r="155" spans="2:39">
      <c r="B155" t="s">
        <v>383</v>
      </c>
      <c r="C155" t="s">
        <v>105</v>
      </c>
      <c r="D155" s="125">
        <v>6.4612210304881845E-2</v>
      </c>
      <c r="E155">
        <v>6.4191777055734756E-2</v>
      </c>
      <c r="F155">
        <v>6.377134380658768E-2</v>
      </c>
      <c r="G155">
        <v>6.335091055744059E-2</v>
      </c>
      <c r="H155">
        <v>6.2930477308293514E-2</v>
      </c>
      <c r="I155" s="125">
        <v>6.2510044059146425E-2</v>
      </c>
      <c r="J155">
        <v>6.2425008826776658E-2</v>
      </c>
      <c r="K155">
        <v>6.2339973594406892E-2</v>
      </c>
      <c r="L155">
        <v>6.2254938362037132E-2</v>
      </c>
      <c r="M155">
        <v>6.2169903129667366E-2</v>
      </c>
      <c r="N155" s="125">
        <v>6.2084867897297599E-2</v>
      </c>
      <c r="O155">
        <v>6.190035715660832E-2</v>
      </c>
      <c r="P155">
        <v>6.1715846415919033E-2</v>
      </c>
      <c r="Q155">
        <v>6.1531335675229754E-2</v>
      </c>
      <c r="R155">
        <v>6.1346824934540467E-2</v>
      </c>
      <c r="S155" s="125">
        <v>6.1162314193851187E-2</v>
      </c>
      <c r="T155">
        <v>6.1009317645199443E-2</v>
      </c>
      <c r="U155">
        <v>6.0856321096547691E-2</v>
      </c>
      <c r="V155">
        <v>6.0703324547895947E-2</v>
      </c>
      <c r="W155">
        <v>6.0550327999244195E-2</v>
      </c>
      <c r="X155" s="125">
        <v>6.0397331450592451E-2</v>
      </c>
      <c r="Y155">
        <v>6.0472930558162434E-2</v>
      </c>
      <c r="Z155">
        <v>6.0548529665732424E-2</v>
      </c>
      <c r="AA155">
        <v>6.0624128773302408E-2</v>
      </c>
      <c r="AB155">
        <v>6.0699727880872398E-2</v>
      </c>
      <c r="AC155" s="125">
        <v>6.0775326988442381E-2</v>
      </c>
      <c r="AD155">
        <v>6.0868977151248872E-2</v>
      </c>
      <c r="AE155">
        <v>6.0962627314055363E-2</v>
      </c>
      <c r="AF155">
        <v>6.1056277476861855E-2</v>
      </c>
      <c r="AG155">
        <v>6.1149927639668346E-2</v>
      </c>
      <c r="AH155" s="125">
        <v>6.1243577802474837E-2</v>
      </c>
      <c r="AI155" s="295">
        <v>0.69264145490227036</v>
      </c>
      <c r="AJ155" s="295">
        <v>0.67325816901292612</v>
      </c>
      <c r="AK155" s="295">
        <v>0.66879936270141382</v>
      </c>
      <c r="AL155" s="295">
        <v>1.3038147560178985</v>
      </c>
      <c r="AM155" s="295">
        <v>1.9122167872687199</v>
      </c>
    </row>
    <row r="156" spans="2:39">
      <c r="B156" t="s">
        <v>383</v>
      </c>
      <c r="C156" t="s">
        <v>371</v>
      </c>
      <c r="D156" s="125">
        <v>0</v>
      </c>
      <c r="E156">
        <v>6.8858384661689989E-5</v>
      </c>
      <c r="F156">
        <v>1.3771676932337998E-4</v>
      </c>
      <c r="G156">
        <v>2.0657515398507E-4</v>
      </c>
      <c r="H156">
        <v>2.7543353864675996E-4</v>
      </c>
      <c r="I156" s="125">
        <v>3.4429192330844997E-4</v>
      </c>
      <c r="J156">
        <v>6.7715695784668992E-4</v>
      </c>
      <c r="K156">
        <v>1.0100219923849299E-3</v>
      </c>
      <c r="L156">
        <v>1.3428870269231699E-3</v>
      </c>
      <c r="M156">
        <v>1.6757520614614099E-3</v>
      </c>
      <c r="N156" s="125">
        <v>2.0086170959996499E-3</v>
      </c>
      <c r="O156">
        <v>2.3112215220064385E-3</v>
      </c>
      <c r="P156">
        <v>2.6138259480132271E-3</v>
      </c>
      <c r="Q156">
        <v>2.9164303740200157E-3</v>
      </c>
      <c r="R156">
        <v>3.2190348000268043E-3</v>
      </c>
      <c r="S156" s="125">
        <v>3.5216392260335929E-3</v>
      </c>
      <c r="T156">
        <v>3.7178976154696344E-3</v>
      </c>
      <c r="U156">
        <v>3.9141560049056759E-3</v>
      </c>
      <c r="V156">
        <v>4.110414394341717E-3</v>
      </c>
      <c r="W156">
        <v>4.3066727837777589E-3</v>
      </c>
      <c r="X156" s="125">
        <v>4.5029311732138E-3</v>
      </c>
      <c r="Y156">
        <v>4.63906422400837E-3</v>
      </c>
      <c r="Z156">
        <v>4.7751972748029401E-3</v>
      </c>
      <c r="AA156">
        <v>4.9113303255975101E-3</v>
      </c>
      <c r="AB156">
        <v>5.0474633763920801E-3</v>
      </c>
      <c r="AC156" s="125">
        <v>5.1835964271866502E-3</v>
      </c>
      <c r="AD156">
        <v>5.2771773741482489E-3</v>
      </c>
      <c r="AE156">
        <v>5.3707583211098486E-3</v>
      </c>
      <c r="AF156">
        <v>5.4643392680714473E-3</v>
      </c>
      <c r="AG156">
        <v>5.557920215033047E-3</v>
      </c>
      <c r="AH156" s="125">
        <v>5.6515011619946457E-3</v>
      </c>
      <c r="AI156" s="295">
        <v>7.7473109045411992E-3</v>
      </c>
      <c r="AJ156" s="295">
        <v>3.7142840937808307E-2</v>
      </c>
      <c r="AK156" s="295">
        <v>5.6381279141558584E-2</v>
      </c>
      <c r="AL156" s="295">
        <v>4.2881534746349863E-2</v>
      </c>
      <c r="AM156" s="295">
        <v>9.4759882714694654E-2</v>
      </c>
    </row>
    <row r="157" spans="2:39">
      <c r="B157" t="s">
        <v>383</v>
      </c>
      <c r="C157" t="s">
        <v>85</v>
      </c>
      <c r="D157" s="125">
        <v>0.18568539463330527</v>
      </c>
      <c r="E157">
        <v>0.18265846766836424</v>
      </c>
      <c r="F157">
        <v>0.17963154070342321</v>
      </c>
      <c r="G157">
        <v>0.17660461373848221</v>
      </c>
      <c r="H157">
        <v>0.17357768677354118</v>
      </c>
      <c r="I157" s="125">
        <v>0.17055075980860016</v>
      </c>
      <c r="J157">
        <v>0.17053545501180589</v>
      </c>
      <c r="K157">
        <v>0.17052015021501163</v>
      </c>
      <c r="L157">
        <v>0.17050484541821739</v>
      </c>
      <c r="M157">
        <v>0.17048954062142313</v>
      </c>
      <c r="N157" s="125">
        <v>0.17047423582462887</v>
      </c>
      <c r="O157">
        <v>0.16990103882857294</v>
      </c>
      <c r="P157">
        <v>0.16932784183251698</v>
      </c>
      <c r="Q157">
        <v>0.16875464483646105</v>
      </c>
      <c r="R157">
        <v>0.16818144784040509</v>
      </c>
      <c r="S157" s="125">
        <v>0.16760825084434916</v>
      </c>
      <c r="T157">
        <v>0.16696189505511552</v>
      </c>
      <c r="U157">
        <v>0.16631553926588188</v>
      </c>
      <c r="V157">
        <v>0.16566918347664822</v>
      </c>
      <c r="W157">
        <v>0.16502282768741458</v>
      </c>
      <c r="X157" s="125">
        <v>0.16437647189818094</v>
      </c>
      <c r="Y157">
        <v>0.16408087228853985</v>
      </c>
      <c r="Z157">
        <v>0.16378527267889878</v>
      </c>
      <c r="AA157">
        <v>0.16348967306925768</v>
      </c>
      <c r="AB157">
        <v>0.16319407345961662</v>
      </c>
      <c r="AC157" s="125">
        <v>0.16289847384997552</v>
      </c>
      <c r="AD157">
        <v>0.16226233563872364</v>
      </c>
      <c r="AE157">
        <v>0.16162619742747175</v>
      </c>
      <c r="AF157">
        <v>0.16099005921621984</v>
      </c>
      <c r="AG157">
        <v>0.16035392100496795</v>
      </c>
      <c r="AH157" s="125">
        <v>0.15971778279371607</v>
      </c>
      <c r="AI157" s="295">
        <v>1.9212326904168033</v>
      </c>
      <c r="AJ157" s="295">
        <v>1.8425933773901755</v>
      </c>
      <c r="AK157" s="295">
        <v>1.7867751333255688</v>
      </c>
      <c r="AL157" s="295">
        <v>3.5933518319823494</v>
      </c>
      <c r="AM157" s="295">
        <v>5.215750493409737</v>
      </c>
    </row>
    <row r="158" spans="2:39">
      <c r="B158" t="s">
        <v>383</v>
      </c>
      <c r="C158" t="s">
        <v>372</v>
      </c>
      <c r="D158" s="125">
        <v>-1.5839645493495241E-2</v>
      </c>
      <c r="E158">
        <v>-1.5893709954888629E-2</v>
      </c>
      <c r="F158">
        <v>-1.5947774416282014E-2</v>
      </c>
      <c r="G158">
        <v>-1.6001838877675402E-2</v>
      </c>
      <c r="H158">
        <v>-1.6055903339068787E-2</v>
      </c>
      <c r="I158" s="125">
        <v>-1.6109967800462175E-2</v>
      </c>
      <c r="J158">
        <v>-1.6798277409924733E-2</v>
      </c>
      <c r="K158">
        <v>-1.7486587019387292E-2</v>
      </c>
      <c r="L158">
        <v>-1.8174896628849854E-2</v>
      </c>
      <c r="M158">
        <v>-1.8863206238312412E-2</v>
      </c>
      <c r="N158" s="125">
        <v>-1.955151584777497E-2</v>
      </c>
      <c r="O158">
        <v>-1.9922465684170661E-2</v>
      </c>
      <c r="P158">
        <v>-2.0293415520566353E-2</v>
      </c>
      <c r="Q158">
        <v>-2.0664365356962047E-2</v>
      </c>
      <c r="R158">
        <v>-2.1035315193357738E-2</v>
      </c>
      <c r="S158" s="125">
        <v>-2.140626502975343E-2</v>
      </c>
      <c r="T158">
        <v>-2.1673864736734369E-2</v>
      </c>
      <c r="U158">
        <v>-2.1941464443715312E-2</v>
      </c>
      <c r="V158">
        <v>-2.2209064150696251E-2</v>
      </c>
      <c r="W158">
        <v>-2.2476663857677194E-2</v>
      </c>
      <c r="X158" s="125">
        <v>-2.2744263564658133E-2</v>
      </c>
      <c r="Y158">
        <v>-2.2639344224577522E-2</v>
      </c>
      <c r="Z158">
        <v>-2.2534424884496907E-2</v>
      </c>
      <c r="AA158">
        <v>-2.2429505544416296E-2</v>
      </c>
      <c r="AB158">
        <v>-2.2324586204335681E-2</v>
      </c>
      <c r="AC158" s="125">
        <v>-2.2219666864255069E-2</v>
      </c>
      <c r="AD158">
        <v>-2.2248398428954538E-2</v>
      </c>
      <c r="AE158">
        <v>-2.2277129993654006E-2</v>
      </c>
      <c r="AF158">
        <v>-2.2305861558353471E-2</v>
      </c>
      <c r="AG158">
        <v>-2.2334593123052939E-2</v>
      </c>
      <c r="AH158" s="125">
        <v>-2.2363324687752408E-2</v>
      </c>
      <c r="AI158" s="295">
        <v>-0.18672332302612152</v>
      </c>
      <c r="AJ158" s="295">
        <v>-0.23391866338606648</v>
      </c>
      <c r="AK158" s="295">
        <v>-0.24642109907850696</v>
      </c>
      <c r="AL158" s="295">
        <v>-0.40109047056441305</v>
      </c>
      <c r="AM158" s="295">
        <v>-0.62476730607826192</v>
      </c>
    </row>
    <row r="159" spans="2:39">
      <c r="B159" t="s">
        <v>383</v>
      </c>
      <c r="C159" t="s">
        <v>81</v>
      </c>
      <c r="D159" s="125">
        <v>8.3765356651124431E-2</v>
      </c>
      <c r="E159">
        <v>8.3555567249062615E-2</v>
      </c>
      <c r="F159">
        <v>8.3345777847000785E-2</v>
      </c>
      <c r="G159">
        <v>8.3135988444938969E-2</v>
      </c>
      <c r="H159">
        <v>8.2926199042877138E-2</v>
      </c>
      <c r="I159" s="125">
        <v>8.2716409640815322E-2</v>
      </c>
      <c r="J159">
        <v>8.2958918910939372E-2</v>
      </c>
      <c r="K159">
        <v>8.3201428181063422E-2</v>
      </c>
      <c r="L159">
        <v>8.3443937451187472E-2</v>
      </c>
      <c r="M159">
        <v>8.3686446721311522E-2</v>
      </c>
      <c r="N159" s="125">
        <v>8.3928955991435572E-2</v>
      </c>
      <c r="O159">
        <v>8.3770963792313732E-2</v>
      </c>
      <c r="P159">
        <v>8.3612971593191893E-2</v>
      </c>
      <c r="Q159">
        <v>8.3454979394070053E-2</v>
      </c>
      <c r="R159">
        <v>8.3296987194948213E-2</v>
      </c>
      <c r="S159" s="125">
        <v>8.3138994995826374E-2</v>
      </c>
      <c r="T159">
        <v>8.2573704469720594E-2</v>
      </c>
      <c r="U159">
        <v>8.2008413943614814E-2</v>
      </c>
      <c r="V159">
        <v>8.1443123417509034E-2</v>
      </c>
      <c r="W159">
        <v>8.0877832891403253E-2</v>
      </c>
      <c r="X159" s="125">
        <v>8.0312542365297473E-2</v>
      </c>
      <c r="Y159">
        <v>7.9393076679810187E-2</v>
      </c>
      <c r="Z159">
        <v>7.8473610994322901E-2</v>
      </c>
      <c r="AA159">
        <v>7.7554145308835615E-2</v>
      </c>
      <c r="AB159">
        <v>7.6634679623348329E-2</v>
      </c>
      <c r="AC159" s="125">
        <v>7.5715213937861042E-2</v>
      </c>
      <c r="AD159">
        <v>7.4601486952797696E-2</v>
      </c>
      <c r="AE159">
        <v>7.3487759967734351E-2</v>
      </c>
      <c r="AF159">
        <v>7.2374032982670991E-2</v>
      </c>
      <c r="AG159">
        <v>7.1260305997607645E-2</v>
      </c>
      <c r="AH159" s="125">
        <v>7.01465790125443E-2</v>
      </c>
      <c r="AI159" s="295">
        <v>0.91666498613175673</v>
      </c>
      <c r="AJ159" s="295">
        <v>0.90841947004933099</v>
      </c>
      <c r="AK159" s="295">
        <v>0.8299534338228306</v>
      </c>
      <c r="AL159" s="295">
        <v>1.7411555001896521</v>
      </c>
      <c r="AM159" s="295">
        <v>2.4907963916471849</v>
      </c>
    </row>
    <row r="160" spans="2:39">
      <c r="B160" t="s">
        <v>383</v>
      </c>
      <c r="C160" t="s">
        <v>373</v>
      </c>
      <c r="D160" s="125">
        <v>2.8515095477619997E-3</v>
      </c>
      <c r="E160">
        <v>2.9381564516250997E-3</v>
      </c>
      <c r="F160">
        <v>3.0248033554881996E-3</v>
      </c>
      <c r="G160">
        <v>3.1114502593512995E-3</v>
      </c>
      <c r="H160">
        <v>3.1980971632143995E-3</v>
      </c>
      <c r="I160" s="125">
        <v>3.2847440670774994E-3</v>
      </c>
      <c r="J160">
        <v>3.4145533939387396E-3</v>
      </c>
      <c r="K160">
        <v>3.5443627207999797E-3</v>
      </c>
      <c r="L160">
        <v>3.6741720476612194E-3</v>
      </c>
      <c r="M160">
        <v>3.8039813745224596E-3</v>
      </c>
      <c r="N160" s="125">
        <v>3.9337907013836998E-3</v>
      </c>
      <c r="O160">
        <v>4.0390667349850789E-3</v>
      </c>
      <c r="P160">
        <v>4.144342768586458E-3</v>
      </c>
      <c r="Q160">
        <v>4.249618802187838E-3</v>
      </c>
      <c r="R160">
        <v>4.3548948357892171E-3</v>
      </c>
      <c r="S160" s="125">
        <v>4.4601708693905963E-3</v>
      </c>
      <c r="T160">
        <v>4.5373702017980772E-3</v>
      </c>
      <c r="U160">
        <v>4.6145695342055581E-3</v>
      </c>
      <c r="V160">
        <v>4.6917688666130381E-3</v>
      </c>
      <c r="W160">
        <v>4.768968199020519E-3</v>
      </c>
      <c r="X160" s="125">
        <v>4.8461675314279999E-3</v>
      </c>
      <c r="Y160">
        <v>4.8966365149447303E-3</v>
      </c>
      <c r="Z160">
        <v>4.9471054984614599E-3</v>
      </c>
      <c r="AA160">
        <v>4.9975744819781903E-3</v>
      </c>
      <c r="AB160">
        <v>5.0480434654949198E-3</v>
      </c>
      <c r="AC160" s="125">
        <v>5.0985124490116503E-3</v>
      </c>
      <c r="AD160">
        <v>5.1372268574097204E-3</v>
      </c>
      <c r="AE160">
        <v>5.1759412658077906E-3</v>
      </c>
      <c r="AF160">
        <v>5.2146556742058599E-3</v>
      </c>
      <c r="AG160">
        <v>5.25337008260393E-3</v>
      </c>
      <c r="AH160" s="125">
        <v>5.2920844910020002E-3</v>
      </c>
      <c r="AI160" s="295">
        <v>3.67796210828246E-2</v>
      </c>
      <c r="AJ160" s="295">
        <v>4.8640729045388076E-2</v>
      </c>
      <c r="AK160" s="295">
        <v>5.5907318312348249E-2</v>
      </c>
      <c r="AL160" s="295">
        <v>8.1486559426828989E-2</v>
      </c>
      <c r="AM160" s="295">
        <v>0.13254771020774922</v>
      </c>
    </row>
    <row r="161" spans="2:39">
      <c r="B161" t="s">
        <v>383</v>
      </c>
      <c r="C161" t="s">
        <v>374</v>
      </c>
      <c r="D161" s="125">
        <v>3.6930763713499994E-2</v>
      </c>
      <c r="E161">
        <v>3.7054613030516596E-2</v>
      </c>
      <c r="F161">
        <v>3.7178462347533199E-2</v>
      </c>
      <c r="G161">
        <v>3.7302311664549795E-2</v>
      </c>
      <c r="H161">
        <v>3.7426160981566398E-2</v>
      </c>
      <c r="I161" s="125">
        <v>3.7550010298583E-2</v>
      </c>
      <c r="J161">
        <v>3.7949124806424837E-2</v>
      </c>
      <c r="K161">
        <v>3.8348239314266674E-2</v>
      </c>
      <c r="L161">
        <v>3.8747353822108518E-2</v>
      </c>
      <c r="M161">
        <v>3.9146468329950355E-2</v>
      </c>
      <c r="N161" s="125">
        <v>3.9545582837792193E-2</v>
      </c>
      <c r="O161">
        <v>3.9518392957009513E-2</v>
      </c>
      <c r="P161">
        <v>3.9491203076226833E-2</v>
      </c>
      <c r="Q161">
        <v>3.9464013195444153E-2</v>
      </c>
      <c r="R161">
        <v>3.9436823314661473E-2</v>
      </c>
      <c r="S161" s="125">
        <v>3.9409633433878793E-2</v>
      </c>
      <c r="T161">
        <v>3.9185553909566677E-2</v>
      </c>
      <c r="U161">
        <v>3.896147438525456E-2</v>
      </c>
      <c r="V161">
        <v>3.8737394860942437E-2</v>
      </c>
      <c r="W161">
        <v>3.851331533663032E-2</v>
      </c>
      <c r="X161" s="125">
        <v>3.8289235812318204E-2</v>
      </c>
      <c r="Y161">
        <v>3.7987409295872979E-2</v>
      </c>
      <c r="Z161">
        <v>3.7685582779427761E-2</v>
      </c>
      <c r="AA161">
        <v>3.7383756262982536E-2</v>
      </c>
      <c r="AB161">
        <v>3.7081929746537318E-2</v>
      </c>
      <c r="AC161" s="125">
        <v>3.6780103230092093E-2</v>
      </c>
      <c r="AD161">
        <v>3.6540630795563973E-2</v>
      </c>
      <c r="AE161">
        <v>3.6301158361035854E-2</v>
      </c>
      <c r="AF161">
        <v>3.6061685926507735E-2</v>
      </c>
      <c r="AG161">
        <v>3.5822213491979615E-2</v>
      </c>
      <c r="AH161" s="125">
        <v>3.5582741057451496E-2</v>
      </c>
      <c r="AI161" s="295">
        <v>0.41717909114679153</v>
      </c>
      <c r="AJ161" s="295">
        <v>0.43055262311972509</v>
      </c>
      <c r="AK161" s="295">
        <v>0.40551644675976961</v>
      </c>
      <c r="AL161" s="295">
        <v>0.80818613142872453</v>
      </c>
      <c r="AM161" s="295">
        <v>1.1754133423761757</v>
      </c>
    </row>
    <row r="162" spans="2:39">
      <c r="B162" t="s">
        <v>383</v>
      </c>
      <c r="C162" t="s">
        <v>375</v>
      </c>
      <c r="D162" s="125">
        <v>3.1965191004999999E-4</v>
      </c>
      <c r="E162">
        <v>3.2546527014799999E-4</v>
      </c>
      <c r="F162">
        <v>3.3127863024599998E-4</v>
      </c>
      <c r="G162">
        <v>3.3709199034400003E-4</v>
      </c>
      <c r="H162">
        <v>3.4290535044200003E-4</v>
      </c>
      <c r="I162" s="125">
        <v>3.4871871054000002E-4</v>
      </c>
      <c r="J162">
        <v>3.6318472559800004E-4</v>
      </c>
      <c r="K162">
        <v>3.7765074065600006E-4</v>
      </c>
      <c r="L162">
        <v>3.9211675571400003E-4</v>
      </c>
      <c r="M162">
        <v>4.0658277077200005E-4</v>
      </c>
      <c r="N162" s="125">
        <v>4.2104878583000007E-4</v>
      </c>
      <c r="O162">
        <v>4.3654839807000007E-4</v>
      </c>
      <c r="P162">
        <v>4.5204801031000001E-4</v>
      </c>
      <c r="Q162">
        <v>4.6754762255000001E-4</v>
      </c>
      <c r="R162">
        <v>4.8304723478999995E-4</v>
      </c>
      <c r="S162" s="125">
        <v>4.9854684702999995E-4</v>
      </c>
      <c r="T162">
        <v>5.1898512227999995E-4</v>
      </c>
      <c r="U162">
        <v>5.3942339752999994E-4</v>
      </c>
      <c r="V162">
        <v>5.5986167277999994E-4</v>
      </c>
      <c r="W162">
        <v>5.8029994802999993E-4</v>
      </c>
      <c r="X162" s="125">
        <v>6.0073822327999992E-4</v>
      </c>
      <c r="Y162">
        <v>6.1938402214599994E-4</v>
      </c>
      <c r="Z162">
        <v>6.3802982101199995E-4</v>
      </c>
      <c r="AA162">
        <v>6.5667561987800007E-4</v>
      </c>
      <c r="AB162">
        <v>6.7532141874400008E-4</v>
      </c>
      <c r="AC162" s="125">
        <v>6.9396721761000009E-4</v>
      </c>
      <c r="AD162">
        <v>7.1007973242200007E-4</v>
      </c>
      <c r="AE162">
        <v>7.2619224723400005E-4</v>
      </c>
      <c r="AF162">
        <v>7.4230476204600003E-4</v>
      </c>
      <c r="AG162">
        <v>7.5841727685800001E-4</v>
      </c>
      <c r="AH162" s="125">
        <v>7.7452979166999999E-4</v>
      </c>
      <c r="AI162" s="295">
        <v>3.9656956403399998E-3</v>
      </c>
      <c r="AJ162" s="295">
        <v>5.5580952624800003E-3</v>
      </c>
      <c r="AK162" s="295">
        <v>7.5956401329000008E-3</v>
      </c>
      <c r="AL162" s="295">
        <v>9.1027421169899998E-3</v>
      </c>
      <c r="AM162" s="295">
        <v>1.609764402661E-2</v>
      </c>
    </row>
    <row r="163" spans="2:39">
      <c r="B163" t="s">
        <v>383</v>
      </c>
      <c r="C163" t="s">
        <v>79</v>
      </c>
      <c r="D163" s="125">
        <v>3.9644983310359927E-2</v>
      </c>
      <c r="E163">
        <v>3.9561046606616981E-2</v>
      </c>
      <c r="F163">
        <v>3.9477109902874036E-2</v>
      </c>
      <c r="G163">
        <v>3.9393173199131097E-2</v>
      </c>
      <c r="H163">
        <v>3.9309236495388152E-2</v>
      </c>
      <c r="I163" s="125">
        <v>3.9225299791645206E-2</v>
      </c>
      <c r="J163">
        <v>3.9194574180432748E-2</v>
      </c>
      <c r="K163">
        <v>3.9163848569220283E-2</v>
      </c>
      <c r="L163">
        <v>3.9133122958007825E-2</v>
      </c>
      <c r="M163">
        <v>3.910239734679536E-2</v>
      </c>
      <c r="N163" s="125">
        <v>3.9071671735582902E-2</v>
      </c>
      <c r="O163">
        <v>3.9022420270193439E-2</v>
      </c>
      <c r="P163">
        <v>3.8973168804803976E-2</v>
      </c>
      <c r="Q163">
        <v>3.8923917339414513E-2</v>
      </c>
      <c r="R163">
        <v>3.8874665874025049E-2</v>
      </c>
      <c r="S163" s="125">
        <v>3.8825414408635586E-2</v>
      </c>
      <c r="T163">
        <v>3.8686176390657523E-2</v>
      </c>
      <c r="U163">
        <v>3.8546938372679453E-2</v>
      </c>
      <c r="V163">
        <v>3.8407700354701389E-2</v>
      </c>
      <c r="W163">
        <v>3.8268462336723319E-2</v>
      </c>
      <c r="X163" s="125">
        <v>3.8129224318745256E-2</v>
      </c>
      <c r="Y163">
        <v>3.8168033119545336E-2</v>
      </c>
      <c r="Z163">
        <v>3.8206841920345416E-2</v>
      </c>
      <c r="AA163">
        <v>3.824565072114549E-2</v>
      </c>
      <c r="AB163">
        <v>3.828445952194557E-2</v>
      </c>
      <c r="AC163" s="125">
        <v>3.832326832274565E-2</v>
      </c>
      <c r="AD163">
        <v>3.832325601651828E-2</v>
      </c>
      <c r="AE163">
        <v>3.8323243710290909E-2</v>
      </c>
      <c r="AF163">
        <v>3.8323231404063546E-2</v>
      </c>
      <c r="AG163">
        <v>3.8323219097836175E-2</v>
      </c>
      <c r="AH163" s="125">
        <v>3.8323206791608805E-2</v>
      </c>
      <c r="AI163" s="295">
        <v>0.43227646409605452</v>
      </c>
      <c r="AJ163" s="295">
        <v>0.42572976020616243</v>
      </c>
      <c r="AK163" s="295">
        <v>0.42097363494479045</v>
      </c>
      <c r="AL163" s="295">
        <v>0.81893455256663394</v>
      </c>
      <c r="AM163" s="295">
        <v>1.2017789631926792</v>
      </c>
    </row>
    <row r="164" spans="2:39">
      <c r="B164" t="s">
        <v>383</v>
      </c>
      <c r="C164" t="s">
        <v>376</v>
      </c>
      <c r="D164" s="125">
        <v>8.8837749311000008E-4</v>
      </c>
      <c r="E164">
        <v>8.9784207186600006E-4</v>
      </c>
      <c r="F164">
        <v>9.0730665062200005E-4</v>
      </c>
      <c r="G164">
        <v>9.1677122937800003E-4</v>
      </c>
      <c r="H164">
        <v>9.2623580813400001E-4</v>
      </c>
      <c r="I164" s="125">
        <v>9.3570038688999999E-4</v>
      </c>
      <c r="J164">
        <v>9.5038944750200003E-4</v>
      </c>
      <c r="K164">
        <v>9.6507850811400006E-4</v>
      </c>
      <c r="L164">
        <v>9.7976756872599998E-4</v>
      </c>
      <c r="M164">
        <v>9.9445662933800002E-4</v>
      </c>
      <c r="N164" s="125">
        <v>1.00914568995E-3</v>
      </c>
      <c r="O164">
        <v>1.027316975059E-3</v>
      </c>
      <c r="P164">
        <v>1.045488260168E-3</v>
      </c>
      <c r="Q164">
        <v>1.063659545277E-3</v>
      </c>
      <c r="R164">
        <v>1.081830830386E-3</v>
      </c>
      <c r="S164" s="125">
        <v>1.1000021154949999E-3</v>
      </c>
      <c r="T164">
        <v>1.1182622968799998E-3</v>
      </c>
      <c r="U164">
        <v>1.1365224782649999E-3</v>
      </c>
      <c r="V164">
        <v>1.1547826596499998E-3</v>
      </c>
      <c r="W164">
        <v>1.1730428410349999E-3</v>
      </c>
      <c r="X164" s="125">
        <v>1.1913030224199998E-3</v>
      </c>
      <c r="Y164">
        <v>1.2091866095419999E-3</v>
      </c>
      <c r="Z164">
        <v>1.227070196664E-3</v>
      </c>
      <c r="AA164">
        <v>1.2449537837859999E-3</v>
      </c>
      <c r="AB164">
        <v>1.262837370908E-3</v>
      </c>
      <c r="AC164" s="125">
        <v>1.2807209580300001E-3</v>
      </c>
      <c r="AD164">
        <v>1.2968864173460001E-3</v>
      </c>
      <c r="AE164">
        <v>1.3130518766620001E-3</v>
      </c>
      <c r="AF164">
        <v>1.3292173359779999E-3</v>
      </c>
      <c r="AG164">
        <v>1.3453827952939999E-3</v>
      </c>
      <c r="AH164" s="125">
        <v>1.3615482546099999E-3</v>
      </c>
      <c r="AI164" s="295">
        <v>1.037107148363E-2</v>
      </c>
      <c r="AJ164" s="295">
        <v>1.2101356714584998E-2</v>
      </c>
      <c r="AK164" s="295">
        <v>1.406215862124E-2</v>
      </c>
      <c r="AL164" s="295">
        <v>2.1463282508265007E-2</v>
      </c>
      <c r="AM164" s="295">
        <v>3.4334138107085015E-2</v>
      </c>
    </row>
    <row r="165" spans="2:39">
      <c r="B165" t="s">
        <v>383</v>
      </c>
      <c r="C165" t="s">
        <v>377</v>
      </c>
      <c r="D165" s="125">
        <v>3.5498809957659631E-2</v>
      </c>
      <c r="E165">
        <v>3.5971052960147631E-2</v>
      </c>
      <c r="F165">
        <v>3.6443295962635631E-2</v>
      </c>
      <c r="G165">
        <v>3.6915538965123632E-2</v>
      </c>
      <c r="H165">
        <v>3.7387781967611632E-2</v>
      </c>
      <c r="I165" s="125">
        <v>3.7860024970099632E-2</v>
      </c>
      <c r="J165">
        <v>3.8827862028163705E-2</v>
      </c>
      <c r="K165">
        <v>3.9795699086227786E-2</v>
      </c>
      <c r="L165">
        <v>4.0763536144291859E-2</v>
      </c>
      <c r="M165">
        <v>4.173137320235594E-2</v>
      </c>
      <c r="N165" s="125">
        <v>4.2699210260420013E-2</v>
      </c>
      <c r="O165">
        <v>4.3463487868024009E-2</v>
      </c>
      <c r="P165">
        <v>4.4227765475628011E-2</v>
      </c>
      <c r="Q165">
        <v>4.4992043083232007E-2</v>
      </c>
      <c r="R165">
        <v>4.575632069083601E-2</v>
      </c>
      <c r="S165" s="125">
        <v>4.6520598298440005E-2</v>
      </c>
      <c r="T165">
        <v>4.70030808977E-2</v>
      </c>
      <c r="U165">
        <v>4.7485563496960002E-2</v>
      </c>
      <c r="V165">
        <v>4.7968046096219998E-2</v>
      </c>
      <c r="W165">
        <v>4.845052869548E-2</v>
      </c>
      <c r="X165" s="125">
        <v>4.8933011294739995E-2</v>
      </c>
      <c r="Y165">
        <v>4.9147984400635926E-2</v>
      </c>
      <c r="Z165">
        <v>4.9362957506531857E-2</v>
      </c>
      <c r="AA165">
        <v>4.9577930612427781E-2</v>
      </c>
      <c r="AB165">
        <v>4.9792903718323712E-2</v>
      </c>
      <c r="AC165" s="125">
        <v>5.0007876824219644E-2</v>
      </c>
      <c r="AD165">
        <v>5.0062923983007643E-2</v>
      </c>
      <c r="AE165">
        <v>5.0117971141795642E-2</v>
      </c>
      <c r="AF165">
        <v>5.0173018300583641E-2</v>
      </c>
      <c r="AG165">
        <v>5.022806545937164E-2</v>
      </c>
      <c r="AH165" s="125">
        <v>5.0283112618159639E-2</v>
      </c>
      <c r="AI165" s="295">
        <v>0.42389418550473701</v>
      </c>
      <c r="AJ165" s="295">
        <v>0.50749965615768011</v>
      </c>
      <c r="AK165" s="295">
        <v>0.54768775585979712</v>
      </c>
      <c r="AL165" s="295">
        <v>0.88869463140199711</v>
      </c>
      <c r="AM165" s="295">
        <v>1.3874493759670543</v>
      </c>
    </row>
    <row r="166" spans="2:39">
      <c r="B166" t="s">
        <v>384</v>
      </c>
      <c r="C166" t="s">
        <v>105</v>
      </c>
      <c r="D166" s="125">
        <v>6.9013909342427626E-2</v>
      </c>
      <c r="E166">
        <v>6.9577818500127245E-2</v>
      </c>
      <c r="F166">
        <v>7.0141727657826863E-2</v>
      </c>
      <c r="G166">
        <v>7.0705636815526496E-2</v>
      </c>
      <c r="H166">
        <v>7.1269545973226114E-2</v>
      </c>
      <c r="I166" s="125">
        <v>7.1833455130925733E-2</v>
      </c>
      <c r="J166">
        <v>7.2442794621840612E-2</v>
      </c>
      <c r="K166">
        <v>7.305213411275549E-2</v>
      </c>
      <c r="L166">
        <v>7.3661473603670369E-2</v>
      </c>
      <c r="M166">
        <v>7.4270813094585247E-2</v>
      </c>
      <c r="N166" s="125">
        <v>7.4880152585500126E-2</v>
      </c>
      <c r="O166">
        <v>7.5351412646784952E-2</v>
      </c>
      <c r="P166">
        <v>7.5822672708069777E-2</v>
      </c>
      <c r="Q166">
        <v>7.6293932769354617E-2</v>
      </c>
      <c r="R166">
        <v>7.6765192830639442E-2</v>
      </c>
      <c r="S166" s="125">
        <v>7.7236452891924268E-2</v>
      </c>
      <c r="T166">
        <v>7.7564734137124364E-2</v>
      </c>
      <c r="U166">
        <v>7.789301538232446E-2</v>
      </c>
      <c r="V166">
        <v>7.822129662752457E-2</v>
      </c>
      <c r="W166">
        <v>7.8549577872724666E-2</v>
      </c>
      <c r="X166" s="125">
        <v>7.8877859117924762E-2</v>
      </c>
      <c r="Y166">
        <v>7.9183308847033118E-2</v>
      </c>
      <c r="Z166">
        <v>7.9488758576141488E-2</v>
      </c>
      <c r="AA166">
        <v>7.9794208305249845E-2</v>
      </c>
      <c r="AB166">
        <v>8.0099658034358215E-2</v>
      </c>
      <c r="AC166" s="125">
        <v>8.0405107763466571E-2</v>
      </c>
      <c r="AD166">
        <v>8.065564996441868E-2</v>
      </c>
      <c r="AE166">
        <v>8.0906192165370774E-2</v>
      </c>
      <c r="AF166">
        <v>8.1156734366322883E-2</v>
      </c>
      <c r="AG166">
        <v>8.1407276567274978E-2</v>
      </c>
      <c r="AH166" s="125">
        <v>8.1657818768227086E-2</v>
      </c>
      <c r="AI166" s="295">
        <v>0.79084946143841206</v>
      </c>
      <c r="AJ166" s="295">
        <v>0.84745629956989588</v>
      </c>
      <c r="AK166" s="295">
        <v>0.8836325724757883</v>
      </c>
      <c r="AL166" s="295">
        <v>1.563425608422808</v>
      </c>
      <c r="AM166" s="295">
        <v>2.3681803217806721</v>
      </c>
    </row>
    <row r="167" spans="2:39">
      <c r="B167" t="s">
        <v>384</v>
      </c>
      <c r="C167" t="s">
        <v>371</v>
      </c>
      <c r="D167" s="125">
        <v>0</v>
      </c>
      <c r="E167">
        <v>3.9542754997649999E-5</v>
      </c>
      <c r="F167">
        <v>7.9085509995299998E-5</v>
      </c>
      <c r="G167">
        <v>1.1862826499295E-4</v>
      </c>
      <c r="H167">
        <v>1.581710199906E-4</v>
      </c>
      <c r="I167" s="125">
        <v>1.9771377498825E-4</v>
      </c>
      <c r="J167">
        <v>4.19072633695394E-4</v>
      </c>
      <c r="K167">
        <v>6.4043149240253802E-4</v>
      </c>
      <c r="L167">
        <v>8.6179035110968199E-4</v>
      </c>
      <c r="M167">
        <v>1.0831492098168261E-3</v>
      </c>
      <c r="N167" s="125">
        <v>1.3045080685239699E-3</v>
      </c>
      <c r="O167">
        <v>1.6159694931295913E-3</v>
      </c>
      <c r="P167">
        <v>1.9274309177352129E-3</v>
      </c>
      <c r="Q167">
        <v>2.2388923423408342E-3</v>
      </c>
      <c r="R167">
        <v>2.5503537669464556E-3</v>
      </c>
      <c r="S167" s="125">
        <v>2.8618151915520769E-3</v>
      </c>
      <c r="T167">
        <v>3.1711643335812826E-3</v>
      </c>
      <c r="U167">
        <v>3.4805134756104878E-3</v>
      </c>
      <c r="V167">
        <v>3.7898626176396935E-3</v>
      </c>
      <c r="W167">
        <v>4.0992117596688991E-3</v>
      </c>
      <c r="X167" s="125">
        <v>4.4085609016981048E-3</v>
      </c>
      <c r="Y167">
        <v>4.6427444954932392E-3</v>
      </c>
      <c r="Z167">
        <v>4.8769280892883727E-3</v>
      </c>
      <c r="AA167">
        <v>5.1111116830835071E-3</v>
      </c>
      <c r="AB167">
        <v>5.3452952768786406E-3</v>
      </c>
      <c r="AC167" s="125">
        <v>5.579478870673775E-3</v>
      </c>
      <c r="AD167">
        <v>5.7918969555440401E-3</v>
      </c>
      <c r="AE167">
        <v>6.0043150404143052E-3</v>
      </c>
      <c r="AF167">
        <v>6.2167331252845704E-3</v>
      </c>
      <c r="AG167">
        <v>6.4291512101548355E-3</v>
      </c>
      <c r="AH167" s="125">
        <v>6.6415692950251006E-3</v>
      </c>
      <c r="AI167" s="295">
        <v>4.9020930805131601E-3</v>
      </c>
      <c r="AJ167" s="295">
        <v>3.1448282868426609E-2</v>
      </c>
      <c r="AK167" s="295">
        <v>6.1047784943538491E-2</v>
      </c>
      <c r="AL167" s="295">
        <v>3.5045867880415804E-2</v>
      </c>
      <c r="AM167" s="295">
        <v>9.1685091922256198E-2</v>
      </c>
    </row>
    <row r="168" spans="2:39">
      <c r="B168" t="s">
        <v>384</v>
      </c>
      <c r="C168" t="s">
        <v>85</v>
      </c>
      <c r="D168" s="125">
        <v>0.23177345233022831</v>
      </c>
      <c r="E168">
        <v>0.23454913956467796</v>
      </c>
      <c r="F168">
        <v>0.23732482679912761</v>
      </c>
      <c r="G168">
        <v>0.24010051403357727</v>
      </c>
      <c r="H168">
        <v>0.24287620126802692</v>
      </c>
      <c r="I168" s="125">
        <v>0.24565188850247657</v>
      </c>
      <c r="J168">
        <v>0.24848877659024543</v>
      </c>
      <c r="K168">
        <v>0.25132566467801432</v>
      </c>
      <c r="L168">
        <v>0.25416255276578315</v>
      </c>
      <c r="M168">
        <v>0.25699944085355197</v>
      </c>
      <c r="N168" s="125">
        <v>0.25983632894132086</v>
      </c>
      <c r="O168">
        <v>0.26245923611847988</v>
      </c>
      <c r="P168">
        <v>0.26508214329563884</v>
      </c>
      <c r="Q168">
        <v>0.26770505047279786</v>
      </c>
      <c r="R168">
        <v>0.27032795764995682</v>
      </c>
      <c r="S168" s="125">
        <v>0.27295086482711584</v>
      </c>
      <c r="T168">
        <v>0.27591018705559706</v>
      </c>
      <c r="U168">
        <v>0.27886950928407828</v>
      </c>
      <c r="V168">
        <v>0.28182883151255955</v>
      </c>
      <c r="W168">
        <v>0.28478815374104077</v>
      </c>
      <c r="X168" s="125">
        <v>0.28774747596952199</v>
      </c>
      <c r="Y168">
        <v>0.29125012347364393</v>
      </c>
      <c r="Z168">
        <v>0.29475277097776587</v>
      </c>
      <c r="AA168">
        <v>0.29825541848188775</v>
      </c>
      <c r="AB168">
        <v>0.30175806598600968</v>
      </c>
      <c r="AC168" s="125">
        <v>0.30526071349013162</v>
      </c>
      <c r="AD168">
        <v>0.30854506452470576</v>
      </c>
      <c r="AE168">
        <v>0.31182941555927984</v>
      </c>
      <c r="AF168">
        <v>0.31511376659385398</v>
      </c>
      <c r="AG168">
        <v>0.31839811762842807</v>
      </c>
      <c r="AH168" s="125">
        <v>0.32168246866300221</v>
      </c>
      <c r="AI168" s="295">
        <v>2.7030887863270303</v>
      </c>
      <c r="AJ168" s="295">
        <v>3.0075057388681081</v>
      </c>
      <c r="AK168" s="295">
        <v>3.3545934013482306</v>
      </c>
      <c r="AL168" s="295">
        <v>5.4507581962538172</v>
      </c>
      <c r="AM168" s="295">
        <v>8.5176041216325267</v>
      </c>
    </row>
    <row r="169" spans="2:39">
      <c r="B169" t="s">
        <v>384</v>
      </c>
      <c r="C169" t="s">
        <v>372</v>
      </c>
      <c r="D169" s="125">
        <v>-2.883825434792461E-2</v>
      </c>
      <c r="E169">
        <v>-3.0052107158963771E-2</v>
      </c>
      <c r="F169">
        <v>-3.1265959970002928E-2</v>
      </c>
      <c r="G169">
        <v>-3.2479812781042089E-2</v>
      </c>
      <c r="H169">
        <v>-3.369366559208125E-2</v>
      </c>
      <c r="I169" s="125">
        <v>-3.4907518403120411E-2</v>
      </c>
      <c r="J169">
        <v>-3.6478497795862472E-2</v>
      </c>
      <c r="K169">
        <v>-3.8049477188604533E-2</v>
      </c>
      <c r="L169">
        <v>-3.9620456581346587E-2</v>
      </c>
      <c r="M169">
        <v>-4.1191435974088648E-2</v>
      </c>
      <c r="N169" s="125">
        <v>-4.276241536683071E-2</v>
      </c>
      <c r="O169">
        <v>-4.3720205205407071E-2</v>
      </c>
      <c r="P169">
        <v>-4.4677995043983426E-2</v>
      </c>
      <c r="Q169">
        <v>-4.5635784882559788E-2</v>
      </c>
      <c r="R169">
        <v>-4.6593574721136143E-2</v>
      </c>
      <c r="S169" s="125">
        <v>-4.7551364559712504E-2</v>
      </c>
      <c r="T169">
        <v>-4.8787336621747585E-2</v>
      </c>
      <c r="U169">
        <v>-5.0023308683782665E-2</v>
      </c>
      <c r="V169">
        <v>-5.1259280745817745E-2</v>
      </c>
      <c r="W169">
        <v>-5.2495252807852825E-2</v>
      </c>
      <c r="X169" s="125">
        <v>-5.3731224869887906E-2</v>
      </c>
      <c r="Y169">
        <v>-5.5387900465107096E-2</v>
      </c>
      <c r="Z169">
        <v>-5.7044576060326285E-2</v>
      </c>
      <c r="AA169">
        <v>-5.8701251655545475E-2</v>
      </c>
      <c r="AB169">
        <v>-6.0357927250764665E-2</v>
      </c>
      <c r="AC169" s="125">
        <v>-6.2014602845983854E-2</v>
      </c>
      <c r="AD169">
        <v>-6.3682656765965656E-2</v>
      </c>
      <c r="AE169">
        <v>-6.5350710685947458E-2</v>
      </c>
      <c r="AF169">
        <v>-6.7018764605929246E-2</v>
      </c>
      <c r="AG169">
        <v>-6.8686818525911048E-2</v>
      </c>
      <c r="AH169" s="125">
        <v>-7.0354872445892849E-2</v>
      </c>
      <c r="AI169" s="295">
        <v>-0.38933960115986804</v>
      </c>
      <c r="AJ169" s="295">
        <v>-0.52723774350871844</v>
      </c>
      <c r="AK169" s="295">
        <v>-0.68233130617726157</v>
      </c>
      <c r="AL169" s="295">
        <v>-0.87381492930175586</v>
      </c>
      <c r="AM169" s="295">
        <v>-1.5024150106091294</v>
      </c>
    </row>
    <row r="170" spans="2:39">
      <c r="B170" t="s">
        <v>384</v>
      </c>
      <c r="C170" t="s">
        <v>81</v>
      </c>
      <c r="D170" s="125">
        <v>0.16167642746359878</v>
      </c>
      <c r="E170">
        <v>0.1627142929164391</v>
      </c>
      <c r="F170">
        <v>0.16375215836927945</v>
      </c>
      <c r="G170">
        <v>0.16479002382211977</v>
      </c>
      <c r="H170">
        <v>0.16582788927496012</v>
      </c>
      <c r="I170" s="125">
        <v>0.16686575472780044</v>
      </c>
      <c r="J170">
        <v>0.16779883635274248</v>
      </c>
      <c r="K170">
        <v>0.16873191797768453</v>
      </c>
      <c r="L170">
        <v>0.16966499960262654</v>
      </c>
      <c r="M170">
        <v>0.17059808122756859</v>
      </c>
      <c r="N170" s="125">
        <v>0.17153116285251063</v>
      </c>
      <c r="O170">
        <v>0.17105150303843766</v>
      </c>
      <c r="P170">
        <v>0.17057184322436469</v>
      </c>
      <c r="Q170">
        <v>0.17009218341029175</v>
      </c>
      <c r="R170">
        <v>0.16961252359621878</v>
      </c>
      <c r="S170" s="125">
        <v>0.16913286378214581</v>
      </c>
      <c r="T170">
        <v>0.16764515161985977</v>
      </c>
      <c r="U170">
        <v>0.16615743945757372</v>
      </c>
      <c r="V170">
        <v>0.1646697272952877</v>
      </c>
      <c r="W170">
        <v>0.16318201513300165</v>
      </c>
      <c r="X170" s="125">
        <v>0.1616943029707156</v>
      </c>
      <c r="Y170">
        <v>0.16019940937250818</v>
      </c>
      <c r="Z170">
        <v>0.15870451577430075</v>
      </c>
      <c r="AA170">
        <v>0.15720962217609336</v>
      </c>
      <c r="AB170">
        <v>0.15571472857788593</v>
      </c>
      <c r="AC170" s="125">
        <v>0.15421983497967851</v>
      </c>
      <c r="AD170">
        <v>0.1521949138549209</v>
      </c>
      <c r="AE170">
        <v>0.15016999273016332</v>
      </c>
      <c r="AF170">
        <v>0.14814507160540571</v>
      </c>
      <c r="AG170">
        <v>0.14612015048064814</v>
      </c>
      <c r="AH170" s="125">
        <v>0.14409522935589053</v>
      </c>
      <c r="AI170" s="295">
        <v>1.8339515445873305</v>
      </c>
      <c r="AJ170" s="295">
        <v>1.8453407163804081</v>
      </c>
      <c r="AK170" s="295">
        <v>1.6884677718782113</v>
      </c>
      <c r="AL170" s="295">
        <v>3.5077610981152265</v>
      </c>
      <c r="AM170" s="295">
        <v>5.034534567022722</v>
      </c>
    </row>
    <row r="171" spans="2:39">
      <c r="B171" t="s">
        <v>384</v>
      </c>
      <c r="C171" t="s">
        <v>373</v>
      </c>
      <c r="D171" s="125">
        <v>3.418478485754501E-2</v>
      </c>
      <c r="E171">
        <v>3.5324358350634008E-2</v>
      </c>
      <c r="F171">
        <v>3.6463931843722999E-2</v>
      </c>
      <c r="G171">
        <v>3.7603505336811997E-2</v>
      </c>
      <c r="H171">
        <v>3.8743078829900988E-2</v>
      </c>
      <c r="I171" s="125">
        <v>3.9882652322989987E-2</v>
      </c>
      <c r="J171">
        <v>4.1158666276604979E-2</v>
      </c>
      <c r="K171">
        <v>4.2434680230219977E-2</v>
      </c>
      <c r="L171">
        <v>4.3710694183834969E-2</v>
      </c>
      <c r="M171">
        <v>4.4986708137449968E-2</v>
      </c>
      <c r="N171" s="125">
        <v>4.626272209106496E-2</v>
      </c>
      <c r="O171">
        <v>4.7168895675734956E-2</v>
      </c>
      <c r="P171">
        <v>4.807506926040496E-2</v>
      </c>
      <c r="Q171">
        <v>4.8981242845074956E-2</v>
      </c>
      <c r="R171">
        <v>4.9887416429744959E-2</v>
      </c>
      <c r="S171" s="125">
        <v>5.0793590014414955E-2</v>
      </c>
      <c r="T171">
        <v>5.1424447956800547E-2</v>
      </c>
      <c r="U171">
        <v>5.2055305899186145E-2</v>
      </c>
      <c r="V171">
        <v>5.2686163841571737E-2</v>
      </c>
      <c r="W171">
        <v>5.3317021783957336E-2</v>
      </c>
      <c r="X171" s="125">
        <v>5.3947879726342927E-2</v>
      </c>
      <c r="Y171">
        <v>5.4428461417133242E-2</v>
      </c>
      <c r="Z171">
        <v>5.4909043107923557E-2</v>
      </c>
      <c r="AA171">
        <v>5.5389624798713864E-2</v>
      </c>
      <c r="AB171">
        <v>5.5870206489504179E-2</v>
      </c>
      <c r="AC171" s="125">
        <v>5.6350788180294493E-2</v>
      </c>
      <c r="AD171">
        <v>5.6654997975184897E-2</v>
      </c>
      <c r="AE171">
        <v>5.69592077700753E-2</v>
      </c>
      <c r="AF171">
        <v>5.7263417564965696E-2</v>
      </c>
      <c r="AG171">
        <v>5.7567627359856099E-2</v>
      </c>
      <c r="AH171" s="125">
        <v>5.7871837154746503E-2</v>
      </c>
      <c r="AI171" s="295">
        <v>0.44075578246077984</v>
      </c>
      <c r="AJ171" s="295">
        <v>0.55459975552429852</v>
      </c>
      <c r="AK171" s="295">
        <v>0.6172130915447408</v>
      </c>
      <c r="AL171" s="295">
        <v>0.94909281589401351</v>
      </c>
      <c r="AM171" s="295">
        <v>1.5123580277124113</v>
      </c>
    </row>
    <row r="172" spans="2:39">
      <c r="B172" t="s">
        <v>384</v>
      </c>
      <c r="C172" t="s">
        <v>374</v>
      </c>
      <c r="D172" s="125">
        <v>7.3942678008124985E-2</v>
      </c>
      <c r="E172">
        <v>7.6218044068167984E-2</v>
      </c>
      <c r="F172">
        <v>7.8493410128210969E-2</v>
      </c>
      <c r="G172">
        <v>8.0768776188253968E-2</v>
      </c>
      <c r="H172">
        <v>8.3044142248296954E-2</v>
      </c>
      <c r="I172" s="125">
        <v>8.5319508308339953E-2</v>
      </c>
      <c r="J172">
        <v>8.7292672191293968E-2</v>
      </c>
      <c r="K172">
        <v>8.9265836074247984E-2</v>
      </c>
      <c r="L172">
        <v>9.1238999957201986E-2</v>
      </c>
      <c r="M172">
        <v>9.3212163840156001E-2</v>
      </c>
      <c r="N172" s="125">
        <v>9.5185327723110016E-2</v>
      </c>
      <c r="O172">
        <v>9.6144342359341009E-2</v>
      </c>
      <c r="P172">
        <v>9.7103356995572002E-2</v>
      </c>
      <c r="Q172">
        <v>9.8062371631803008E-2</v>
      </c>
      <c r="R172">
        <v>9.9021386268034001E-2</v>
      </c>
      <c r="S172" s="125">
        <v>9.9980400904264993E-2</v>
      </c>
      <c r="T172">
        <v>0.10031939434667839</v>
      </c>
      <c r="U172">
        <v>0.10065838778909178</v>
      </c>
      <c r="V172">
        <v>0.10099738123150519</v>
      </c>
      <c r="W172">
        <v>0.10133637467391858</v>
      </c>
      <c r="X172" s="125">
        <v>0.10167536811633197</v>
      </c>
      <c r="Y172">
        <v>0.10172082964763317</v>
      </c>
      <c r="Z172">
        <v>0.10176629117893438</v>
      </c>
      <c r="AA172">
        <v>0.10181175271023557</v>
      </c>
      <c r="AB172">
        <v>0.10185721424153678</v>
      </c>
      <c r="AC172" s="125">
        <v>0.10190267577283797</v>
      </c>
      <c r="AD172">
        <v>0.10176143083133336</v>
      </c>
      <c r="AE172">
        <v>0.10162018588982875</v>
      </c>
      <c r="AF172">
        <v>0.10147894094832416</v>
      </c>
      <c r="AG172">
        <v>0.10133769600681955</v>
      </c>
      <c r="AH172" s="125">
        <v>0.10119645106531494</v>
      </c>
      <c r="AI172" s="295">
        <v>0.93398155873540467</v>
      </c>
      <c r="AJ172" s="295">
        <v>1.0904840920396508</v>
      </c>
      <c r="AK172" s="295">
        <v>1.1181288364091306</v>
      </c>
      <c r="AL172" s="295">
        <v>1.929280323051946</v>
      </c>
      <c r="AM172" s="295">
        <v>2.945733791344745</v>
      </c>
    </row>
    <row r="173" spans="2:39">
      <c r="B173" t="s">
        <v>384</v>
      </c>
      <c r="C173" t="s">
        <v>375</v>
      </c>
      <c r="D173" s="125">
        <v>7.9232894165000012E-3</v>
      </c>
      <c r="E173">
        <v>8.0555868697200009E-3</v>
      </c>
      <c r="F173">
        <v>8.1878843229400006E-3</v>
      </c>
      <c r="G173">
        <v>8.320181776160002E-3</v>
      </c>
      <c r="H173">
        <v>8.4524792293800017E-3</v>
      </c>
      <c r="I173" s="125">
        <v>8.5847766826000014E-3</v>
      </c>
      <c r="J173">
        <v>8.7500470358600011E-3</v>
      </c>
      <c r="K173">
        <v>8.9153173891200008E-3</v>
      </c>
      <c r="L173">
        <v>9.0805877423800006E-3</v>
      </c>
      <c r="M173">
        <v>9.2458580956400003E-3</v>
      </c>
      <c r="N173" s="125">
        <v>9.4111284489E-3</v>
      </c>
      <c r="O173">
        <v>9.5262642692399997E-3</v>
      </c>
      <c r="P173">
        <v>9.6414000895799993E-3</v>
      </c>
      <c r="Q173">
        <v>9.7565359099200007E-3</v>
      </c>
      <c r="R173">
        <v>9.8716717302600003E-3</v>
      </c>
      <c r="S173" s="125">
        <v>9.9868075505999999E-3</v>
      </c>
      <c r="T173">
        <v>1.0200210066440001E-2</v>
      </c>
      <c r="U173">
        <v>1.0413612582280001E-2</v>
      </c>
      <c r="V173">
        <v>1.062701509812E-2</v>
      </c>
      <c r="W173">
        <v>1.0840417613960001E-2</v>
      </c>
      <c r="X173" s="125">
        <v>1.1053820129800001E-2</v>
      </c>
      <c r="Y173">
        <v>1.1261606120240001E-2</v>
      </c>
      <c r="Z173">
        <v>1.146939211068E-2</v>
      </c>
      <c r="AA173">
        <v>1.1677178101120001E-2</v>
      </c>
      <c r="AB173">
        <v>1.188496409156E-2</v>
      </c>
      <c r="AC173" s="125">
        <v>1.2092750082E-2</v>
      </c>
      <c r="AD173">
        <v>1.22868954861E-2</v>
      </c>
      <c r="AE173">
        <v>1.2481040890199999E-2</v>
      </c>
      <c r="AF173">
        <v>1.2675186294300001E-2</v>
      </c>
      <c r="AG173">
        <v>1.2869331698400001E-2</v>
      </c>
      <c r="AH173" s="125">
        <v>1.30634771025E-2</v>
      </c>
      <c r="AI173" s="295">
        <v>9.4927137009200024E-2</v>
      </c>
      <c r="AJ173" s="295">
        <v>0.1113288834891</v>
      </c>
      <c r="AK173" s="295">
        <v>0.1328156421069</v>
      </c>
      <c r="AL173" s="295">
        <v>0.19684489204940003</v>
      </c>
      <c r="AM173" s="295">
        <v>0.31860671402650004</v>
      </c>
    </row>
    <row r="174" spans="2:39">
      <c r="B174" t="s">
        <v>384</v>
      </c>
      <c r="C174" t="s">
        <v>79</v>
      </c>
      <c r="D174" s="125">
        <v>0.1197582425881857</v>
      </c>
      <c r="E174">
        <v>0.12070439337105386</v>
      </c>
      <c r="F174">
        <v>0.12165054415392204</v>
      </c>
      <c r="G174">
        <v>0.12259669493679021</v>
      </c>
      <c r="H174">
        <v>0.12354284571965839</v>
      </c>
      <c r="I174" s="125">
        <v>0.12448899650252655</v>
      </c>
      <c r="J174">
        <v>0.12405989421951903</v>
      </c>
      <c r="K174">
        <v>0.12363079193651152</v>
      </c>
      <c r="L174">
        <v>0.123201689653504</v>
      </c>
      <c r="M174">
        <v>0.1227725873704965</v>
      </c>
      <c r="N174" s="125">
        <v>0.12234348508748898</v>
      </c>
      <c r="O174">
        <v>0.12103649379993715</v>
      </c>
      <c r="P174">
        <v>0.11972950251238533</v>
      </c>
      <c r="Q174">
        <v>0.11842251122483349</v>
      </c>
      <c r="R174">
        <v>0.11711551993728167</v>
      </c>
      <c r="S174" s="125">
        <v>0.11580852864972985</v>
      </c>
      <c r="T174">
        <v>0.11434286869370261</v>
      </c>
      <c r="U174">
        <v>0.11287720873767537</v>
      </c>
      <c r="V174">
        <v>0.11141154878164815</v>
      </c>
      <c r="W174">
        <v>0.10994588882562091</v>
      </c>
      <c r="X174" s="125">
        <v>0.10848022886959367</v>
      </c>
      <c r="Y174">
        <v>0.10775847248515344</v>
      </c>
      <c r="Z174">
        <v>0.10703671610071322</v>
      </c>
      <c r="AA174">
        <v>0.10631495971627299</v>
      </c>
      <c r="AB174">
        <v>0.10559320333183277</v>
      </c>
      <c r="AC174" s="125">
        <v>0.10487144694739253</v>
      </c>
      <c r="AD174">
        <v>0.10412515091833348</v>
      </c>
      <c r="AE174">
        <v>0.10337885488927442</v>
      </c>
      <c r="AF174">
        <v>0.10263255886021536</v>
      </c>
      <c r="AG174">
        <v>0.1018862628311563</v>
      </c>
      <c r="AH174" s="125">
        <v>0.10113996680209725</v>
      </c>
      <c r="AI174" s="295">
        <v>1.3487501655396568</v>
      </c>
      <c r="AJ174" s="295">
        <v>1.271513785119897</v>
      </c>
      <c r="AK174" s="295">
        <v>1.1532178217520355</v>
      </c>
      <c r="AL174" s="295">
        <v>2.4979204655720646</v>
      </c>
      <c r="AM174" s="295">
        <v>3.5426580584545064</v>
      </c>
    </row>
    <row r="175" spans="2:39">
      <c r="B175" t="s">
        <v>384</v>
      </c>
      <c r="C175" t="s">
        <v>376</v>
      </c>
      <c r="D175" s="125">
        <v>3.2247376514E-3</v>
      </c>
      <c r="E175">
        <v>3.2904280065600001E-3</v>
      </c>
      <c r="F175">
        <v>3.3561183617199998E-3</v>
      </c>
      <c r="G175">
        <v>3.4218087168799999E-3</v>
      </c>
      <c r="H175">
        <v>3.4874990720399996E-3</v>
      </c>
      <c r="I175" s="125">
        <v>3.5531894271999998E-3</v>
      </c>
      <c r="J175">
        <v>3.6082310155199997E-3</v>
      </c>
      <c r="K175">
        <v>3.6632726038399997E-3</v>
      </c>
      <c r="L175">
        <v>3.7183141921600001E-3</v>
      </c>
      <c r="M175">
        <v>3.77335578048E-3</v>
      </c>
      <c r="N175" s="125">
        <v>3.8283973688E-3</v>
      </c>
      <c r="O175">
        <v>3.8759137511799996E-3</v>
      </c>
      <c r="P175">
        <v>3.9234301335599993E-3</v>
      </c>
      <c r="Q175">
        <v>3.9709465159399994E-3</v>
      </c>
      <c r="R175">
        <v>4.0184628983199987E-3</v>
      </c>
      <c r="S175" s="125">
        <v>4.0659792806999988E-3</v>
      </c>
      <c r="T175">
        <v>4.1062470280799988E-3</v>
      </c>
      <c r="U175">
        <v>4.1465147754599996E-3</v>
      </c>
      <c r="V175">
        <v>4.1867825228399996E-3</v>
      </c>
      <c r="W175">
        <v>4.2270502702200004E-3</v>
      </c>
      <c r="X175" s="125">
        <v>4.2673180176000004E-3</v>
      </c>
      <c r="Y175">
        <v>4.3092410354200004E-3</v>
      </c>
      <c r="Z175">
        <v>4.3511640532400003E-3</v>
      </c>
      <c r="AA175">
        <v>4.3930870710600003E-3</v>
      </c>
      <c r="AB175">
        <v>4.4350100888800002E-3</v>
      </c>
      <c r="AC175" s="125">
        <v>4.4769331067000002E-3</v>
      </c>
      <c r="AD175">
        <v>4.5157885625900004E-3</v>
      </c>
      <c r="AE175">
        <v>4.5546440184800006E-3</v>
      </c>
      <c r="AF175">
        <v>4.5934994743699999E-3</v>
      </c>
      <c r="AG175">
        <v>4.6323549302600001E-3</v>
      </c>
      <c r="AH175" s="125">
        <v>4.6712103861500003E-3</v>
      </c>
      <c r="AI175" s="295">
        <v>3.8925352196600004E-2</v>
      </c>
      <c r="AJ175" s="295">
        <v>4.4617042562699993E-2</v>
      </c>
      <c r="AK175" s="295">
        <v>4.9200250744750006E-2</v>
      </c>
      <c r="AL175" s="295">
        <v>7.9713997390500002E-2</v>
      </c>
      <c r="AM175" s="295">
        <v>0.12464693011765</v>
      </c>
    </row>
    <row r="176" spans="2:39">
      <c r="B176" t="s">
        <v>384</v>
      </c>
      <c r="C176" t="s">
        <v>377</v>
      </c>
      <c r="D176" s="125">
        <v>6.7442092736499639E-3</v>
      </c>
      <c r="E176">
        <v>6.9422135665799713E-3</v>
      </c>
      <c r="F176">
        <v>7.1402178595099779E-3</v>
      </c>
      <c r="G176">
        <v>7.3382221524399853E-3</v>
      </c>
      <c r="H176">
        <v>7.5362264453699918E-3</v>
      </c>
      <c r="I176" s="125">
        <v>7.7342307382999992E-3</v>
      </c>
      <c r="J176">
        <v>7.9712381175699992E-3</v>
      </c>
      <c r="K176">
        <v>8.2082454968399991E-3</v>
      </c>
      <c r="L176">
        <v>8.4452528761099974E-3</v>
      </c>
      <c r="M176">
        <v>8.6822602553799973E-3</v>
      </c>
      <c r="N176" s="125">
        <v>8.9192676346499973E-3</v>
      </c>
      <c r="O176">
        <v>9.1476744991299975E-3</v>
      </c>
      <c r="P176">
        <v>9.3760813636099977E-3</v>
      </c>
      <c r="Q176">
        <v>9.6044882280899996E-3</v>
      </c>
      <c r="R176">
        <v>9.8328950925699998E-3</v>
      </c>
      <c r="S176" s="125">
        <v>1.006130195705E-2</v>
      </c>
      <c r="T176">
        <v>1.0280456636680001E-2</v>
      </c>
      <c r="U176">
        <v>1.049961131631E-2</v>
      </c>
      <c r="V176">
        <v>1.071876599594E-2</v>
      </c>
      <c r="W176">
        <v>1.093792067557E-2</v>
      </c>
      <c r="X176" s="125">
        <v>1.11570753552E-2</v>
      </c>
      <c r="Y176">
        <v>1.1332991259530001E-2</v>
      </c>
      <c r="Z176">
        <v>1.1508907163860001E-2</v>
      </c>
      <c r="AA176">
        <v>1.1684823068190001E-2</v>
      </c>
      <c r="AB176">
        <v>1.1860738972520001E-2</v>
      </c>
      <c r="AC176" s="125">
        <v>1.2036654876850001E-2</v>
      </c>
      <c r="AD176">
        <v>1.2187710668409993E-2</v>
      </c>
      <c r="AE176">
        <v>1.2338766459969985E-2</v>
      </c>
      <c r="AF176">
        <v>1.2489822251529977E-2</v>
      </c>
      <c r="AG176">
        <v>1.2640878043089969E-2</v>
      </c>
      <c r="AH176" s="125">
        <v>1.279193383464996E-2</v>
      </c>
      <c r="AI176" s="295">
        <v>8.5661584416399886E-2</v>
      </c>
      <c r="AJ176" s="295">
        <v>0.11053553875479999</v>
      </c>
      <c r="AK176" s="295">
        <v>0.13203030195379989</v>
      </c>
      <c r="AL176" s="295">
        <v>0.18727785553654988</v>
      </c>
      <c r="AM176" s="295">
        <v>0.30815108213514975</v>
      </c>
    </row>
    <row r="177" spans="2:39">
      <c r="B177" t="s">
        <v>385</v>
      </c>
      <c r="C177" t="s">
        <v>105</v>
      </c>
      <c r="D177" s="125">
        <v>1.158520500504483E-2</v>
      </c>
      <c r="E177">
        <v>1.1629025088515174E-2</v>
      </c>
      <c r="F177">
        <v>1.1672845171985519E-2</v>
      </c>
      <c r="G177">
        <v>1.1716665255455862E-2</v>
      </c>
      <c r="H177">
        <v>1.1760485338926208E-2</v>
      </c>
      <c r="I177" s="125">
        <v>1.1804305422396551E-2</v>
      </c>
      <c r="J177">
        <v>1.1861938149901696E-2</v>
      </c>
      <c r="K177">
        <v>1.1919570877406839E-2</v>
      </c>
      <c r="L177">
        <v>1.1977203604911984E-2</v>
      </c>
      <c r="M177">
        <v>1.2034836332417127E-2</v>
      </c>
      <c r="N177" s="125">
        <v>1.2092469059922272E-2</v>
      </c>
      <c r="O177">
        <v>1.2143073260779716E-2</v>
      </c>
      <c r="P177">
        <v>1.2193677461637161E-2</v>
      </c>
      <c r="Q177">
        <v>1.2244281662494605E-2</v>
      </c>
      <c r="R177">
        <v>1.229488586335205E-2</v>
      </c>
      <c r="S177" s="125">
        <v>1.2345490064209494E-2</v>
      </c>
      <c r="T177">
        <v>1.2344254392610488E-2</v>
      </c>
      <c r="U177">
        <v>1.2343018721011482E-2</v>
      </c>
      <c r="V177">
        <v>1.2341783049412476E-2</v>
      </c>
      <c r="W177">
        <v>1.234054737781347E-2</v>
      </c>
      <c r="X177" s="125">
        <v>1.2339311706214464E-2</v>
      </c>
      <c r="Y177">
        <v>1.231029484869944E-2</v>
      </c>
      <c r="Z177">
        <v>1.2281277991184414E-2</v>
      </c>
      <c r="AA177">
        <v>1.225226113366939E-2</v>
      </c>
      <c r="AB177">
        <v>1.2223244276154364E-2</v>
      </c>
      <c r="AC177" s="125">
        <v>1.219422741863934E-2</v>
      </c>
      <c r="AD177">
        <v>1.217936635072225E-2</v>
      </c>
      <c r="AE177">
        <v>1.216450528280516E-2</v>
      </c>
      <c r="AF177">
        <v>1.2149644214888072E-2</v>
      </c>
      <c r="AG177">
        <v>1.2134783146970982E-2</v>
      </c>
      <c r="AH177" s="125">
        <v>1.2119922079053892E-2</v>
      </c>
      <c r="AI177" s="295">
        <v>0.13005454930688407</v>
      </c>
      <c r="AJ177" s="295">
        <v>0.13502279261945765</v>
      </c>
      <c r="AK177" s="295">
        <v>0.13434883844900178</v>
      </c>
      <c r="AL177" s="295">
        <v>0.25298487286641946</v>
      </c>
      <c r="AM177" s="295">
        <v>0.37499439960920672</v>
      </c>
    </row>
    <row r="178" spans="2:39">
      <c r="B178" t="s">
        <v>385</v>
      </c>
      <c r="C178" t="s">
        <v>371</v>
      </c>
      <c r="D178" s="125">
        <v>0</v>
      </c>
      <c r="E178">
        <v>1.2210325582018001E-5</v>
      </c>
      <c r="F178">
        <v>2.4420651164036002E-5</v>
      </c>
      <c r="G178">
        <v>3.6630976746054006E-5</v>
      </c>
      <c r="H178">
        <v>4.8841302328072003E-5</v>
      </c>
      <c r="I178" s="125">
        <v>6.1051627910090007E-5</v>
      </c>
      <c r="J178">
        <v>1.0346614826242E-4</v>
      </c>
      <c r="K178">
        <v>1.4588066861475E-4</v>
      </c>
      <c r="L178">
        <v>1.8829518896707999E-4</v>
      </c>
      <c r="M178">
        <v>2.3070970931940999E-4</v>
      </c>
      <c r="N178" s="125">
        <v>2.7312422967173998E-4</v>
      </c>
      <c r="O178">
        <v>3.35682158976677E-4</v>
      </c>
      <c r="P178">
        <v>3.9824008828161396E-4</v>
      </c>
      <c r="Q178">
        <v>4.6079801758655098E-4</v>
      </c>
      <c r="R178">
        <v>5.2335594689148794E-4</v>
      </c>
      <c r="S178" s="125">
        <v>5.8591387619642496E-4</v>
      </c>
      <c r="T178">
        <v>6.5000655408690121E-4</v>
      </c>
      <c r="U178">
        <v>7.1409923197737757E-4</v>
      </c>
      <c r="V178">
        <v>7.7819190986785371E-4</v>
      </c>
      <c r="W178">
        <v>8.4228458775833007E-4</v>
      </c>
      <c r="X178" s="125">
        <v>9.0637726564880632E-4</v>
      </c>
      <c r="Y178">
        <v>9.6734766780532603E-4</v>
      </c>
      <c r="Z178">
        <v>1.0283180699618458E-3</v>
      </c>
      <c r="AA178">
        <v>1.0892884721183656E-3</v>
      </c>
      <c r="AB178">
        <v>1.1502588742748853E-3</v>
      </c>
      <c r="AC178" s="125">
        <v>1.211229276431405E-3</v>
      </c>
      <c r="AD178">
        <v>1.2723139555536401E-3</v>
      </c>
      <c r="AE178">
        <v>1.3333986346758752E-3</v>
      </c>
      <c r="AF178">
        <v>1.3944833137981101E-3</v>
      </c>
      <c r="AG178">
        <v>1.4555679929203452E-3</v>
      </c>
      <c r="AH178" s="125">
        <v>1.5166526720425803E-3</v>
      </c>
      <c r="AI178" s="295">
        <v>1.12463082856567E-3</v>
      </c>
      <c r="AJ178" s="295">
        <v>6.4680738669437646E-3</v>
      </c>
      <c r="AK178" s="295">
        <v>1.3325236195231184E-2</v>
      </c>
      <c r="AL178" s="295">
        <v>7.3195804658376939E-3</v>
      </c>
      <c r="AM178" s="295">
        <v>1.9738439395420072E-2</v>
      </c>
    </row>
    <row r="179" spans="2:39">
      <c r="B179" t="s">
        <v>385</v>
      </c>
      <c r="C179" t="s">
        <v>85</v>
      </c>
      <c r="D179" s="125">
        <v>4.2804757356364957E-2</v>
      </c>
      <c r="E179">
        <v>4.3511875459101415E-2</v>
      </c>
      <c r="F179">
        <v>4.4218993561837866E-2</v>
      </c>
      <c r="G179">
        <v>4.4926111664574324E-2</v>
      </c>
      <c r="H179">
        <v>4.5633229767310775E-2</v>
      </c>
      <c r="I179" s="125">
        <v>4.6340347870047233E-2</v>
      </c>
      <c r="J179">
        <v>4.6276003964262583E-2</v>
      </c>
      <c r="K179">
        <v>4.6211660058477932E-2</v>
      </c>
      <c r="L179">
        <v>4.6147316152693289E-2</v>
      </c>
      <c r="M179">
        <v>4.6082972246908639E-2</v>
      </c>
      <c r="N179" s="125">
        <v>4.6018628341123989E-2</v>
      </c>
      <c r="O179">
        <v>4.5559256238249218E-2</v>
      </c>
      <c r="P179">
        <v>4.5099884135374448E-2</v>
      </c>
      <c r="Q179">
        <v>4.4640512032499677E-2</v>
      </c>
      <c r="R179">
        <v>4.4181139929624906E-2</v>
      </c>
      <c r="S179" s="125">
        <v>4.3721767826750135E-2</v>
      </c>
      <c r="T179">
        <v>4.352839611148597E-2</v>
      </c>
      <c r="U179">
        <v>4.3335024396221805E-2</v>
      </c>
      <c r="V179">
        <v>4.3141652680957647E-2</v>
      </c>
      <c r="W179">
        <v>4.2948280965693482E-2</v>
      </c>
      <c r="X179" s="125">
        <v>4.2754909250429317E-2</v>
      </c>
      <c r="Y179">
        <v>4.4274792779456132E-2</v>
      </c>
      <c r="Z179">
        <v>4.5794676308482954E-2</v>
      </c>
      <c r="AA179">
        <v>4.7314559837509769E-2</v>
      </c>
      <c r="AB179">
        <v>4.8834443366536591E-2</v>
      </c>
      <c r="AC179" s="125">
        <v>5.0354326895563406E-2</v>
      </c>
      <c r="AD179">
        <v>5.2600830600252946E-2</v>
      </c>
      <c r="AE179">
        <v>5.4847334304942492E-2</v>
      </c>
      <c r="AF179">
        <v>5.7093838009632032E-2</v>
      </c>
      <c r="AG179">
        <v>5.9340341714321579E-2</v>
      </c>
      <c r="AH179" s="125">
        <v>6.1586845419011119E-2</v>
      </c>
      <c r="AI179" s="295">
        <v>0.49817189644270299</v>
      </c>
      <c r="AJ179" s="295">
        <v>0.48492945190841052</v>
      </c>
      <c r="AK179" s="295">
        <v>0.56479689848613834</v>
      </c>
      <c r="AL179" s="295">
        <v>0.9370827200099896</v>
      </c>
      <c r="AM179" s="295">
        <v>1.4591247092456987</v>
      </c>
    </row>
    <row r="180" spans="2:39">
      <c r="B180" t="s">
        <v>385</v>
      </c>
      <c r="C180" t="s">
        <v>372</v>
      </c>
      <c r="D180" s="125">
        <v>-1.2927520948039398E-2</v>
      </c>
      <c r="E180">
        <v>-1.2177032730711253E-2</v>
      </c>
      <c r="F180">
        <v>-1.1426544513383107E-2</v>
      </c>
      <c r="G180">
        <v>-1.0676056296054962E-2</v>
      </c>
      <c r="H180">
        <v>-9.9255680787268159E-3</v>
      </c>
      <c r="I180" s="125">
        <v>-9.1750798613986703E-3</v>
      </c>
      <c r="J180">
        <v>-1.0627396924408965E-2</v>
      </c>
      <c r="K180">
        <v>-1.207971398741926E-2</v>
      </c>
      <c r="L180">
        <v>-1.3532031050429553E-2</v>
      </c>
      <c r="M180">
        <v>-1.4984348113439848E-2</v>
      </c>
      <c r="N180" s="125">
        <v>-1.6436665176450142E-2</v>
      </c>
      <c r="O180">
        <v>-1.7068672810038519E-2</v>
      </c>
      <c r="P180">
        <v>-1.7700680443626896E-2</v>
      </c>
      <c r="Q180">
        <v>-1.8332688077215276E-2</v>
      </c>
      <c r="R180">
        <v>-1.8964695710803652E-2</v>
      </c>
      <c r="S180" s="125">
        <v>-1.9596703344392029E-2</v>
      </c>
      <c r="T180">
        <v>-2.0863357789516243E-2</v>
      </c>
      <c r="U180">
        <v>-2.2130012234640461E-2</v>
      </c>
      <c r="V180">
        <v>-2.3396666679764675E-2</v>
      </c>
      <c r="W180">
        <v>-2.4663321124888893E-2</v>
      </c>
      <c r="X180" s="125">
        <v>-2.5929975570013107E-2</v>
      </c>
      <c r="Y180">
        <v>-2.7354893117218459E-2</v>
      </c>
      <c r="Z180">
        <v>-2.8779810664423811E-2</v>
      </c>
      <c r="AA180">
        <v>-3.0204728211629159E-2</v>
      </c>
      <c r="AB180">
        <v>-3.1629645758834514E-2</v>
      </c>
      <c r="AC180" s="125">
        <v>-3.3054563306039862E-2</v>
      </c>
      <c r="AD180">
        <v>-3.4608820995740225E-2</v>
      </c>
      <c r="AE180">
        <v>-3.6163078685440581E-2</v>
      </c>
      <c r="AF180">
        <v>-3.7717336375140943E-2</v>
      </c>
      <c r="AG180">
        <v>-3.9271594064841299E-2</v>
      </c>
      <c r="AH180" s="125">
        <v>-4.0825851754541662E-2</v>
      </c>
      <c r="AI180" s="295">
        <v>-0.13396795768046199</v>
      </c>
      <c r="AJ180" s="295">
        <v>-0.22508343896134991</v>
      </c>
      <c r="AK180" s="295">
        <v>-0.36554029850386366</v>
      </c>
      <c r="AL180" s="295">
        <v>-0.34261473146536175</v>
      </c>
      <c r="AM180" s="295">
        <v>-0.68222505439921222</v>
      </c>
    </row>
    <row r="181" spans="2:39">
      <c r="B181" t="s">
        <v>385</v>
      </c>
      <c r="C181" t="s">
        <v>81</v>
      </c>
      <c r="D181" s="125">
        <v>1.4916413479626172E-3</v>
      </c>
      <c r="E181">
        <v>1.9986039897165035E-3</v>
      </c>
      <c r="F181">
        <v>2.5055666314703897E-3</v>
      </c>
      <c r="G181">
        <v>3.0125292732242764E-3</v>
      </c>
      <c r="H181">
        <v>3.5194919149781627E-3</v>
      </c>
      <c r="I181" s="125">
        <v>4.026454556732049E-3</v>
      </c>
      <c r="J181">
        <v>4.3265636770723499E-3</v>
      </c>
      <c r="K181">
        <v>4.6266727974126507E-3</v>
      </c>
      <c r="L181">
        <v>4.9267819177529525E-3</v>
      </c>
      <c r="M181">
        <v>5.2268910380932534E-3</v>
      </c>
      <c r="N181" s="125">
        <v>5.5270001584335543E-3</v>
      </c>
      <c r="O181">
        <v>5.9227525580098656E-3</v>
      </c>
      <c r="P181">
        <v>6.318504957586177E-3</v>
      </c>
      <c r="Q181">
        <v>6.7142573571624883E-3</v>
      </c>
      <c r="R181">
        <v>7.1100097567387988E-3</v>
      </c>
      <c r="S181" s="125">
        <v>7.5057621563151102E-3</v>
      </c>
      <c r="T181">
        <v>7.9118544645252614E-3</v>
      </c>
      <c r="U181">
        <v>8.3179467727354135E-3</v>
      </c>
      <c r="V181">
        <v>8.7240390809455639E-3</v>
      </c>
      <c r="W181">
        <v>9.1301313891557143E-3</v>
      </c>
      <c r="X181" s="125">
        <v>9.5362236973658664E-3</v>
      </c>
      <c r="Y181">
        <v>9.8689760716887467E-3</v>
      </c>
      <c r="Z181">
        <v>1.0201728446011625E-2</v>
      </c>
      <c r="AA181">
        <v>1.0534480820334506E-2</v>
      </c>
      <c r="AB181">
        <v>1.0867233194657384E-2</v>
      </c>
      <c r="AC181" s="125">
        <v>1.1199985568980265E-2</v>
      </c>
      <c r="AD181">
        <v>1.1521615387886307E-2</v>
      </c>
      <c r="AE181">
        <v>1.1843245206792349E-2</v>
      </c>
      <c r="AF181">
        <v>1.2164875025698393E-2</v>
      </c>
      <c r="AG181">
        <v>1.2486504844604436E-2</v>
      </c>
      <c r="AH181" s="125">
        <v>1.2808134663510478E-2</v>
      </c>
      <c r="AI181" s="295">
        <v>4.1188197302848763E-2</v>
      </c>
      <c r="AJ181" s="295">
        <v>8.2718482348973804E-2</v>
      </c>
      <c r="AK181" s="295">
        <v>0.12303300292753036</v>
      </c>
      <c r="AL181" s="295">
        <v>0.11837967949338901</v>
      </c>
      <c r="AM181" s="295">
        <v>0.2318764587235535</v>
      </c>
    </row>
    <row r="182" spans="2:39">
      <c r="B182" t="s">
        <v>385</v>
      </c>
      <c r="C182" t="s">
        <v>373</v>
      </c>
      <c r="D182" s="125">
        <v>8.0946986134823994E-3</v>
      </c>
      <c r="E182">
        <v>8.2535657755121398E-3</v>
      </c>
      <c r="F182">
        <v>8.4124329375418784E-3</v>
      </c>
      <c r="G182">
        <v>8.5713000995716188E-3</v>
      </c>
      <c r="H182">
        <v>8.7301672616013574E-3</v>
      </c>
      <c r="I182" s="125">
        <v>8.8890344236310977E-3</v>
      </c>
      <c r="J182">
        <v>8.874476449144679E-3</v>
      </c>
      <c r="K182">
        <v>8.8599184746582585E-3</v>
      </c>
      <c r="L182">
        <v>8.8453605001718397E-3</v>
      </c>
      <c r="M182">
        <v>8.8308025256854192E-3</v>
      </c>
      <c r="N182" s="125">
        <v>8.8162445511990005E-3</v>
      </c>
      <c r="O182">
        <v>8.7296048384902201E-3</v>
      </c>
      <c r="P182">
        <v>8.6429651257814398E-3</v>
      </c>
      <c r="Q182">
        <v>8.5563254130726612E-3</v>
      </c>
      <c r="R182">
        <v>8.4696857003638808E-3</v>
      </c>
      <c r="S182" s="125">
        <v>8.3830459876551005E-3</v>
      </c>
      <c r="T182">
        <v>8.2824908095862123E-3</v>
      </c>
      <c r="U182">
        <v>8.1819356315173241E-3</v>
      </c>
      <c r="V182">
        <v>8.0813804534484376E-3</v>
      </c>
      <c r="W182">
        <v>7.9808252753795494E-3</v>
      </c>
      <c r="X182" s="125">
        <v>7.8802700973106612E-3</v>
      </c>
      <c r="Y182">
        <v>7.7992814225469791E-3</v>
      </c>
      <c r="Z182">
        <v>7.718292747783297E-3</v>
      </c>
      <c r="AA182">
        <v>7.6373040730196139E-3</v>
      </c>
      <c r="AB182">
        <v>7.5563153982559318E-3</v>
      </c>
      <c r="AC182" s="125">
        <v>7.4753267234922496E-3</v>
      </c>
      <c r="AD182">
        <v>7.430530677343599E-3</v>
      </c>
      <c r="AE182">
        <v>7.3857346311949493E-3</v>
      </c>
      <c r="AF182">
        <v>7.3409385850462987E-3</v>
      </c>
      <c r="AG182">
        <v>7.296142538897649E-3</v>
      </c>
      <c r="AH182" s="125">
        <v>7.2513464927489984E-3</v>
      </c>
      <c r="AI182" s="295">
        <v>9.5178001612199706E-2</v>
      </c>
      <c r="AJ182" s="295">
        <v>9.2004773883804486E-2</v>
      </c>
      <c r="AK182" s="295">
        <v>8.2771483387640232E-2</v>
      </c>
      <c r="AL182" s="295">
        <v>0.17836653094480517</v>
      </c>
      <c r="AM182" s="295">
        <v>0.25325774423513475</v>
      </c>
    </row>
    <row r="183" spans="2:39">
      <c r="B183" t="s">
        <v>385</v>
      </c>
      <c r="C183" t="s">
        <v>374</v>
      </c>
      <c r="D183" s="125">
        <v>1.4218657878880001E-2</v>
      </c>
      <c r="E183">
        <v>1.4533544823265E-2</v>
      </c>
      <c r="F183">
        <v>1.484843176765E-2</v>
      </c>
      <c r="G183">
        <v>1.5163318712034999E-2</v>
      </c>
      <c r="H183">
        <v>1.5478205656419998E-2</v>
      </c>
      <c r="I183" s="125">
        <v>1.5793092600804998E-2</v>
      </c>
      <c r="J183">
        <v>1.5815913625063491E-2</v>
      </c>
      <c r="K183">
        <v>1.5838734649321985E-2</v>
      </c>
      <c r="L183">
        <v>1.5861555673580476E-2</v>
      </c>
      <c r="M183">
        <v>1.5884376697838969E-2</v>
      </c>
      <c r="N183" s="125">
        <v>1.5907197722097463E-2</v>
      </c>
      <c r="O183">
        <v>1.5850209562696668E-2</v>
      </c>
      <c r="P183">
        <v>1.5793221403295872E-2</v>
      </c>
      <c r="Q183">
        <v>1.573623324389508E-2</v>
      </c>
      <c r="R183">
        <v>1.5679245084494284E-2</v>
      </c>
      <c r="S183" s="125">
        <v>1.5622256925093489E-2</v>
      </c>
      <c r="T183">
        <v>1.552539085205396E-2</v>
      </c>
      <c r="U183">
        <v>1.5428524779014432E-2</v>
      </c>
      <c r="V183">
        <v>1.5331658705974905E-2</v>
      </c>
      <c r="W183">
        <v>1.5234792632935376E-2</v>
      </c>
      <c r="X183" s="125">
        <v>1.5137926559895848E-2</v>
      </c>
      <c r="Y183">
        <v>1.5050414214775838E-2</v>
      </c>
      <c r="Z183">
        <v>1.4962901869655825E-2</v>
      </c>
      <c r="AA183">
        <v>1.4875389524535815E-2</v>
      </c>
      <c r="AB183">
        <v>1.4787877179415803E-2</v>
      </c>
      <c r="AC183" s="125">
        <v>1.4700364834295793E-2</v>
      </c>
      <c r="AD183">
        <v>1.4619746043020944E-2</v>
      </c>
      <c r="AE183">
        <v>1.4539127251746095E-2</v>
      </c>
      <c r="AF183">
        <v>1.4458508460471246E-2</v>
      </c>
      <c r="AG183">
        <v>1.4377889669196398E-2</v>
      </c>
      <c r="AH183" s="125">
        <v>1.4297270877921549E-2</v>
      </c>
      <c r="AI183" s="295">
        <v>0.16934302980695737</v>
      </c>
      <c r="AJ183" s="295">
        <v>0.17124665747144738</v>
      </c>
      <c r="AK183" s="295">
        <v>0.16180741648493113</v>
      </c>
      <c r="AL183" s="295">
        <v>0.3246824895563073</v>
      </c>
      <c r="AM183" s="295">
        <v>0.47135197948134266</v>
      </c>
    </row>
    <row r="184" spans="2:39">
      <c r="B184" t="s">
        <v>385</v>
      </c>
      <c r="C184" t="s">
        <v>375</v>
      </c>
      <c r="D184" s="125">
        <v>4.1964186016000002E-3</v>
      </c>
      <c r="E184">
        <v>4.1599553160800006E-3</v>
      </c>
      <c r="F184">
        <v>4.1234920305600001E-3</v>
      </c>
      <c r="G184">
        <v>4.0870287450400005E-3</v>
      </c>
      <c r="H184">
        <v>4.0505654595200001E-3</v>
      </c>
      <c r="I184" s="125">
        <v>4.0141021740000005E-3</v>
      </c>
      <c r="J184">
        <v>3.9819995812800007E-3</v>
      </c>
      <c r="K184">
        <v>3.94989698856E-3</v>
      </c>
      <c r="L184">
        <v>3.9177943958400002E-3</v>
      </c>
      <c r="M184">
        <v>3.8856918031199999E-3</v>
      </c>
      <c r="N184" s="125">
        <v>3.8535892103999997E-3</v>
      </c>
      <c r="O184">
        <v>3.8371571590699997E-3</v>
      </c>
      <c r="P184">
        <v>3.8207251077399997E-3</v>
      </c>
      <c r="Q184">
        <v>3.8042930564099998E-3</v>
      </c>
      <c r="R184">
        <v>3.7878610050799998E-3</v>
      </c>
      <c r="S184" s="125">
        <v>3.7714289537499998E-3</v>
      </c>
      <c r="T184">
        <v>3.8011929584699997E-3</v>
      </c>
      <c r="U184">
        <v>3.8309569631899999E-3</v>
      </c>
      <c r="V184">
        <v>3.8607209679099998E-3</v>
      </c>
      <c r="W184">
        <v>3.89048497263E-3</v>
      </c>
      <c r="X184" s="125">
        <v>3.9202489773499999E-3</v>
      </c>
      <c r="Y184">
        <v>3.9499428756599999E-3</v>
      </c>
      <c r="Z184">
        <v>3.97963677397E-3</v>
      </c>
      <c r="AA184">
        <v>4.009330672280001E-3</v>
      </c>
      <c r="AB184">
        <v>4.039024570590001E-3</v>
      </c>
      <c r="AC184" s="125">
        <v>4.0687184689000011E-3</v>
      </c>
      <c r="AD184">
        <v>4.0974205898600012E-3</v>
      </c>
      <c r="AE184">
        <v>4.1261227108200004E-3</v>
      </c>
      <c r="AF184">
        <v>4.1548248317800004E-3</v>
      </c>
      <c r="AG184">
        <v>4.1835269527399997E-3</v>
      </c>
      <c r="AH184" s="125">
        <v>4.2122290736999997E-3</v>
      </c>
      <c r="AI184" s="295">
        <v>4.4220534306000002E-2</v>
      </c>
      <c r="AJ184" s="295">
        <v>4.2178659331999997E-2</v>
      </c>
      <c r="AK184" s="295">
        <v>4.4741026497650008E-2</v>
      </c>
      <c r="AL184" s="295">
        <v>8.2545604427599992E-2</v>
      </c>
      <c r="AM184" s="295">
        <v>0.12336638194789999</v>
      </c>
    </row>
    <row r="185" spans="2:39">
      <c r="B185" t="s">
        <v>385</v>
      </c>
      <c r="C185" t="s">
        <v>79</v>
      </c>
      <c r="D185" s="125">
        <v>3.5588521675828585E-2</v>
      </c>
      <c r="E185">
        <v>3.5450005115433954E-2</v>
      </c>
      <c r="F185">
        <v>3.5311488555039315E-2</v>
      </c>
      <c r="G185">
        <v>3.5172971994644683E-2</v>
      </c>
      <c r="H185">
        <v>3.5034455434250045E-2</v>
      </c>
      <c r="I185" s="125">
        <v>3.4895938873855413E-2</v>
      </c>
      <c r="J185">
        <v>3.440898317960954E-2</v>
      </c>
      <c r="K185">
        <v>3.3922027485363673E-2</v>
      </c>
      <c r="L185">
        <v>3.34350717911178E-2</v>
      </c>
      <c r="M185">
        <v>3.2948116096871934E-2</v>
      </c>
      <c r="N185" s="125">
        <v>3.246116040262606E-2</v>
      </c>
      <c r="O185">
        <v>3.190937276583606E-2</v>
      </c>
      <c r="P185">
        <v>3.1357585129046059E-2</v>
      </c>
      <c r="Q185">
        <v>3.0805797492256055E-2</v>
      </c>
      <c r="R185">
        <v>3.0254009855466054E-2</v>
      </c>
      <c r="S185" s="125">
        <v>2.9702222218676053E-2</v>
      </c>
      <c r="T185">
        <v>2.9207360029771243E-2</v>
      </c>
      <c r="U185">
        <v>2.8712497840866436E-2</v>
      </c>
      <c r="V185">
        <v>2.8217635651961625E-2</v>
      </c>
      <c r="W185">
        <v>2.7722773463056818E-2</v>
      </c>
      <c r="X185" s="125">
        <v>2.7227911274152007E-2</v>
      </c>
      <c r="Y185">
        <v>2.6986046520528453E-2</v>
      </c>
      <c r="Z185">
        <v>2.67441817669049E-2</v>
      </c>
      <c r="AA185">
        <v>2.6502317013281346E-2</v>
      </c>
      <c r="AB185">
        <v>2.6260452259657792E-2</v>
      </c>
      <c r="AC185" s="125">
        <v>2.6018587506034238E-2</v>
      </c>
      <c r="AD185">
        <v>2.5781026563100634E-2</v>
      </c>
      <c r="AE185">
        <v>2.5543465620167027E-2</v>
      </c>
      <c r="AF185">
        <v>2.5305904677233423E-2</v>
      </c>
      <c r="AG185">
        <v>2.5068343734299815E-2</v>
      </c>
      <c r="AH185" s="125">
        <v>2.4830782791366211E-2</v>
      </c>
      <c r="AI185" s="295">
        <v>0.37862874060464102</v>
      </c>
      <c r="AJ185" s="295">
        <v>0.32757832612371446</v>
      </c>
      <c r="AK185" s="295">
        <v>0.2862690197267258</v>
      </c>
      <c r="AL185" s="295">
        <v>0.6737459063257295</v>
      </c>
      <c r="AM185" s="295">
        <v>0.93278701477830328</v>
      </c>
    </row>
    <row r="186" spans="2:39">
      <c r="B186" t="s">
        <v>385</v>
      </c>
      <c r="C186" t="s">
        <v>376</v>
      </c>
      <c r="D186" s="125">
        <v>3.8276892619000004E-4</v>
      </c>
      <c r="E186">
        <v>3.8758339117800003E-4</v>
      </c>
      <c r="F186">
        <v>3.9239785616600003E-4</v>
      </c>
      <c r="G186">
        <v>3.9721232115400002E-4</v>
      </c>
      <c r="H186">
        <v>4.0202678614200001E-4</v>
      </c>
      <c r="I186" s="125">
        <v>4.0684125113E-4</v>
      </c>
      <c r="J186">
        <v>4.0712968402599925E-4</v>
      </c>
      <c r="K186">
        <v>4.074181169219985E-4</v>
      </c>
      <c r="L186">
        <v>4.077065498179978E-4</v>
      </c>
      <c r="M186">
        <v>4.0799498271399705E-4</v>
      </c>
      <c r="N186" s="125">
        <v>4.082834156099963E-4</v>
      </c>
      <c r="O186">
        <v>4.0942035477099705E-4</v>
      </c>
      <c r="P186">
        <v>4.1055729393199775E-4</v>
      </c>
      <c r="Q186">
        <v>4.1169423309299851E-4</v>
      </c>
      <c r="R186">
        <v>4.1283117225399921E-4</v>
      </c>
      <c r="S186" s="125">
        <v>4.1396811141499997E-4</v>
      </c>
      <c r="T186">
        <v>4.1541172265999995E-4</v>
      </c>
      <c r="U186">
        <v>4.1685533390499994E-4</v>
      </c>
      <c r="V186">
        <v>4.1829894514999998E-4</v>
      </c>
      <c r="W186">
        <v>4.1974255639499997E-4</v>
      </c>
      <c r="X186" s="125">
        <v>4.2118616763999996E-4</v>
      </c>
      <c r="Y186">
        <v>4.2337571525299998E-4</v>
      </c>
      <c r="Z186">
        <v>4.25565262866E-4</v>
      </c>
      <c r="AA186">
        <v>4.2775481047899996E-4</v>
      </c>
      <c r="AB186">
        <v>4.2994435809199998E-4</v>
      </c>
      <c r="AC186" s="125">
        <v>4.32133905705E-4</v>
      </c>
      <c r="AD186">
        <v>4.3457367402700001E-4</v>
      </c>
      <c r="AE186">
        <v>4.3701344234900002E-4</v>
      </c>
      <c r="AF186">
        <v>4.3945321067099998E-4</v>
      </c>
      <c r="AG186">
        <v>4.4189297899299999E-4</v>
      </c>
      <c r="AH186" s="125">
        <v>4.44332747315E-4</v>
      </c>
      <c r="AI186" s="295">
        <v>4.4073632810499898E-3</v>
      </c>
      <c r="AJ186" s="295">
        <v>4.5582493068249885E-3</v>
      </c>
      <c r="AK186" s="295">
        <v>4.7572262733899997E-3</v>
      </c>
      <c r="AL186" s="295">
        <v>8.5573291722649807E-3</v>
      </c>
      <c r="AM186" s="295">
        <v>1.2893369278014981E-2</v>
      </c>
    </row>
    <row r="187" spans="2:39">
      <c r="B187" t="s">
        <v>385</v>
      </c>
      <c r="C187" t="s">
        <v>377</v>
      </c>
      <c r="D187" s="125">
        <v>0</v>
      </c>
      <c r="E187">
        <v>0</v>
      </c>
      <c r="F187">
        <v>0</v>
      </c>
      <c r="G187">
        <v>0</v>
      </c>
      <c r="H187">
        <v>0</v>
      </c>
      <c r="I187" s="125">
        <v>0</v>
      </c>
      <c r="J187">
        <v>0</v>
      </c>
      <c r="K187">
        <v>0</v>
      </c>
      <c r="L187">
        <v>0</v>
      </c>
      <c r="M187">
        <v>0</v>
      </c>
      <c r="N187" s="125">
        <v>0</v>
      </c>
      <c r="O187">
        <v>0</v>
      </c>
      <c r="P187">
        <v>0</v>
      </c>
      <c r="Q187">
        <v>0</v>
      </c>
      <c r="R187">
        <v>0</v>
      </c>
      <c r="S187" s="125">
        <v>0</v>
      </c>
      <c r="T187">
        <v>0</v>
      </c>
      <c r="U187">
        <v>0</v>
      </c>
      <c r="V187">
        <v>0</v>
      </c>
      <c r="W187">
        <v>0</v>
      </c>
      <c r="X187" s="125">
        <v>0</v>
      </c>
      <c r="Y187">
        <v>0</v>
      </c>
      <c r="Z187">
        <v>0</v>
      </c>
      <c r="AA187">
        <v>0</v>
      </c>
      <c r="AB187">
        <v>0</v>
      </c>
      <c r="AC187" s="125">
        <v>0</v>
      </c>
      <c r="AD187">
        <v>0</v>
      </c>
      <c r="AE187">
        <v>0</v>
      </c>
      <c r="AF187">
        <v>0</v>
      </c>
      <c r="AG187">
        <v>0</v>
      </c>
      <c r="AH187" s="125">
        <v>0</v>
      </c>
      <c r="AI187" s="295">
        <v>0</v>
      </c>
      <c r="AJ187" s="295">
        <v>0</v>
      </c>
      <c r="AK187" s="295">
        <v>0</v>
      </c>
      <c r="AL187" s="295">
        <v>0</v>
      </c>
      <c r="AM187" s="295">
        <v>0</v>
      </c>
    </row>
    <row r="188" spans="2:39">
      <c r="B188" t="s">
        <v>145</v>
      </c>
      <c r="C188" t="s">
        <v>105</v>
      </c>
      <c r="D188" s="125">
        <v>0.84516931412810625</v>
      </c>
      <c r="E188">
        <v>0.86400902012179548</v>
      </c>
      <c r="F188">
        <v>0.88284872611548471</v>
      </c>
      <c r="G188">
        <v>0.90168843210917382</v>
      </c>
      <c r="H188">
        <v>0.92052813810286305</v>
      </c>
      <c r="I188" s="125">
        <v>0.93936784409655227</v>
      </c>
      <c r="J188">
        <v>0.95612386847838848</v>
      </c>
      <c r="K188">
        <v>0.97287989286022469</v>
      </c>
      <c r="L188">
        <v>0.98963591724206101</v>
      </c>
      <c r="M188">
        <v>1.0063919416238971</v>
      </c>
      <c r="N188" s="125">
        <v>1.0231479660057334</v>
      </c>
      <c r="O188">
        <v>1.0373258078442642</v>
      </c>
      <c r="P188">
        <v>1.051503649682795</v>
      </c>
      <c r="Q188">
        <v>1.065681491521326</v>
      </c>
      <c r="R188">
        <v>1.0798593333598567</v>
      </c>
      <c r="S188" s="125">
        <v>1.0940371751983875</v>
      </c>
      <c r="T188">
        <v>1.1049265135046573</v>
      </c>
      <c r="U188">
        <v>1.1158158518109271</v>
      </c>
      <c r="V188">
        <v>1.1267051901171972</v>
      </c>
      <c r="W188">
        <v>1.137594528423467</v>
      </c>
      <c r="X188" s="125">
        <v>1.1484838667297368</v>
      </c>
      <c r="Y188">
        <v>1.1591244505669334</v>
      </c>
      <c r="Z188">
        <v>1.1697650344041299</v>
      </c>
      <c r="AA188">
        <v>1.1804056182413265</v>
      </c>
      <c r="AB188">
        <v>1.1910462020785231</v>
      </c>
      <c r="AC188" s="125">
        <v>1.2016867859157196</v>
      </c>
      <c r="AD188">
        <v>1.2091063352163631</v>
      </c>
      <c r="AE188">
        <v>1.2165258845170066</v>
      </c>
      <c r="AF188">
        <v>1.2239454338176499</v>
      </c>
      <c r="AG188">
        <v>1.2313649831182933</v>
      </c>
      <c r="AH188" s="125">
        <v>1.2387845324189368</v>
      </c>
      <c r="AI188" s="295">
        <v>10.301791060884282</v>
      </c>
      <c r="AJ188" s="295">
        <v>11.98508137419835</v>
      </c>
      <c r="AK188" s="295">
        <v>13.170239127024619</v>
      </c>
      <c r="AL188" s="295">
        <v>21.263724469076895</v>
      </c>
      <c r="AM188" s="295">
        <v>33.285479729371779</v>
      </c>
    </row>
    <row r="189" spans="2:39">
      <c r="B189" t="s">
        <v>145</v>
      </c>
      <c r="C189" t="s">
        <v>371</v>
      </c>
      <c r="D189" s="125">
        <v>0</v>
      </c>
      <c r="E189">
        <v>1.9464071524329003E-3</v>
      </c>
      <c r="F189">
        <v>3.8928143048658007E-3</v>
      </c>
      <c r="G189">
        <v>5.839221457298701E-3</v>
      </c>
      <c r="H189">
        <v>7.7856286097316013E-3</v>
      </c>
      <c r="I189" s="125">
        <v>9.7320357621645016E-3</v>
      </c>
      <c r="J189">
        <v>1.5288799273030203E-2</v>
      </c>
      <c r="K189">
        <v>2.0845562783895905E-2</v>
      </c>
      <c r="L189">
        <v>2.6402326294761604E-2</v>
      </c>
      <c r="M189">
        <v>3.1959089805627311E-2</v>
      </c>
      <c r="N189" s="125">
        <v>3.7515853316493007E-2</v>
      </c>
      <c r="O189">
        <v>4.3556720960265007E-2</v>
      </c>
      <c r="P189">
        <v>4.9597588604036999E-2</v>
      </c>
      <c r="Q189">
        <v>5.5638456247808998E-2</v>
      </c>
      <c r="R189">
        <v>6.1679323891580998E-2</v>
      </c>
      <c r="S189" s="125">
        <v>6.7720191535352997E-2</v>
      </c>
      <c r="T189">
        <v>7.2369824856372791E-2</v>
      </c>
      <c r="U189">
        <v>7.70194581773926E-2</v>
      </c>
      <c r="V189">
        <v>8.1669091498412394E-2</v>
      </c>
      <c r="W189">
        <v>8.6318724819432202E-2</v>
      </c>
      <c r="X189" s="125">
        <v>9.0968358140451996E-2</v>
      </c>
      <c r="Y189">
        <v>9.3968300297423424E-2</v>
      </c>
      <c r="Z189">
        <v>9.6968242454394851E-2</v>
      </c>
      <c r="AA189">
        <v>9.9968184611366279E-2</v>
      </c>
      <c r="AB189">
        <v>0.10296812676833771</v>
      </c>
      <c r="AC189" s="125">
        <v>0.10596806892530913</v>
      </c>
      <c r="AD189">
        <v>0.10788415692939081</v>
      </c>
      <c r="AE189">
        <v>0.10980024493347249</v>
      </c>
      <c r="AF189">
        <v>0.11171633293755415</v>
      </c>
      <c r="AG189">
        <v>0.11363242094163582</v>
      </c>
      <c r="AH189" s="125">
        <v>0.1155485089457175</v>
      </c>
      <c r="AI189" s="295">
        <v>0.16120773876030153</v>
      </c>
      <c r="AJ189" s="295">
        <v>0.7240535920476</v>
      </c>
      <c r="AK189" s="295">
        <v>1.1493909458850542</v>
      </c>
      <c r="AL189" s="295">
        <v>0.84774547749140849</v>
      </c>
      <c r="AM189" s="295">
        <v>1.9061680652360107</v>
      </c>
    </row>
    <row r="190" spans="2:39">
      <c r="B190" t="s">
        <v>145</v>
      </c>
      <c r="C190" t="s">
        <v>85</v>
      </c>
      <c r="D190" s="125">
        <v>1.707133061791444</v>
      </c>
      <c r="E190">
        <v>1.8029346550705914</v>
      </c>
      <c r="F190">
        <v>1.8987362483497388</v>
      </c>
      <c r="G190">
        <v>1.9945378416288864</v>
      </c>
      <c r="H190">
        <v>2.0903394349080338</v>
      </c>
      <c r="I190" s="125">
        <v>2.1861410281871811</v>
      </c>
      <c r="J190">
        <v>2.2664413721620513</v>
      </c>
      <c r="K190">
        <v>2.346741716136922</v>
      </c>
      <c r="L190">
        <v>2.4270420601117921</v>
      </c>
      <c r="M190">
        <v>2.5073424040866628</v>
      </c>
      <c r="N190" s="125">
        <v>2.5876427480615329</v>
      </c>
      <c r="O190">
        <v>2.6552894275645498</v>
      </c>
      <c r="P190">
        <v>2.7229361070675671</v>
      </c>
      <c r="Q190">
        <v>2.7905827865705839</v>
      </c>
      <c r="R190">
        <v>2.8582294660736012</v>
      </c>
      <c r="S190" s="125">
        <v>2.925876145576618</v>
      </c>
      <c r="T190">
        <v>2.9875535942990847</v>
      </c>
      <c r="U190">
        <v>3.0492310430215515</v>
      </c>
      <c r="V190">
        <v>3.1109084917440186</v>
      </c>
      <c r="W190">
        <v>3.1725859404664853</v>
      </c>
      <c r="X190" s="125">
        <v>3.2342633891889521</v>
      </c>
      <c r="Y190">
        <v>3.2917135701713796</v>
      </c>
      <c r="Z190">
        <v>3.349163751153807</v>
      </c>
      <c r="AA190">
        <v>3.4066139321362341</v>
      </c>
      <c r="AB190">
        <v>3.4640641131186616</v>
      </c>
      <c r="AC190" s="125">
        <v>3.5215142941010891</v>
      </c>
      <c r="AD190">
        <v>3.5695711093156031</v>
      </c>
      <c r="AE190">
        <v>3.6176279245301171</v>
      </c>
      <c r="AF190">
        <v>3.6656847397446306</v>
      </c>
      <c r="AG190">
        <v>3.7137415549591446</v>
      </c>
      <c r="AH190" s="125">
        <v>3.7617983701736586</v>
      </c>
      <c r="AI190" s="295">
        <v>23.815032570494839</v>
      </c>
      <c r="AJ190" s="295">
        <v>32.095099139634542</v>
      </c>
      <c r="AK190" s="295">
        <v>38.595756748593281</v>
      </c>
      <c r="AL190" s="295">
        <v>53.322488962067851</v>
      </c>
      <c r="AM190" s="295">
        <v>88.683982321472186</v>
      </c>
    </row>
    <row r="191" spans="2:39">
      <c r="B191" t="s">
        <v>145</v>
      </c>
      <c r="C191" t="s">
        <v>372</v>
      </c>
      <c r="D191" s="125">
        <v>-0.26874105330327586</v>
      </c>
      <c r="E191">
        <v>-0.31057632509472644</v>
      </c>
      <c r="F191">
        <v>-0.35241159688617707</v>
      </c>
      <c r="G191">
        <v>-0.39424686867762759</v>
      </c>
      <c r="H191">
        <v>-0.43608214046907823</v>
      </c>
      <c r="I191" s="125">
        <v>-0.47791741226052881</v>
      </c>
      <c r="J191">
        <v>-0.52132797362096872</v>
      </c>
      <c r="K191">
        <v>-0.56473853498140869</v>
      </c>
      <c r="L191">
        <v>-0.60814909634184855</v>
      </c>
      <c r="M191">
        <v>-0.65155965770228841</v>
      </c>
      <c r="N191" s="125">
        <v>-0.69497021906272838</v>
      </c>
      <c r="O191">
        <v>-0.73061297813734605</v>
      </c>
      <c r="P191">
        <v>-0.76625573721196372</v>
      </c>
      <c r="Q191">
        <v>-0.80189849628658127</v>
      </c>
      <c r="R191">
        <v>-0.83754125536119894</v>
      </c>
      <c r="S191" s="125">
        <v>-0.87318401443581661</v>
      </c>
      <c r="T191">
        <v>-0.89772264376298327</v>
      </c>
      <c r="U191">
        <v>-0.92226127309014994</v>
      </c>
      <c r="V191">
        <v>-0.94679990241731671</v>
      </c>
      <c r="W191">
        <v>-0.97133853174448337</v>
      </c>
      <c r="X191" s="125">
        <v>-0.99587716107165003</v>
      </c>
      <c r="Y191">
        <v>-1.0165031814137606</v>
      </c>
      <c r="Z191">
        <v>-1.0371292017558711</v>
      </c>
      <c r="AA191">
        <v>-1.0577552220979816</v>
      </c>
      <c r="AB191">
        <v>-1.078381242440092</v>
      </c>
      <c r="AC191" s="125">
        <v>-1.0990072627822025</v>
      </c>
      <c r="AD191">
        <v>-1.1171068335323475</v>
      </c>
      <c r="AE191">
        <v>-1.1352064042824928</v>
      </c>
      <c r="AF191">
        <v>-1.1533059750326378</v>
      </c>
      <c r="AG191">
        <v>-1.171405545782783</v>
      </c>
      <c r="AH191" s="125">
        <v>-1.189505116532928</v>
      </c>
      <c r="AI191" s="295">
        <v>-5.2807208784006576</v>
      </c>
      <c r="AJ191" s="295">
        <v>-9.438462212582218</v>
      </c>
      <c r="AK191" s="295">
        <v>-12.051183146724746</v>
      </c>
      <c r="AL191" s="295">
        <v>-14.024212871920149</v>
      </c>
      <c r="AM191" s="295">
        <v>-25.079518857573241</v>
      </c>
    </row>
    <row r="192" spans="2:39">
      <c r="B192" t="s">
        <v>145</v>
      </c>
      <c r="C192" t="s">
        <v>81</v>
      </c>
      <c r="D192" s="125">
        <v>1.262630574700002</v>
      </c>
      <c r="E192">
        <v>1.3143725137013136</v>
      </c>
      <c r="F192">
        <v>1.3661144527026254</v>
      </c>
      <c r="G192">
        <v>1.4178563917039371</v>
      </c>
      <c r="H192">
        <v>1.4695983307052489</v>
      </c>
      <c r="I192" s="125">
        <v>1.5213402697065606</v>
      </c>
      <c r="J192">
        <v>1.5716332879807884</v>
      </c>
      <c r="K192">
        <v>1.6219263062550162</v>
      </c>
      <c r="L192">
        <v>1.6722193245292438</v>
      </c>
      <c r="M192">
        <v>1.7225123428034717</v>
      </c>
      <c r="N192" s="125">
        <v>1.7728053610776995</v>
      </c>
      <c r="O192">
        <v>1.8124258039407555</v>
      </c>
      <c r="P192">
        <v>1.8520462468038115</v>
      </c>
      <c r="Q192">
        <v>1.8916666896668675</v>
      </c>
      <c r="R192">
        <v>1.9312871325299235</v>
      </c>
      <c r="S192" s="125">
        <v>1.9709075753929794</v>
      </c>
      <c r="T192">
        <v>1.9887835589335394</v>
      </c>
      <c r="U192">
        <v>2.0066595424740994</v>
      </c>
      <c r="V192">
        <v>2.0245355260146591</v>
      </c>
      <c r="W192">
        <v>2.0424115095552193</v>
      </c>
      <c r="X192" s="125">
        <v>2.0602874930957791</v>
      </c>
      <c r="Y192">
        <v>2.0683390728008151</v>
      </c>
      <c r="Z192">
        <v>2.0763906525058511</v>
      </c>
      <c r="AA192">
        <v>2.0844422322108875</v>
      </c>
      <c r="AB192">
        <v>2.0924938119159235</v>
      </c>
      <c r="AC192" s="125">
        <v>2.1005453916209595</v>
      </c>
      <c r="AD192">
        <v>2.1027760773464474</v>
      </c>
      <c r="AE192">
        <v>2.1050067630719353</v>
      </c>
      <c r="AF192">
        <v>2.1072374487974233</v>
      </c>
      <c r="AG192">
        <v>2.1094681345229112</v>
      </c>
      <c r="AH192" s="125">
        <v>2.1116988202483991</v>
      </c>
      <c r="AI192" s="295">
        <v>16.713009155865908</v>
      </c>
      <c r="AJ192" s="295">
        <v>21.353816439485332</v>
      </c>
      <c r="AK192" s="295">
        <v>23.018685898137331</v>
      </c>
      <c r="AL192" s="295">
        <v>36.294020234273546</v>
      </c>
      <c r="AM192" s="295">
        <v>57.252418639315103</v>
      </c>
    </row>
    <row r="193" spans="2:39">
      <c r="B193" t="s">
        <v>145</v>
      </c>
      <c r="C193" t="s">
        <v>373</v>
      </c>
      <c r="D193" s="125">
        <v>0.16689406547524999</v>
      </c>
      <c r="E193">
        <v>0.18402912695203999</v>
      </c>
      <c r="F193">
        <v>0.20116418842882999</v>
      </c>
      <c r="G193">
        <v>0.21829924990562</v>
      </c>
      <c r="H193">
        <v>0.23543431138241</v>
      </c>
      <c r="I193" s="125">
        <v>0.2525693728592</v>
      </c>
      <c r="J193">
        <v>0.2647568621250958</v>
      </c>
      <c r="K193">
        <v>0.27694435139099166</v>
      </c>
      <c r="L193">
        <v>0.28913184065688746</v>
      </c>
      <c r="M193">
        <v>0.30131932992278332</v>
      </c>
      <c r="N193" s="125">
        <v>0.31350681918867912</v>
      </c>
      <c r="O193">
        <v>0.32046714634738732</v>
      </c>
      <c r="P193">
        <v>0.32742747350609552</v>
      </c>
      <c r="Q193">
        <v>0.33438780066480367</v>
      </c>
      <c r="R193">
        <v>0.34134812782351187</v>
      </c>
      <c r="S193" s="125">
        <v>0.34830845498222007</v>
      </c>
      <c r="T193">
        <v>0.35086585850828195</v>
      </c>
      <c r="U193">
        <v>0.35342326203434382</v>
      </c>
      <c r="V193">
        <v>0.35598066556040575</v>
      </c>
      <c r="W193">
        <v>0.35853806908646763</v>
      </c>
      <c r="X193" s="125">
        <v>0.3610954726125295</v>
      </c>
      <c r="Y193">
        <v>0.36012936412151159</v>
      </c>
      <c r="Z193">
        <v>0.35916325563049367</v>
      </c>
      <c r="AA193">
        <v>0.35819714713947581</v>
      </c>
      <c r="AB193">
        <v>0.3572310386484579</v>
      </c>
      <c r="AC193" s="125">
        <v>0.35626493015743999</v>
      </c>
      <c r="AD193">
        <v>0.353456512658824</v>
      </c>
      <c r="AE193">
        <v>0.35064809516020801</v>
      </c>
      <c r="AF193">
        <v>0.34783967766159196</v>
      </c>
      <c r="AG193">
        <v>0.34503126016297597</v>
      </c>
      <c r="AH193" s="125">
        <v>0.34222284266435998</v>
      </c>
      <c r="AI193" s="295">
        <v>2.7040495182877868</v>
      </c>
      <c r="AJ193" s="295">
        <v>3.7653491503147256</v>
      </c>
      <c r="AK193" s="295">
        <v>3.8912795966178688</v>
      </c>
      <c r="AL193" s="295">
        <v>6.1558918494138339</v>
      </c>
      <c r="AM193" s="295">
        <v>9.6860759734191717</v>
      </c>
    </row>
    <row r="194" spans="2:39">
      <c r="B194" t="s">
        <v>145</v>
      </c>
      <c r="C194" t="s">
        <v>374</v>
      </c>
      <c r="D194" s="125">
        <v>0.47271433008069996</v>
      </c>
      <c r="E194">
        <v>0.48234515515633997</v>
      </c>
      <c r="F194">
        <v>0.49197598023197997</v>
      </c>
      <c r="G194">
        <v>0.50160680530762003</v>
      </c>
      <c r="H194">
        <v>0.51123763038325998</v>
      </c>
      <c r="I194" s="125">
        <v>0.52086845545890004</v>
      </c>
      <c r="J194">
        <v>0.52365152372387214</v>
      </c>
      <c r="K194">
        <v>0.52643459198884435</v>
      </c>
      <c r="L194">
        <v>0.52921766025381645</v>
      </c>
      <c r="M194">
        <v>0.53200072851878866</v>
      </c>
      <c r="N194" s="125">
        <v>0.53478379678376076</v>
      </c>
      <c r="O194">
        <v>0.5321182445274486</v>
      </c>
      <c r="P194">
        <v>0.52945269227113634</v>
      </c>
      <c r="Q194">
        <v>0.52678714001482418</v>
      </c>
      <c r="R194">
        <v>0.52412158775851192</v>
      </c>
      <c r="S194" s="125">
        <v>0.52145603550219977</v>
      </c>
      <c r="T194">
        <v>0.51588553760571676</v>
      </c>
      <c r="U194">
        <v>0.51031503970923375</v>
      </c>
      <c r="V194">
        <v>0.50474454181275075</v>
      </c>
      <c r="W194">
        <v>0.49917404391626768</v>
      </c>
      <c r="X194" s="125">
        <v>0.49360354601978468</v>
      </c>
      <c r="Y194">
        <v>0.48652818400429571</v>
      </c>
      <c r="Z194">
        <v>0.47945282198880668</v>
      </c>
      <c r="AA194">
        <v>0.4723774599733177</v>
      </c>
      <c r="AB194">
        <v>0.46530209795782868</v>
      </c>
      <c r="AC194" s="125">
        <v>0.4582267359423397</v>
      </c>
      <c r="AD194">
        <v>0.45311464940016766</v>
      </c>
      <c r="AE194">
        <v>0.44800256285799567</v>
      </c>
      <c r="AF194">
        <v>0.44289047631582362</v>
      </c>
      <c r="AG194">
        <v>0.43777838977365163</v>
      </c>
      <c r="AH194" s="125">
        <v>0.43266630323147959</v>
      </c>
      <c r="AI194" s="295">
        <v>5.6268366578878819</v>
      </c>
      <c r="AJ194" s="295">
        <v>5.692442205921636</v>
      </c>
      <c r="AK194" s="295">
        <v>5.0699432274654903</v>
      </c>
      <c r="AL194" s="295">
        <v>10.784495067025757</v>
      </c>
      <c r="AM194" s="295">
        <v>15.360834748471465</v>
      </c>
    </row>
    <row r="195" spans="2:39">
      <c r="B195" t="s">
        <v>145</v>
      </c>
      <c r="C195" t="s">
        <v>375</v>
      </c>
      <c r="D195" s="125">
        <v>1.3714352196699999E-2</v>
      </c>
      <c r="E195">
        <v>1.4615351695539999E-2</v>
      </c>
      <c r="F195">
        <v>1.5516351194379999E-2</v>
      </c>
      <c r="G195">
        <v>1.6417350693219999E-2</v>
      </c>
      <c r="H195">
        <v>1.731835019206E-2</v>
      </c>
      <c r="I195" s="125">
        <v>1.82193496909E-2</v>
      </c>
      <c r="J195">
        <v>1.9069470464420001E-2</v>
      </c>
      <c r="K195">
        <v>1.9919591237940001E-2</v>
      </c>
      <c r="L195">
        <v>2.0769712011459999E-2</v>
      </c>
      <c r="M195">
        <v>2.161983278498E-2</v>
      </c>
      <c r="N195" s="125">
        <v>2.2469953558500001E-2</v>
      </c>
      <c r="O195">
        <v>2.3216075358899999E-2</v>
      </c>
      <c r="P195">
        <v>2.3962197159299998E-2</v>
      </c>
      <c r="Q195">
        <v>2.47083189597E-2</v>
      </c>
      <c r="R195">
        <v>2.5454440760099999E-2</v>
      </c>
      <c r="S195" s="125">
        <v>2.6200562560499997E-2</v>
      </c>
      <c r="T195">
        <v>2.7190836825099998E-2</v>
      </c>
      <c r="U195">
        <v>2.8181111089700003E-2</v>
      </c>
      <c r="V195">
        <v>2.9171385354300004E-2</v>
      </c>
      <c r="W195">
        <v>3.0161659618900008E-2</v>
      </c>
      <c r="X195" s="125">
        <v>3.1151933883500009E-2</v>
      </c>
      <c r="Y195">
        <v>3.2119530677700008E-2</v>
      </c>
      <c r="Z195">
        <v>3.3087127471900006E-2</v>
      </c>
      <c r="AA195">
        <v>3.4054724266099998E-2</v>
      </c>
      <c r="AB195">
        <v>3.5022321060299996E-2</v>
      </c>
      <c r="AC195" s="125">
        <v>3.5989917854499995E-2</v>
      </c>
      <c r="AD195">
        <v>3.6937747289899993E-2</v>
      </c>
      <c r="AE195">
        <v>3.7885576725299998E-2</v>
      </c>
      <c r="AF195">
        <v>3.8833406160699996E-2</v>
      </c>
      <c r="AG195">
        <v>3.9781235596100001E-2</v>
      </c>
      <c r="AH195" s="125">
        <v>4.0729065031499999E-2</v>
      </c>
      <c r="AI195" s="295">
        <v>0.19964966572009998</v>
      </c>
      <c r="AJ195" s="295">
        <v>0.29186847512850006</v>
      </c>
      <c r="AK195" s="295">
        <v>0.39559258601750003</v>
      </c>
      <c r="AL195" s="295">
        <v>0.46904818729010006</v>
      </c>
      <c r="AM195" s="295">
        <v>0.83348883942410001</v>
      </c>
    </row>
    <row r="196" spans="2:39">
      <c r="B196" t="s">
        <v>145</v>
      </c>
      <c r="C196" t="s">
        <v>79</v>
      </c>
      <c r="D196" s="125">
        <v>0.37496280530887588</v>
      </c>
      <c r="E196">
        <v>0.38868150999891832</v>
      </c>
      <c r="F196">
        <v>0.40240021468896076</v>
      </c>
      <c r="G196">
        <v>0.41611891937900325</v>
      </c>
      <c r="H196">
        <v>0.42983762406904569</v>
      </c>
      <c r="I196" s="125">
        <v>0.44355632875908813</v>
      </c>
      <c r="J196">
        <v>0.45290282324493225</v>
      </c>
      <c r="K196">
        <v>0.46224931773077638</v>
      </c>
      <c r="L196">
        <v>0.47159581221662045</v>
      </c>
      <c r="M196">
        <v>0.48094230670246457</v>
      </c>
      <c r="N196" s="125">
        <v>0.4902888011883087</v>
      </c>
      <c r="O196">
        <v>0.49196692703341677</v>
      </c>
      <c r="P196">
        <v>0.49364505287852478</v>
      </c>
      <c r="Q196">
        <v>0.49532317872363285</v>
      </c>
      <c r="R196">
        <v>0.49700130456874086</v>
      </c>
      <c r="S196" s="125">
        <v>0.49867943041384893</v>
      </c>
      <c r="T196">
        <v>0.49901663212837521</v>
      </c>
      <c r="U196">
        <v>0.49935383384290144</v>
      </c>
      <c r="V196">
        <v>0.49969103555742772</v>
      </c>
      <c r="W196">
        <v>0.500028237271954</v>
      </c>
      <c r="X196" s="125">
        <v>0.50036543898648023</v>
      </c>
      <c r="Y196">
        <v>0.50218161536199091</v>
      </c>
      <c r="Z196">
        <v>0.50399779173750159</v>
      </c>
      <c r="AA196">
        <v>0.50581396811301238</v>
      </c>
      <c r="AB196">
        <v>0.50763014448852306</v>
      </c>
      <c r="AC196" s="125">
        <v>0.50944632086403374</v>
      </c>
      <c r="AD196">
        <v>0.51218167125187408</v>
      </c>
      <c r="AE196">
        <v>0.51491702163971442</v>
      </c>
      <c r="AF196">
        <v>0.51765237202755476</v>
      </c>
      <c r="AG196">
        <v>0.5203877224153951</v>
      </c>
      <c r="AH196" s="125">
        <v>0.52312307280323544</v>
      </c>
      <c r="AI196" s="295">
        <v>4.8135364632869946</v>
      </c>
      <c r="AJ196" s="295">
        <v>5.4653598725936119</v>
      </c>
      <c r="AK196" s="295">
        <v>5.6176971396893158</v>
      </c>
      <c r="AL196" s="295">
        <v>9.7886075346922965</v>
      </c>
      <c r="AM196" s="295">
        <v>14.905939235395133</v>
      </c>
    </row>
    <row r="197" spans="2:39">
      <c r="B197" t="s">
        <v>145</v>
      </c>
      <c r="C197" t="s">
        <v>376</v>
      </c>
      <c r="D197" s="125">
        <v>1.6901151643999999E-2</v>
      </c>
      <c r="E197">
        <v>1.7388679724399999E-2</v>
      </c>
      <c r="F197">
        <v>1.7876207804799999E-2</v>
      </c>
      <c r="G197">
        <v>1.8363735885199996E-2</v>
      </c>
      <c r="H197">
        <v>1.8851263965599996E-2</v>
      </c>
      <c r="I197" s="125">
        <v>1.9338792045999996E-2</v>
      </c>
      <c r="J197">
        <v>1.9695500857899995E-2</v>
      </c>
      <c r="K197">
        <v>2.0052209669799995E-2</v>
      </c>
      <c r="L197">
        <v>2.0408918481699997E-2</v>
      </c>
      <c r="M197">
        <v>2.0765627293599997E-2</v>
      </c>
      <c r="N197" s="125">
        <v>2.1122336105499996E-2</v>
      </c>
      <c r="O197">
        <v>2.1487869360319996E-2</v>
      </c>
      <c r="P197">
        <v>2.1853402615139995E-2</v>
      </c>
      <c r="Q197">
        <v>2.2218935869959999E-2</v>
      </c>
      <c r="R197">
        <v>2.2584469124779998E-2</v>
      </c>
      <c r="S197" s="125">
        <v>2.2950002379599998E-2</v>
      </c>
      <c r="T197">
        <v>2.3284532374499997E-2</v>
      </c>
      <c r="U197">
        <v>2.3619062369399996E-2</v>
      </c>
      <c r="V197">
        <v>2.3953592364299996E-2</v>
      </c>
      <c r="W197">
        <v>2.4288122359199995E-2</v>
      </c>
      <c r="X197" s="125">
        <v>2.4622652354099994E-2</v>
      </c>
      <c r="Y197">
        <v>2.4953962327779997E-2</v>
      </c>
      <c r="Z197">
        <v>2.5285272301459997E-2</v>
      </c>
      <c r="AA197">
        <v>2.561658227514E-2</v>
      </c>
      <c r="AB197">
        <v>2.594789224882E-2</v>
      </c>
      <c r="AC197" s="125">
        <v>2.6279202222500003E-2</v>
      </c>
      <c r="AD197">
        <v>2.6586044573520002E-2</v>
      </c>
      <c r="AE197">
        <v>2.6892886924540001E-2</v>
      </c>
      <c r="AF197">
        <v>2.7199729275560001E-2</v>
      </c>
      <c r="AG197">
        <v>2.750657162658E-2</v>
      </c>
      <c r="AH197" s="125">
        <v>2.78134139776E-2</v>
      </c>
      <c r="AI197" s="295">
        <v>0.21076442347849997</v>
      </c>
      <c r="AJ197" s="295">
        <v>0.25198497727679997</v>
      </c>
      <c r="AK197" s="295">
        <v>0.2887042101076</v>
      </c>
      <c r="AL197" s="295">
        <v>0.44162706464979989</v>
      </c>
      <c r="AM197" s="295">
        <v>0.70570862240329979</v>
      </c>
    </row>
    <row r="198" spans="2:39">
      <c r="B198" t="s">
        <v>145</v>
      </c>
      <c r="C198" t="s">
        <v>377</v>
      </c>
      <c r="D198" s="125">
        <v>0</v>
      </c>
      <c r="E198">
        <v>0</v>
      </c>
      <c r="F198">
        <v>0</v>
      </c>
      <c r="G198">
        <v>0</v>
      </c>
      <c r="H198">
        <v>0</v>
      </c>
      <c r="I198" s="125">
        <v>0</v>
      </c>
      <c r="J198">
        <v>0</v>
      </c>
      <c r="K198">
        <v>0</v>
      </c>
      <c r="L198">
        <v>0</v>
      </c>
      <c r="M198">
        <v>0</v>
      </c>
      <c r="N198" s="125">
        <v>0</v>
      </c>
      <c r="O198">
        <v>0</v>
      </c>
      <c r="P198">
        <v>0</v>
      </c>
      <c r="Q198">
        <v>0</v>
      </c>
      <c r="R198">
        <v>0</v>
      </c>
      <c r="S198" s="125">
        <v>0</v>
      </c>
      <c r="T198">
        <v>0</v>
      </c>
      <c r="U198">
        <v>0</v>
      </c>
      <c r="V198">
        <v>0</v>
      </c>
      <c r="W198">
        <v>0</v>
      </c>
      <c r="X198" s="125">
        <v>0</v>
      </c>
      <c r="Y198">
        <v>0</v>
      </c>
      <c r="Z198">
        <v>0</v>
      </c>
      <c r="AA198">
        <v>0</v>
      </c>
      <c r="AB198">
        <v>0</v>
      </c>
      <c r="AC198" s="125">
        <v>0</v>
      </c>
      <c r="AD198">
        <v>0</v>
      </c>
      <c r="AE198">
        <v>0</v>
      </c>
      <c r="AF198">
        <v>0</v>
      </c>
      <c r="AG198">
        <v>0</v>
      </c>
      <c r="AH198" s="125">
        <v>0</v>
      </c>
      <c r="AI198" s="295">
        <v>0</v>
      </c>
      <c r="AJ198" s="295">
        <v>0</v>
      </c>
      <c r="AK198" s="295">
        <v>0</v>
      </c>
      <c r="AL198" s="295">
        <v>0</v>
      </c>
      <c r="AM198" s="295">
        <v>0</v>
      </c>
    </row>
    <row r="199" spans="2:39">
      <c r="B199" t="s">
        <v>279</v>
      </c>
      <c r="C199" t="s">
        <v>105</v>
      </c>
      <c r="D199" s="125">
        <v>0.19050286339993192</v>
      </c>
      <c r="E199">
        <v>0.19047629422117837</v>
      </c>
      <c r="F199">
        <v>0.19044972504242483</v>
      </c>
      <c r="G199">
        <v>0.19042315586367126</v>
      </c>
      <c r="H199">
        <v>0.19039658668491771</v>
      </c>
      <c r="I199" s="125">
        <v>0.19037001750616417</v>
      </c>
      <c r="J199">
        <v>0.18901564870451651</v>
      </c>
      <c r="K199">
        <v>0.18766127990286885</v>
      </c>
      <c r="L199">
        <v>0.18630691110122116</v>
      </c>
      <c r="M199">
        <v>0.1849525422995735</v>
      </c>
      <c r="N199" s="125">
        <v>0.18359817349792584</v>
      </c>
      <c r="O199">
        <v>0.18228382251430009</v>
      </c>
      <c r="P199">
        <v>0.1809694715306743</v>
      </c>
      <c r="Q199">
        <v>0.17965512054704855</v>
      </c>
      <c r="R199">
        <v>0.17834076956342276</v>
      </c>
      <c r="S199" s="125">
        <v>0.17702641857979701</v>
      </c>
      <c r="T199">
        <v>0.17460384015676664</v>
      </c>
      <c r="U199">
        <v>0.17218126173373627</v>
      </c>
      <c r="V199">
        <v>0.1697586833107059</v>
      </c>
      <c r="W199">
        <v>0.16733610488767553</v>
      </c>
      <c r="X199" s="125">
        <v>0.16491352646464516</v>
      </c>
      <c r="Y199">
        <v>0.16232734610874658</v>
      </c>
      <c r="Z199">
        <v>0.159741165752848</v>
      </c>
      <c r="AA199">
        <v>0.15715498539694944</v>
      </c>
      <c r="AB199">
        <v>0.15456880504105086</v>
      </c>
      <c r="AC199" s="125">
        <v>0.15198262468515228</v>
      </c>
      <c r="AD199">
        <v>0.14969210217518178</v>
      </c>
      <c r="AE199">
        <v>0.14740157966521131</v>
      </c>
      <c r="AF199">
        <v>0.14511105715524081</v>
      </c>
      <c r="AG199">
        <v>0.14282053464527034</v>
      </c>
      <c r="AH199" s="125">
        <v>0.14053001213529984</v>
      </c>
      <c r="AI199" s="295">
        <v>2.0741531982243941</v>
      </c>
      <c r="AJ199" s="295">
        <v>1.9306671927866981</v>
      </c>
      <c r="AK199" s="295">
        <v>1.6762437392255962</v>
      </c>
      <c r="AL199" s="295">
        <v>3.8212222175131667</v>
      </c>
      <c r="AM199" s="295">
        <v>5.3325524302741174</v>
      </c>
    </row>
    <row r="200" spans="2:39">
      <c r="B200" t="s">
        <v>279</v>
      </c>
      <c r="C200" t="s">
        <v>371</v>
      </c>
      <c r="D200" s="125">
        <v>0</v>
      </c>
      <c r="E200">
        <v>1.6444499298520001E-4</v>
      </c>
      <c r="F200">
        <v>3.2888998597040001E-4</v>
      </c>
      <c r="G200">
        <v>4.9333497895560007E-4</v>
      </c>
      <c r="H200">
        <v>6.5777997194080002E-4</v>
      </c>
      <c r="I200" s="125">
        <v>8.2222496492600008E-4</v>
      </c>
      <c r="J200">
        <v>1.6895511731043003E-3</v>
      </c>
      <c r="K200">
        <v>2.5568773812826005E-3</v>
      </c>
      <c r="L200">
        <v>3.4242035894609005E-3</v>
      </c>
      <c r="M200">
        <v>4.2915297976392009E-3</v>
      </c>
      <c r="N200" s="125">
        <v>5.1588560058175009E-3</v>
      </c>
      <c r="O200">
        <v>6.2539934426410239E-3</v>
      </c>
      <c r="P200">
        <v>7.3491308794645461E-3</v>
      </c>
      <c r="Q200">
        <v>8.44426831628807E-3</v>
      </c>
      <c r="R200">
        <v>9.5394057531115913E-3</v>
      </c>
      <c r="S200" s="125">
        <v>1.0634543189935114E-2</v>
      </c>
      <c r="T200">
        <v>1.1511957669211634E-2</v>
      </c>
      <c r="U200">
        <v>1.2389372148488153E-2</v>
      </c>
      <c r="V200">
        <v>1.3266786627764673E-2</v>
      </c>
      <c r="W200">
        <v>1.4144201107041194E-2</v>
      </c>
      <c r="X200" s="125">
        <v>1.5021615586317713E-2</v>
      </c>
      <c r="Y200">
        <v>1.5657586795249014E-2</v>
      </c>
      <c r="Z200">
        <v>1.6293558004180315E-2</v>
      </c>
      <c r="AA200">
        <v>1.6929529213111614E-2</v>
      </c>
      <c r="AB200">
        <v>1.7565500422042912E-2</v>
      </c>
      <c r="AC200" s="125">
        <v>1.8201471630974214E-2</v>
      </c>
      <c r="AD200">
        <v>1.8588421211906691E-2</v>
      </c>
      <c r="AE200">
        <v>1.8975370792839168E-2</v>
      </c>
      <c r="AF200">
        <v>1.9362320373771644E-2</v>
      </c>
      <c r="AG200">
        <v>1.9749269954704121E-2</v>
      </c>
      <c r="AH200" s="125">
        <v>2.0136219535636598E-2</v>
      </c>
      <c r="AI200" s="295">
        <v>1.9587692842082505E-2</v>
      </c>
      <c r="AJ200" s="295">
        <v>0.11371413072608122</v>
      </c>
      <c r="AK200" s="295">
        <v>0.19648086352073402</v>
      </c>
      <c r="AL200" s="295">
        <v>0.12814296756234622</v>
      </c>
      <c r="AM200" s="295">
        <v>0.30960221549676248</v>
      </c>
    </row>
    <row r="201" spans="2:39">
      <c r="B201" t="s">
        <v>279</v>
      </c>
      <c r="C201" t="s">
        <v>85</v>
      </c>
      <c r="D201" s="125">
        <v>0.35141688358950141</v>
      </c>
      <c r="E201">
        <v>0.36582217501241038</v>
      </c>
      <c r="F201">
        <v>0.38022746643531935</v>
      </c>
      <c r="G201">
        <v>0.39463275785822832</v>
      </c>
      <c r="H201">
        <v>0.40903804928113729</v>
      </c>
      <c r="I201" s="125">
        <v>0.42344334070404627</v>
      </c>
      <c r="J201">
        <v>0.43730135849300872</v>
      </c>
      <c r="K201">
        <v>0.45115937628197111</v>
      </c>
      <c r="L201">
        <v>0.46501739407093357</v>
      </c>
      <c r="M201">
        <v>0.47887541185989596</v>
      </c>
      <c r="N201" s="125">
        <v>0.49273342964885841</v>
      </c>
      <c r="O201">
        <v>0.50457486370632476</v>
      </c>
      <c r="P201">
        <v>0.51641629776379117</v>
      </c>
      <c r="Q201">
        <v>0.52825773182125757</v>
      </c>
      <c r="R201">
        <v>0.54009916587872386</v>
      </c>
      <c r="S201" s="125">
        <v>0.55194059993619027</v>
      </c>
      <c r="T201">
        <v>0.56318319293737285</v>
      </c>
      <c r="U201">
        <v>0.57442578593855542</v>
      </c>
      <c r="V201">
        <v>0.585668378939738</v>
      </c>
      <c r="W201">
        <v>0.59691097194092058</v>
      </c>
      <c r="X201" s="125">
        <v>0.60815356494210315</v>
      </c>
      <c r="Y201">
        <v>0.61941720871331685</v>
      </c>
      <c r="Z201">
        <v>0.63068085248453043</v>
      </c>
      <c r="AA201">
        <v>0.64194449625574412</v>
      </c>
      <c r="AB201">
        <v>0.65320814002695771</v>
      </c>
      <c r="AC201" s="125">
        <v>0.6644717837981714</v>
      </c>
      <c r="AD201">
        <v>0.67469484697352367</v>
      </c>
      <c r="AE201">
        <v>0.68491791014887604</v>
      </c>
      <c r="AF201">
        <v>0.69514097332422831</v>
      </c>
      <c r="AG201">
        <v>0.70536403649958068</v>
      </c>
      <c r="AH201" s="125">
        <v>0.71558709967493295</v>
      </c>
      <c r="AI201" s="295">
        <v>4.6496676432353103</v>
      </c>
      <c r="AJ201" s="295">
        <v>6.062363983453837</v>
      </c>
      <c r="AK201" s="295">
        <v>7.293580912841966</v>
      </c>
      <c r="AL201" s="295">
        <v>10.219298197040288</v>
      </c>
      <c r="AM201" s="295">
        <v>16.904725544940153</v>
      </c>
    </row>
    <row r="202" spans="2:39">
      <c r="B202" t="s">
        <v>279</v>
      </c>
      <c r="C202" t="s">
        <v>372</v>
      </c>
      <c r="D202" s="125">
        <v>-1.6562284997269947E-2</v>
      </c>
      <c r="E202">
        <v>-1.974436535123238E-2</v>
      </c>
      <c r="F202">
        <v>-2.2926445705194809E-2</v>
      </c>
      <c r="G202">
        <v>-2.6108526059157242E-2</v>
      </c>
      <c r="H202">
        <v>-2.9290606413119674E-2</v>
      </c>
      <c r="I202" s="125">
        <v>-3.2472686767082107E-2</v>
      </c>
      <c r="J202">
        <v>-3.6156708723490208E-2</v>
      </c>
      <c r="K202">
        <v>-3.9840730679898309E-2</v>
      </c>
      <c r="L202">
        <v>-4.352475263630641E-2</v>
      </c>
      <c r="M202">
        <v>-4.7208774592714511E-2</v>
      </c>
      <c r="N202" s="125">
        <v>-5.0892796549122613E-2</v>
      </c>
      <c r="O202">
        <v>-5.4648003169017634E-2</v>
      </c>
      <c r="P202">
        <v>-5.8403209788912655E-2</v>
      </c>
      <c r="Q202">
        <v>-6.2158416408807676E-2</v>
      </c>
      <c r="R202">
        <v>-6.5913623028702698E-2</v>
      </c>
      <c r="S202" s="125">
        <v>-6.9668829648597719E-2</v>
      </c>
      <c r="T202">
        <v>-7.3495173268850189E-2</v>
      </c>
      <c r="U202">
        <v>-7.7321516889102659E-2</v>
      </c>
      <c r="V202">
        <v>-8.1147860509355144E-2</v>
      </c>
      <c r="W202">
        <v>-8.4974204129607614E-2</v>
      </c>
      <c r="X202" s="125">
        <v>-8.8800547749860084E-2</v>
      </c>
      <c r="Y202">
        <v>-9.2971811606939583E-2</v>
      </c>
      <c r="Z202">
        <v>-9.7143075464019082E-2</v>
      </c>
      <c r="AA202">
        <v>-0.10131433932109857</v>
      </c>
      <c r="AB202">
        <v>-0.10548560317817807</v>
      </c>
      <c r="AC202" s="125">
        <v>-0.10965686703525757</v>
      </c>
      <c r="AD202">
        <v>-0.11403863352159765</v>
      </c>
      <c r="AE202">
        <v>-0.11842040000793776</v>
      </c>
      <c r="AF202">
        <v>-0.12280216649427785</v>
      </c>
      <c r="AG202">
        <v>-0.12718393298061795</v>
      </c>
      <c r="AH202" s="125">
        <v>-0.13156569946695804</v>
      </c>
      <c r="AI202" s="295">
        <v>-0.36472867847458812</v>
      </c>
      <c r="AJ202" s="295">
        <v>-0.76742418113993682</v>
      </c>
      <c r="AK202" s="295">
        <v>-1.2093830768267422</v>
      </c>
      <c r="AL202" s="295">
        <v>-1.0812600630654023</v>
      </c>
      <c r="AM202" s="295">
        <v>-2.2018425921422846</v>
      </c>
    </row>
    <row r="203" spans="2:39">
      <c r="B203" t="s">
        <v>279</v>
      </c>
      <c r="C203" t="s">
        <v>81</v>
      </c>
      <c r="D203" s="125">
        <v>0.18259833344164236</v>
      </c>
      <c r="E203">
        <v>0.18730756240542853</v>
      </c>
      <c r="F203">
        <v>0.19201679136921473</v>
      </c>
      <c r="G203">
        <v>0.19672602033300091</v>
      </c>
      <c r="H203">
        <v>0.20143524929678711</v>
      </c>
      <c r="I203" s="125">
        <v>0.20614447826057328</v>
      </c>
      <c r="J203">
        <v>0.2118679281524484</v>
      </c>
      <c r="K203">
        <v>0.21759137804432352</v>
      </c>
      <c r="L203">
        <v>0.22331482793619861</v>
      </c>
      <c r="M203">
        <v>0.22903827782807373</v>
      </c>
      <c r="N203" s="125">
        <v>0.23476172771994885</v>
      </c>
      <c r="O203">
        <v>0.23940922982487131</v>
      </c>
      <c r="P203">
        <v>0.24405673192979377</v>
      </c>
      <c r="Q203">
        <v>0.24870423403471625</v>
      </c>
      <c r="R203">
        <v>0.25335173613963868</v>
      </c>
      <c r="S203" s="125">
        <v>0.25799923824456117</v>
      </c>
      <c r="T203">
        <v>0.26132555483151931</v>
      </c>
      <c r="U203">
        <v>0.26465187141847746</v>
      </c>
      <c r="V203">
        <v>0.2679781880054356</v>
      </c>
      <c r="W203">
        <v>0.27130450459239375</v>
      </c>
      <c r="X203" s="125">
        <v>0.27463082117935189</v>
      </c>
      <c r="Y203">
        <v>0.27736606586973556</v>
      </c>
      <c r="Z203">
        <v>0.28010131056011922</v>
      </c>
      <c r="AA203">
        <v>0.28283655525050294</v>
      </c>
      <c r="AB203">
        <v>0.28557179994088661</v>
      </c>
      <c r="AC203" s="125">
        <v>0.28830704463127027</v>
      </c>
      <c r="AD203">
        <v>0.29008672952542114</v>
      </c>
      <c r="AE203">
        <v>0.29186641441957195</v>
      </c>
      <c r="AF203">
        <v>0.29364609931372282</v>
      </c>
      <c r="AG203">
        <v>0.29542578420787363</v>
      </c>
      <c r="AH203" s="125">
        <v>0.2972054691020245</v>
      </c>
      <c r="AI203" s="295">
        <v>2.2828025747876399</v>
      </c>
      <c r="AJ203" s="295">
        <v>2.8181738379207082</v>
      </c>
      <c r="AK203" s="295">
        <v>3.1570440940004802</v>
      </c>
      <c r="AL203" s="295">
        <v>4.8662146849883987</v>
      </c>
      <c r="AM203" s="295">
        <v>7.7486279578095267</v>
      </c>
    </row>
    <row r="204" spans="2:39">
      <c r="B204" t="s">
        <v>279</v>
      </c>
      <c r="C204" t="s">
        <v>373</v>
      </c>
      <c r="D204" s="125">
        <v>9.7907725982149633E-3</v>
      </c>
      <c r="E204">
        <v>1.082706238521397E-2</v>
      </c>
      <c r="F204">
        <v>1.1863352172212977E-2</v>
      </c>
      <c r="G204">
        <v>1.2899641959211984E-2</v>
      </c>
      <c r="H204">
        <v>1.3935931746210991E-2</v>
      </c>
      <c r="I204" s="125">
        <v>1.4972221533209998E-2</v>
      </c>
      <c r="J204">
        <v>1.6327615625194001E-2</v>
      </c>
      <c r="K204">
        <v>1.7683009717178001E-2</v>
      </c>
      <c r="L204">
        <v>1.9038403809162004E-2</v>
      </c>
      <c r="M204">
        <v>2.0393797901146003E-2</v>
      </c>
      <c r="N204" s="125">
        <v>2.1749191993130006E-2</v>
      </c>
      <c r="O204">
        <v>2.3078171608597205E-2</v>
      </c>
      <c r="P204">
        <v>2.4407151224064404E-2</v>
      </c>
      <c r="Q204">
        <v>2.57361308395316E-2</v>
      </c>
      <c r="R204">
        <v>2.7065110454998799E-2</v>
      </c>
      <c r="S204" s="125">
        <v>2.8394090070465998E-2</v>
      </c>
      <c r="T204">
        <v>2.9608733590028989E-2</v>
      </c>
      <c r="U204">
        <v>3.0823377109591984E-2</v>
      </c>
      <c r="V204">
        <v>3.2038020629154979E-2</v>
      </c>
      <c r="W204">
        <v>3.325266414871797E-2</v>
      </c>
      <c r="X204" s="125">
        <v>3.4467307668280961E-2</v>
      </c>
      <c r="Y204">
        <v>3.5655244944871566E-2</v>
      </c>
      <c r="Z204">
        <v>3.684318222146217E-2</v>
      </c>
      <c r="AA204">
        <v>3.8031119498052782E-2</v>
      </c>
      <c r="AB204">
        <v>3.9219056774643386E-2</v>
      </c>
      <c r="AC204" s="125">
        <v>4.0406994051233991E-2</v>
      </c>
      <c r="AD204">
        <v>4.1466985995252184E-2</v>
      </c>
      <c r="AE204">
        <v>4.2526977939270377E-2</v>
      </c>
      <c r="AF204">
        <v>4.3586969883288577E-2</v>
      </c>
      <c r="AG204">
        <v>4.4646961827306771E-2</v>
      </c>
      <c r="AH204" s="125">
        <v>4.5706953771324964E-2</v>
      </c>
      <c r="AI204" s="295">
        <v>0.16948100144008488</v>
      </c>
      <c r="AJ204" s="295">
        <v>0.31061994933656289</v>
      </c>
      <c r="AK204" s="295">
        <v>0.44255775457498769</v>
      </c>
      <c r="AL204" s="295">
        <v>0.45835175878351775</v>
      </c>
      <c r="AM204" s="295">
        <v>0.86644220569022468</v>
      </c>
    </row>
    <row r="205" spans="2:39">
      <c r="B205" t="s">
        <v>279</v>
      </c>
      <c r="C205" t="s">
        <v>374</v>
      </c>
      <c r="D205" s="125">
        <v>0.12892738544077714</v>
      </c>
      <c r="E205">
        <v>0.13152324430020815</v>
      </c>
      <c r="F205">
        <v>0.13411910315963918</v>
      </c>
      <c r="G205">
        <v>0.13671496201907019</v>
      </c>
      <c r="H205">
        <v>0.13931082087850122</v>
      </c>
      <c r="I205" s="125">
        <v>0.14190667973793222</v>
      </c>
      <c r="J205">
        <v>0.14570569293016927</v>
      </c>
      <c r="K205">
        <v>0.14950470612240632</v>
      </c>
      <c r="L205">
        <v>0.15330371931464334</v>
      </c>
      <c r="M205">
        <v>0.15710273250688039</v>
      </c>
      <c r="N205" s="125">
        <v>0.16090174569911744</v>
      </c>
      <c r="O205">
        <v>0.16464119240684694</v>
      </c>
      <c r="P205">
        <v>0.16838063911457643</v>
      </c>
      <c r="Q205">
        <v>0.17212008582230595</v>
      </c>
      <c r="R205">
        <v>0.17585953253003545</v>
      </c>
      <c r="S205" s="125">
        <v>0.17959897923776494</v>
      </c>
      <c r="T205">
        <v>0.18279406958697708</v>
      </c>
      <c r="U205">
        <v>0.18598915993618925</v>
      </c>
      <c r="V205">
        <v>0.1891842502854014</v>
      </c>
      <c r="W205">
        <v>0.19237934063461357</v>
      </c>
      <c r="X205" s="125">
        <v>0.19557443098382571</v>
      </c>
      <c r="Y205">
        <v>0.19811746451964099</v>
      </c>
      <c r="Z205">
        <v>0.20066049805545627</v>
      </c>
      <c r="AA205">
        <v>0.20320353159127158</v>
      </c>
      <c r="AB205">
        <v>0.20574656512708686</v>
      </c>
      <c r="AC205" s="125">
        <v>0.20828959866290214</v>
      </c>
      <c r="AD205">
        <v>0.21002749387548933</v>
      </c>
      <c r="AE205">
        <v>0.21176538908807652</v>
      </c>
      <c r="AF205">
        <v>0.21350328430066368</v>
      </c>
      <c r="AG205">
        <v>0.21524117951325086</v>
      </c>
      <c r="AH205" s="125">
        <v>0.21697907472583805</v>
      </c>
      <c r="AI205" s="295">
        <v>1.5790207921093451</v>
      </c>
      <c r="AJ205" s="295">
        <v>1.967423426237654</v>
      </c>
      <c r="AK205" s="295">
        <v>2.279108510443502</v>
      </c>
      <c r="AL205" s="295">
        <v>3.3855424726478818</v>
      </c>
      <c r="AM205" s="295">
        <v>5.4690765521075573</v>
      </c>
    </row>
    <row r="206" spans="2:39">
      <c r="B206" t="s">
        <v>279</v>
      </c>
      <c r="C206" t="s">
        <v>375</v>
      </c>
      <c r="D206" s="125">
        <v>1.29312595416E-2</v>
      </c>
      <c r="E206">
        <v>1.3425231290439999E-2</v>
      </c>
      <c r="F206">
        <v>1.3919203039280001E-2</v>
      </c>
      <c r="G206">
        <v>1.4413174788120001E-2</v>
      </c>
      <c r="H206">
        <v>1.490714653696E-2</v>
      </c>
      <c r="I206" s="125">
        <v>1.5401118285800002E-2</v>
      </c>
      <c r="J206">
        <v>1.588956183654E-2</v>
      </c>
      <c r="K206">
        <v>1.6378005387280001E-2</v>
      </c>
      <c r="L206">
        <v>1.6866448938020001E-2</v>
      </c>
      <c r="M206">
        <v>1.7354892488760001E-2</v>
      </c>
      <c r="N206" s="125">
        <v>1.7843336039500002E-2</v>
      </c>
      <c r="O206">
        <v>1.8241460938100001E-2</v>
      </c>
      <c r="P206">
        <v>1.8639585836700001E-2</v>
      </c>
      <c r="Q206">
        <v>1.9037710735300001E-2</v>
      </c>
      <c r="R206">
        <v>1.94358356339E-2</v>
      </c>
      <c r="S206" s="125">
        <v>1.98339605325E-2</v>
      </c>
      <c r="T206">
        <v>2.045057004748E-2</v>
      </c>
      <c r="U206">
        <v>2.1067179562460001E-2</v>
      </c>
      <c r="V206">
        <v>2.1683789077440004E-2</v>
      </c>
      <c r="W206">
        <v>2.2300398592420004E-2</v>
      </c>
      <c r="X206" s="125">
        <v>2.2917008107400005E-2</v>
      </c>
      <c r="Y206">
        <v>2.3536582771320005E-2</v>
      </c>
      <c r="Z206">
        <v>2.4156157435240005E-2</v>
      </c>
      <c r="AA206">
        <v>2.4775732099160001E-2</v>
      </c>
      <c r="AB206">
        <v>2.5395306763080001E-2</v>
      </c>
      <c r="AC206" s="125">
        <v>2.6014881427000001E-2</v>
      </c>
      <c r="AD206">
        <v>2.66273266509E-2</v>
      </c>
      <c r="AE206">
        <v>2.7239771874799999E-2</v>
      </c>
      <c r="AF206">
        <v>2.7852217098700002E-2</v>
      </c>
      <c r="AG206">
        <v>2.84646623226E-2</v>
      </c>
      <c r="AH206" s="125">
        <v>2.9077107546499999E-2</v>
      </c>
      <c r="AI206" s="295">
        <v>0.16932937817229998</v>
      </c>
      <c r="AJ206" s="295">
        <v>0.22145083510320002</v>
      </c>
      <c r="AK206" s="295">
        <v>0.28605675409670001</v>
      </c>
      <c r="AL206" s="295">
        <v>0.37293687723600005</v>
      </c>
      <c r="AM206" s="295">
        <v>0.63607662322530001</v>
      </c>
    </row>
    <row r="207" spans="2:39">
      <c r="B207" t="s">
        <v>279</v>
      </c>
      <c r="C207" t="s">
        <v>79</v>
      </c>
      <c r="D207" s="125">
        <v>0.15453100658793778</v>
      </c>
      <c r="E207">
        <v>0.15445423053109875</v>
      </c>
      <c r="F207">
        <v>0.15437745447425968</v>
      </c>
      <c r="G207">
        <v>0.15430067841742065</v>
      </c>
      <c r="H207">
        <v>0.15422390236058159</v>
      </c>
      <c r="I207" s="125">
        <v>0.15414712630374255</v>
      </c>
      <c r="J207">
        <v>0.15603501427720368</v>
      </c>
      <c r="K207">
        <v>0.1579229022506648</v>
      </c>
      <c r="L207">
        <v>0.15981079022412592</v>
      </c>
      <c r="M207">
        <v>0.16169867819758704</v>
      </c>
      <c r="N207" s="125">
        <v>0.16358656617104816</v>
      </c>
      <c r="O207">
        <v>0.16208953056260914</v>
      </c>
      <c r="P207">
        <v>0.16059249495417013</v>
      </c>
      <c r="Q207">
        <v>0.15909545934573111</v>
      </c>
      <c r="R207">
        <v>0.1575984237372921</v>
      </c>
      <c r="S207" s="125">
        <v>0.15610138812885307</v>
      </c>
      <c r="T207">
        <v>0.15418501213912525</v>
      </c>
      <c r="U207">
        <v>0.1522686361493974</v>
      </c>
      <c r="V207">
        <v>0.15035226015966957</v>
      </c>
      <c r="W207">
        <v>0.14843588416994172</v>
      </c>
      <c r="X207" s="125">
        <v>0.14651950818021389</v>
      </c>
      <c r="Y207">
        <v>0.14561716680706177</v>
      </c>
      <c r="Z207">
        <v>0.14471482543390965</v>
      </c>
      <c r="AA207">
        <v>0.1438124840607575</v>
      </c>
      <c r="AB207">
        <v>0.14291014268760538</v>
      </c>
      <c r="AC207" s="125">
        <v>0.14200780131445326</v>
      </c>
      <c r="AD207">
        <v>0.14132790994105374</v>
      </c>
      <c r="AE207">
        <v>0.14064801856765421</v>
      </c>
      <c r="AF207">
        <v>0.13996812719425469</v>
      </c>
      <c r="AG207">
        <v>0.13928823582085517</v>
      </c>
      <c r="AH207" s="125">
        <v>0.13860834444745565</v>
      </c>
      <c r="AI207" s="295">
        <v>1.7250883497956706</v>
      </c>
      <c r="AJ207" s="295">
        <v>1.7108251636980518</v>
      </c>
      <c r="AK207" s="295">
        <v>1.5654225644552751</v>
      </c>
      <c r="AL207" s="295">
        <v>3.2723269473226742</v>
      </c>
      <c r="AM207" s="295">
        <v>4.6912300035977355</v>
      </c>
    </row>
    <row r="208" spans="2:39">
      <c r="B208" t="s">
        <v>279</v>
      </c>
      <c r="C208" t="s">
        <v>376</v>
      </c>
      <c r="D208" s="125">
        <v>3.1956498272999998E-3</v>
      </c>
      <c r="E208">
        <v>3.25911796315E-3</v>
      </c>
      <c r="F208">
        <v>3.3225860990000002E-3</v>
      </c>
      <c r="G208">
        <v>3.3860542348500004E-3</v>
      </c>
      <c r="H208">
        <v>3.4495223707000006E-3</v>
      </c>
      <c r="I208" s="125">
        <v>3.5129905065500009E-3</v>
      </c>
      <c r="J208">
        <v>3.5605348425100007E-3</v>
      </c>
      <c r="K208">
        <v>3.6080791784700002E-3</v>
      </c>
      <c r="L208">
        <v>3.6556235144300001E-3</v>
      </c>
      <c r="M208">
        <v>3.7031678503899996E-3</v>
      </c>
      <c r="N208" s="125">
        <v>3.7507121863499995E-3</v>
      </c>
      <c r="O208">
        <v>3.7965191725699995E-3</v>
      </c>
      <c r="P208">
        <v>3.8423261587899995E-3</v>
      </c>
      <c r="Q208">
        <v>3.8881331450099999E-3</v>
      </c>
      <c r="R208">
        <v>3.9339401312299994E-3</v>
      </c>
      <c r="S208" s="125">
        <v>3.9797471174499999E-3</v>
      </c>
      <c r="T208">
        <v>4.0254023125300001E-3</v>
      </c>
      <c r="U208">
        <v>4.0710575076100004E-3</v>
      </c>
      <c r="V208">
        <v>4.1167127026899997E-3</v>
      </c>
      <c r="W208">
        <v>4.16236789777E-3</v>
      </c>
      <c r="X208" s="125">
        <v>4.2080230928500002E-3</v>
      </c>
      <c r="Y208">
        <v>4.2551985227900005E-3</v>
      </c>
      <c r="Z208">
        <v>4.3023739527300008E-3</v>
      </c>
      <c r="AA208">
        <v>4.349549382670001E-3</v>
      </c>
      <c r="AB208">
        <v>4.3967248126100013E-3</v>
      </c>
      <c r="AC208" s="125">
        <v>4.4439002425500015E-3</v>
      </c>
      <c r="AD208">
        <v>4.4886359956300016E-3</v>
      </c>
      <c r="AE208">
        <v>4.5333717487100016E-3</v>
      </c>
      <c r="AF208">
        <v>4.5781075017900007E-3</v>
      </c>
      <c r="AG208">
        <v>4.6228432548700007E-3</v>
      </c>
      <c r="AH208" s="125">
        <v>4.6675790079500007E-3</v>
      </c>
      <c r="AI208" s="295">
        <v>3.8404038573699999E-2</v>
      </c>
      <c r="AJ208" s="295">
        <v>4.3774941424849986E-2</v>
      </c>
      <c r="AK208" s="295">
        <v>4.8846307515150011E-2</v>
      </c>
      <c r="AL208" s="295">
        <v>7.8428267812199984E-2</v>
      </c>
      <c r="AM208" s="295">
        <v>0.1230665522345</v>
      </c>
    </row>
    <row r="209" spans="2:39">
      <c r="B209" t="s">
        <v>279</v>
      </c>
      <c r="C209" t="s">
        <v>377</v>
      </c>
      <c r="D209" s="125">
        <v>0</v>
      </c>
      <c r="E209">
        <v>0</v>
      </c>
      <c r="F209">
        <v>0</v>
      </c>
      <c r="G209">
        <v>0</v>
      </c>
      <c r="H209">
        <v>0</v>
      </c>
      <c r="I209" s="125">
        <v>0</v>
      </c>
      <c r="J209">
        <v>0</v>
      </c>
      <c r="K209">
        <v>0</v>
      </c>
      <c r="L209">
        <v>0</v>
      </c>
      <c r="M209">
        <v>0</v>
      </c>
      <c r="N209" s="125">
        <v>0</v>
      </c>
      <c r="O209">
        <v>0</v>
      </c>
      <c r="P209">
        <v>0</v>
      </c>
      <c r="Q209">
        <v>0</v>
      </c>
      <c r="R209">
        <v>0</v>
      </c>
      <c r="S209" s="125">
        <v>0</v>
      </c>
      <c r="T209">
        <v>0</v>
      </c>
      <c r="U209">
        <v>0</v>
      </c>
      <c r="V209">
        <v>0</v>
      </c>
      <c r="W209">
        <v>0</v>
      </c>
      <c r="X209" s="125">
        <v>0</v>
      </c>
      <c r="Y209">
        <v>0</v>
      </c>
      <c r="Z209">
        <v>0</v>
      </c>
      <c r="AA209">
        <v>0</v>
      </c>
      <c r="AB209">
        <v>0</v>
      </c>
      <c r="AC209" s="125">
        <v>0</v>
      </c>
      <c r="AD209">
        <v>0</v>
      </c>
      <c r="AE209">
        <v>0</v>
      </c>
      <c r="AF209">
        <v>0</v>
      </c>
      <c r="AG209">
        <v>0</v>
      </c>
      <c r="AH209" s="125">
        <v>0</v>
      </c>
      <c r="AI209" s="295">
        <v>0</v>
      </c>
      <c r="AJ209" s="295">
        <v>0</v>
      </c>
      <c r="AK209" s="295">
        <v>0</v>
      </c>
      <c r="AL209" s="295">
        <v>0</v>
      </c>
      <c r="AM209" s="295">
        <v>0</v>
      </c>
    </row>
    <row r="210" spans="2:39">
      <c r="B210" t="s">
        <v>285</v>
      </c>
      <c r="C210" t="s">
        <v>105</v>
      </c>
      <c r="D210" s="125">
        <v>4.4203111475012762E-2</v>
      </c>
      <c r="E210">
        <v>4.3569435148537637E-2</v>
      </c>
      <c r="F210">
        <v>4.2935758822062513E-2</v>
      </c>
      <c r="G210">
        <v>4.2302082495587381E-2</v>
      </c>
      <c r="H210">
        <v>4.1668406169112257E-2</v>
      </c>
      <c r="I210" s="125">
        <v>4.1034729842637133E-2</v>
      </c>
      <c r="J210">
        <v>4.0396078343829418E-2</v>
      </c>
      <c r="K210">
        <v>3.9757426845021704E-2</v>
      </c>
      <c r="L210">
        <v>3.9118775346213983E-2</v>
      </c>
      <c r="M210">
        <v>3.8480123847406268E-2</v>
      </c>
      <c r="N210" s="125">
        <v>3.7841472348598554E-2</v>
      </c>
      <c r="O210">
        <v>3.7221414337914781E-2</v>
      </c>
      <c r="P210">
        <v>3.6601356327231008E-2</v>
      </c>
      <c r="Q210">
        <v>3.5981298316547228E-2</v>
      </c>
      <c r="R210">
        <v>3.5361240305863455E-2</v>
      </c>
      <c r="S210" s="125">
        <v>3.4741182295179682E-2</v>
      </c>
      <c r="T210">
        <v>3.4145271159072156E-2</v>
      </c>
      <c r="U210">
        <v>3.354936002296463E-2</v>
      </c>
      <c r="V210">
        <v>3.2953448886857105E-2</v>
      </c>
      <c r="W210">
        <v>3.2357537750749579E-2</v>
      </c>
      <c r="X210" s="125">
        <v>3.1761626614642054E-2</v>
      </c>
      <c r="Y210">
        <v>3.0856799550809354E-2</v>
      </c>
      <c r="Z210">
        <v>2.9951972486976654E-2</v>
      </c>
      <c r="AA210">
        <v>2.904714542314395E-2</v>
      </c>
      <c r="AB210">
        <v>2.814231835931125E-2</v>
      </c>
      <c r="AC210" s="125">
        <v>2.723749129547855E-2</v>
      </c>
      <c r="AD210">
        <v>2.6375615668396347E-2</v>
      </c>
      <c r="AE210">
        <v>2.551374004131414E-2</v>
      </c>
      <c r="AF210">
        <v>2.4651864414231936E-2</v>
      </c>
      <c r="AG210">
        <v>2.3789988787149729E-2</v>
      </c>
      <c r="AH210" s="125">
        <v>2.2928113160067525E-2</v>
      </c>
      <c r="AI210" s="295">
        <v>0.45130740068401964</v>
      </c>
      <c r="AJ210" s="295">
        <v>0.38251520836562025</v>
      </c>
      <c r="AK210" s="295">
        <v>0.30025667580152154</v>
      </c>
      <c r="AL210" s="295">
        <v>0.79598113670104131</v>
      </c>
      <c r="AM210" s="295">
        <v>1.0644761858879208</v>
      </c>
    </row>
    <row r="211" spans="2:39">
      <c r="B211" t="s">
        <v>285</v>
      </c>
      <c r="C211" t="s">
        <v>371</v>
      </c>
      <c r="D211" s="125">
        <v>0</v>
      </c>
      <c r="E211">
        <v>1.6641045951767998E-4</v>
      </c>
      <c r="F211">
        <v>3.3282091903535997E-4</v>
      </c>
      <c r="G211">
        <v>4.9923137855303998E-4</v>
      </c>
      <c r="H211">
        <v>6.6564183807071994E-4</v>
      </c>
      <c r="I211" s="125">
        <v>8.3205229758839989E-4</v>
      </c>
      <c r="J211">
        <v>1.5820209895390923E-3</v>
      </c>
      <c r="K211">
        <v>2.3319896814897848E-3</v>
      </c>
      <c r="L211">
        <v>3.081958373440477E-3</v>
      </c>
      <c r="M211">
        <v>3.8319270653911696E-3</v>
      </c>
      <c r="N211" s="125">
        <v>4.5818957573418619E-3</v>
      </c>
      <c r="O211">
        <v>5.5284920149608688E-3</v>
      </c>
      <c r="P211">
        <v>6.4750882725798757E-3</v>
      </c>
      <c r="Q211">
        <v>7.4216845301988826E-3</v>
      </c>
      <c r="R211">
        <v>8.3682807878178896E-3</v>
      </c>
      <c r="S211" s="125">
        <v>9.3148770454368965E-3</v>
      </c>
      <c r="T211">
        <v>9.9487055844190379E-3</v>
      </c>
      <c r="U211">
        <v>1.0582534123401178E-2</v>
      </c>
      <c r="V211">
        <v>1.1216362662383319E-2</v>
      </c>
      <c r="W211">
        <v>1.1850191201365459E-2</v>
      </c>
      <c r="X211" s="125">
        <v>1.24840197403476E-2</v>
      </c>
      <c r="Y211">
        <v>1.2900961715312312E-2</v>
      </c>
      <c r="Z211">
        <v>1.3317903690277026E-2</v>
      </c>
      <c r="AA211">
        <v>1.3734845665241737E-2</v>
      </c>
      <c r="AB211">
        <v>1.4151787640206451E-2</v>
      </c>
      <c r="AC211" s="125">
        <v>1.4568729615171163E-2</v>
      </c>
      <c r="AD211">
        <v>1.4796108022093652E-2</v>
      </c>
      <c r="AE211">
        <v>1.5023486429016143E-2</v>
      </c>
      <c r="AF211">
        <v>1.5250864835938632E-2</v>
      </c>
      <c r="AG211">
        <v>1.5478243242861123E-2</v>
      </c>
      <c r="AH211" s="125">
        <v>1.5705621649783612E-2</v>
      </c>
      <c r="AI211" s="295">
        <v>1.7905948759967587E-2</v>
      </c>
      <c r="AJ211" s="295">
        <v>9.7772131720252869E-2</v>
      </c>
      <c r="AK211" s="295">
        <v>0.15741257224624947</v>
      </c>
      <c r="AL211" s="295">
        <v>0.1110961847228786</v>
      </c>
      <c r="AM211" s="295">
        <v>0.25602473722878044</v>
      </c>
    </row>
    <row r="212" spans="2:39">
      <c r="B212" t="s">
        <v>285</v>
      </c>
      <c r="C212" t="s">
        <v>85</v>
      </c>
      <c r="D212" s="125">
        <v>0.36132974854422267</v>
      </c>
      <c r="E212">
        <v>0.35787069425982898</v>
      </c>
      <c r="F212">
        <v>0.35441163997543534</v>
      </c>
      <c r="G212">
        <v>0.35095258569104165</v>
      </c>
      <c r="H212">
        <v>0.34749353140664802</v>
      </c>
      <c r="I212" s="125">
        <v>0.34403447712225432</v>
      </c>
      <c r="J212">
        <v>0.34032554408367643</v>
      </c>
      <c r="K212">
        <v>0.33661661104509849</v>
      </c>
      <c r="L212">
        <v>0.3329076780065206</v>
      </c>
      <c r="M212">
        <v>0.32919874496794266</v>
      </c>
      <c r="N212" s="125">
        <v>0.32548981192936477</v>
      </c>
      <c r="O212">
        <v>0.32240580614466735</v>
      </c>
      <c r="P212">
        <v>0.31932180035996993</v>
      </c>
      <c r="Q212">
        <v>0.31623779457527246</v>
      </c>
      <c r="R212">
        <v>0.31315378879057504</v>
      </c>
      <c r="S212" s="125">
        <v>0.31006978300587762</v>
      </c>
      <c r="T212">
        <v>0.3071436895093187</v>
      </c>
      <c r="U212">
        <v>0.30421759601275977</v>
      </c>
      <c r="V212">
        <v>0.3012915025162009</v>
      </c>
      <c r="W212">
        <v>0.29836540901964198</v>
      </c>
      <c r="X212" s="125">
        <v>0.29543931552308306</v>
      </c>
      <c r="Y212">
        <v>0.29571505675113458</v>
      </c>
      <c r="Z212">
        <v>0.29599079797918615</v>
      </c>
      <c r="AA212">
        <v>0.29626653920723767</v>
      </c>
      <c r="AB212">
        <v>0.29654228043528924</v>
      </c>
      <c r="AC212" s="125">
        <v>0.29681802166334076</v>
      </c>
      <c r="AD212">
        <v>0.29837501497475394</v>
      </c>
      <c r="AE212">
        <v>0.29993200828616706</v>
      </c>
      <c r="AF212">
        <v>0.30148900159758024</v>
      </c>
      <c r="AG212">
        <v>0.30304599490899337</v>
      </c>
      <c r="AH212" s="125">
        <v>0.30460298822040655</v>
      </c>
      <c r="AI212" s="295">
        <v>3.7806310670320338</v>
      </c>
      <c r="AJ212" s="295">
        <v>3.4131362973867323</v>
      </c>
      <c r="AK212" s="295">
        <v>3.2842170195471723</v>
      </c>
      <c r="AL212" s="295">
        <v>6.8682775524894</v>
      </c>
      <c r="AM212" s="295">
        <v>9.8570552565134903</v>
      </c>
    </row>
    <row r="213" spans="2:39">
      <c r="B213" t="s">
        <v>285</v>
      </c>
      <c r="C213" t="s">
        <v>372</v>
      </c>
      <c r="D213" s="125">
        <v>-4.5727446937967944E-2</v>
      </c>
      <c r="E213">
        <v>-4.5677637537585809E-2</v>
      </c>
      <c r="F213">
        <v>-4.5627828137203667E-2</v>
      </c>
      <c r="G213">
        <v>-4.5578018736821532E-2</v>
      </c>
      <c r="H213">
        <v>-4.552820933643939E-2</v>
      </c>
      <c r="I213" s="125">
        <v>-4.5478399936057255E-2</v>
      </c>
      <c r="J213">
        <v>-4.8058426167360835E-2</v>
      </c>
      <c r="K213">
        <v>-5.0638452398664421E-2</v>
      </c>
      <c r="L213">
        <v>-5.3218478629968001E-2</v>
      </c>
      <c r="M213">
        <v>-5.5798504861271581E-2</v>
      </c>
      <c r="N213" s="125">
        <v>-5.8378531092575167E-2</v>
      </c>
      <c r="O213">
        <v>-5.9698473731915641E-2</v>
      </c>
      <c r="P213">
        <v>-6.1018416371256115E-2</v>
      </c>
      <c r="Q213">
        <v>-6.2338359010596589E-2</v>
      </c>
      <c r="R213">
        <v>-6.3658301649937063E-2</v>
      </c>
      <c r="S213" s="125">
        <v>-6.4978244289277537E-2</v>
      </c>
      <c r="T213">
        <v>-6.5548990701970899E-2</v>
      </c>
      <c r="U213">
        <v>-6.6119737114664276E-2</v>
      </c>
      <c r="V213">
        <v>-6.6690483527357639E-2</v>
      </c>
      <c r="W213">
        <v>-6.7261229940051015E-2</v>
      </c>
      <c r="X213" s="125">
        <v>-6.7831976352744378E-2</v>
      </c>
      <c r="Y213">
        <v>-7.0168291119333676E-2</v>
      </c>
      <c r="Z213">
        <v>-7.250460588592296E-2</v>
      </c>
      <c r="AA213">
        <v>-7.4840920652512258E-2</v>
      </c>
      <c r="AB213">
        <v>-7.7177235419101542E-2</v>
      </c>
      <c r="AC213" s="125">
        <v>-7.951355018569084E-2</v>
      </c>
      <c r="AD213">
        <v>-8.243870781563864E-2</v>
      </c>
      <c r="AE213">
        <v>-8.536386544558644E-2</v>
      </c>
      <c r="AF213">
        <v>-8.8289023075534254E-2</v>
      </c>
      <c r="AG213">
        <v>-9.1214180705482054E-2</v>
      </c>
      <c r="AH213" s="125">
        <v>-9.4139338335429854E-2</v>
      </c>
      <c r="AI213" s="295">
        <v>-0.53970993377191556</v>
      </c>
      <c r="AJ213" s="295">
        <v>-0.70352274378234636</v>
      </c>
      <c r="AK213" s="295">
        <v>-0.88348169499297691</v>
      </c>
      <c r="AL213" s="295">
        <v>-1.1848541464616866</v>
      </c>
      <c r="AM213" s="295">
        <v>-2.0005038651019187</v>
      </c>
    </row>
    <row r="214" spans="2:39">
      <c r="B214" t="s">
        <v>285</v>
      </c>
      <c r="C214" t="s">
        <v>81</v>
      </c>
      <c r="D214" s="125">
        <v>0.53752556594493672</v>
      </c>
      <c r="E214">
        <v>0.53523058459518191</v>
      </c>
      <c r="F214">
        <v>0.53293560324542699</v>
      </c>
      <c r="G214">
        <v>0.53064062189567218</v>
      </c>
      <c r="H214">
        <v>0.52834564054591726</v>
      </c>
      <c r="I214" s="125">
        <v>0.52605065919616245</v>
      </c>
      <c r="J214">
        <v>0.52132974801511522</v>
      </c>
      <c r="K214">
        <v>0.51660883683406811</v>
      </c>
      <c r="L214">
        <v>0.51188792565302088</v>
      </c>
      <c r="M214">
        <v>0.50716701447197376</v>
      </c>
      <c r="N214" s="125">
        <v>0.50244610329092654</v>
      </c>
      <c r="O214">
        <v>0.49569229631060741</v>
      </c>
      <c r="P214">
        <v>0.48893848933028833</v>
      </c>
      <c r="Q214">
        <v>0.4821846823499692</v>
      </c>
      <c r="R214">
        <v>0.47543087536965012</v>
      </c>
      <c r="S214" s="125">
        <v>0.46867706838933099</v>
      </c>
      <c r="T214">
        <v>0.45981905277488416</v>
      </c>
      <c r="U214">
        <v>0.45096103716043734</v>
      </c>
      <c r="V214">
        <v>0.44210302154599057</v>
      </c>
      <c r="W214">
        <v>0.43324500593154375</v>
      </c>
      <c r="X214" s="125">
        <v>0.42438699031709692</v>
      </c>
      <c r="Y214">
        <v>0.41497148262148703</v>
      </c>
      <c r="Z214">
        <v>0.40555597492587708</v>
      </c>
      <c r="AA214">
        <v>0.39614046723026719</v>
      </c>
      <c r="AB214">
        <v>0.38672495953465724</v>
      </c>
      <c r="AC214" s="125">
        <v>0.37730945183904735</v>
      </c>
      <c r="AD214">
        <v>0.3677311610784002</v>
      </c>
      <c r="AE214">
        <v>0.35815287031775311</v>
      </c>
      <c r="AF214">
        <v>0.34857457955710597</v>
      </c>
      <c r="AG214">
        <v>0.33899628879645888</v>
      </c>
      <c r="AH214" s="125">
        <v>0.32941799803581173</v>
      </c>
      <c r="AI214" s="295">
        <v>5.7501683036884028</v>
      </c>
      <c r="AJ214" s="295">
        <v>5.1238846227707251</v>
      </c>
      <c r="AK214" s="295">
        <v>4.1479622242539627</v>
      </c>
      <c r="AL214" s="295">
        <v>10.371606823168204</v>
      </c>
      <c r="AM214" s="295">
        <v>14.095182057105067</v>
      </c>
    </row>
    <row r="215" spans="2:39">
      <c r="B215" t="s">
        <v>285</v>
      </c>
      <c r="C215" t="s">
        <v>373</v>
      </c>
      <c r="D215" s="125">
        <v>8.5249347056005426E-2</v>
      </c>
      <c r="E215">
        <v>8.5954752409878835E-2</v>
      </c>
      <c r="F215">
        <v>8.6660157763752257E-2</v>
      </c>
      <c r="G215">
        <v>8.7365563117625666E-2</v>
      </c>
      <c r="H215">
        <v>8.8070968471499089E-2</v>
      </c>
      <c r="I215" s="125">
        <v>8.8776373825372498E-2</v>
      </c>
      <c r="J215">
        <v>8.8953386410889984E-2</v>
      </c>
      <c r="K215">
        <v>8.913039899640747E-2</v>
      </c>
      <c r="L215">
        <v>8.9307411581924956E-2</v>
      </c>
      <c r="M215">
        <v>8.9484424167442442E-2</v>
      </c>
      <c r="N215" s="125">
        <v>8.9661436752959928E-2</v>
      </c>
      <c r="O215">
        <v>8.9215858940305259E-2</v>
      </c>
      <c r="P215">
        <v>8.8770281127650591E-2</v>
      </c>
      <c r="Q215">
        <v>8.8324703314995937E-2</v>
      </c>
      <c r="R215">
        <v>8.7879125502341268E-2</v>
      </c>
      <c r="S215" s="125">
        <v>8.74335476896866E-2</v>
      </c>
      <c r="T215">
        <v>8.6481362491955135E-2</v>
      </c>
      <c r="U215">
        <v>8.5529177294223671E-2</v>
      </c>
      <c r="V215">
        <v>8.4576992096492193E-2</v>
      </c>
      <c r="W215">
        <v>8.3624806898760728E-2</v>
      </c>
      <c r="X215" s="125">
        <v>8.2672621701029264E-2</v>
      </c>
      <c r="Y215">
        <v>8.1553708615658235E-2</v>
      </c>
      <c r="Z215">
        <v>8.043479553028722E-2</v>
      </c>
      <c r="AA215">
        <v>7.9315882444916191E-2</v>
      </c>
      <c r="AB215">
        <v>7.8196969359545176E-2</v>
      </c>
      <c r="AC215" s="125">
        <v>7.7078056274174148E-2</v>
      </c>
      <c r="AD215">
        <v>7.6220011879793631E-2</v>
      </c>
      <c r="AE215">
        <v>7.5361967485413128E-2</v>
      </c>
      <c r="AF215">
        <v>7.4503923091032612E-2</v>
      </c>
      <c r="AG215">
        <v>7.3645878696652109E-2</v>
      </c>
      <c r="AH215" s="125">
        <v>7.2787834302271592E-2</v>
      </c>
      <c r="AI215" s="295">
        <v>0.96861422055375856</v>
      </c>
      <c r="AJ215" s="295">
        <v>0.95416991381040062</v>
      </c>
      <c r="AK215" s="295">
        <v>0.85177164938077321</v>
      </c>
      <c r="AL215" s="295">
        <v>1.8331226976111992</v>
      </c>
      <c r="AM215" s="295">
        <v>2.6022217252909434</v>
      </c>
    </row>
    <row r="216" spans="2:39">
      <c r="B216" t="s">
        <v>285</v>
      </c>
      <c r="C216" t="s">
        <v>374</v>
      </c>
      <c r="D216" s="125">
        <v>6.5321471179191612E-2</v>
      </c>
      <c r="E216">
        <v>6.5352454747404892E-2</v>
      </c>
      <c r="F216">
        <v>6.5383438315618186E-2</v>
      </c>
      <c r="G216">
        <v>6.5414421883831467E-2</v>
      </c>
      <c r="H216">
        <v>6.5445405452044761E-2</v>
      </c>
      <c r="I216" s="125">
        <v>6.5476389020258041E-2</v>
      </c>
      <c r="J216">
        <v>6.518359790880246E-2</v>
      </c>
      <c r="K216">
        <v>6.4890806797346892E-2</v>
      </c>
      <c r="L216">
        <v>6.4598015685891311E-2</v>
      </c>
      <c r="M216">
        <v>6.4305224574435743E-2</v>
      </c>
      <c r="N216" s="125">
        <v>6.4012433462980162E-2</v>
      </c>
      <c r="O216">
        <v>6.3385926597131437E-2</v>
      </c>
      <c r="P216">
        <v>6.2759419731282712E-2</v>
      </c>
      <c r="Q216">
        <v>6.213291286543398E-2</v>
      </c>
      <c r="R216">
        <v>6.1506405999585255E-2</v>
      </c>
      <c r="S216" s="125">
        <v>6.087989913373653E-2</v>
      </c>
      <c r="T216">
        <v>6.0084456172824686E-2</v>
      </c>
      <c r="U216">
        <v>5.9289013211912836E-2</v>
      </c>
      <c r="V216">
        <v>5.8493570251000992E-2</v>
      </c>
      <c r="W216">
        <v>5.7698127290089142E-2</v>
      </c>
      <c r="X216" s="125">
        <v>5.6902684329177299E-2</v>
      </c>
      <c r="Y216">
        <v>5.6128784122207398E-2</v>
      </c>
      <c r="Z216">
        <v>5.5354883915237491E-2</v>
      </c>
      <c r="AA216">
        <v>5.458098370826759E-2</v>
      </c>
      <c r="AB216">
        <v>5.3807083501297683E-2</v>
      </c>
      <c r="AC216" s="125">
        <v>5.3033183294327782E-2</v>
      </c>
      <c r="AD216">
        <v>5.2519062761886171E-2</v>
      </c>
      <c r="AE216">
        <v>5.2004942229444559E-2</v>
      </c>
      <c r="AF216">
        <v>5.1490821697002941E-2</v>
      </c>
      <c r="AG216">
        <v>5.0976701164561329E-2</v>
      </c>
      <c r="AH216" s="125">
        <v>5.0462580632119718E-2</v>
      </c>
      <c r="AI216" s="295">
        <v>0.71538365902780554</v>
      </c>
      <c r="AJ216" s="295">
        <v>0.66714484904515503</v>
      </c>
      <c r="AK216" s="295">
        <v>0.58726171135552996</v>
      </c>
      <c r="AL216" s="295">
        <v>1.3185160746099804</v>
      </c>
      <c r="AM216" s="295">
        <v>1.8488751016363332</v>
      </c>
    </row>
    <row r="217" spans="2:39">
      <c r="B217" t="s">
        <v>285</v>
      </c>
      <c r="C217" t="s">
        <v>375</v>
      </c>
      <c r="D217" s="125">
        <v>1.6151685174999996E-2</v>
      </c>
      <c r="E217">
        <v>1.5891931439399997E-2</v>
      </c>
      <c r="F217">
        <v>1.5632177703799998E-2</v>
      </c>
      <c r="G217">
        <v>1.5372423968199997E-2</v>
      </c>
      <c r="H217">
        <v>1.5112670232599998E-2</v>
      </c>
      <c r="I217" s="125">
        <v>1.4852916496999999E-2</v>
      </c>
      <c r="J217">
        <v>1.462930127438E-2</v>
      </c>
      <c r="K217">
        <v>1.440568605176E-2</v>
      </c>
      <c r="L217">
        <v>1.4182070829140001E-2</v>
      </c>
      <c r="M217">
        <v>1.3958455606520001E-2</v>
      </c>
      <c r="N217" s="125">
        <v>1.3734840383900002E-2</v>
      </c>
      <c r="O217">
        <v>1.3566368587620002E-2</v>
      </c>
      <c r="P217">
        <v>1.3397896791340002E-2</v>
      </c>
      <c r="Q217">
        <v>1.3229424995060001E-2</v>
      </c>
      <c r="R217">
        <v>1.3060953198780001E-2</v>
      </c>
      <c r="S217" s="125">
        <v>1.2892481402500001E-2</v>
      </c>
      <c r="T217">
        <v>1.2876543966160002E-2</v>
      </c>
      <c r="U217">
        <v>1.286060652982E-2</v>
      </c>
      <c r="V217">
        <v>1.2844669093480001E-2</v>
      </c>
      <c r="W217">
        <v>1.282873165714E-2</v>
      </c>
      <c r="X217" s="125">
        <v>1.28127942208E-2</v>
      </c>
      <c r="Y217">
        <v>1.2786416888160001E-2</v>
      </c>
      <c r="Z217">
        <v>1.2760039555520001E-2</v>
      </c>
      <c r="AA217">
        <v>1.2733662222880001E-2</v>
      </c>
      <c r="AB217">
        <v>1.2707284890240001E-2</v>
      </c>
      <c r="AC217" s="125">
        <v>1.2680907557600001E-2</v>
      </c>
      <c r="AD217">
        <v>1.264766588346E-2</v>
      </c>
      <c r="AE217">
        <v>1.261442420932E-2</v>
      </c>
      <c r="AF217">
        <v>1.2581182535180001E-2</v>
      </c>
      <c r="AG217">
        <v>1.254794086104E-2</v>
      </c>
      <c r="AH217" s="125">
        <v>1.25146991869E-2</v>
      </c>
      <c r="AI217" s="295">
        <v>0.1639241591617</v>
      </c>
      <c r="AJ217" s="295">
        <v>0.14410531082660002</v>
      </c>
      <c r="AK217" s="295">
        <v>0.13938701801109998</v>
      </c>
      <c r="AL217" s="295">
        <v>0.2942946296044</v>
      </c>
      <c r="AM217" s="295">
        <v>0.42086885339470004</v>
      </c>
    </row>
    <row r="218" spans="2:39">
      <c r="B218" t="s">
        <v>285</v>
      </c>
      <c r="C218" t="s">
        <v>79</v>
      </c>
      <c r="D218" s="125">
        <v>0.21884115448390501</v>
      </c>
      <c r="E218">
        <v>0.21647738119214593</v>
      </c>
      <c r="F218">
        <v>0.21411360790038686</v>
      </c>
      <c r="G218">
        <v>0.21174983460862778</v>
      </c>
      <c r="H218">
        <v>0.20938606131686871</v>
      </c>
      <c r="I218" s="125">
        <v>0.20702228802510964</v>
      </c>
      <c r="J218">
        <v>0.20174458224524772</v>
      </c>
      <c r="K218">
        <v>0.19646687646538577</v>
      </c>
      <c r="L218">
        <v>0.19118917068552385</v>
      </c>
      <c r="M218">
        <v>0.18591146490566191</v>
      </c>
      <c r="N218" s="125">
        <v>0.18063375912579999</v>
      </c>
      <c r="O218">
        <v>0.1746788433846779</v>
      </c>
      <c r="P218">
        <v>0.16872392764355582</v>
      </c>
      <c r="Q218">
        <v>0.16276901190243373</v>
      </c>
      <c r="R218">
        <v>0.15681409616131164</v>
      </c>
      <c r="S218" s="125">
        <v>0.15085918042018956</v>
      </c>
      <c r="T218">
        <v>0.14615687221928764</v>
      </c>
      <c r="U218">
        <v>0.14145456401838571</v>
      </c>
      <c r="V218">
        <v>0.13675225581748376</v>
      </c>
      <c r="W218">
        <v>0.13204994761658184</v>
      </c>
      <c r="X218" s="125">
        <v>0.12734763941567992</v>
      </c>
      <c r="Y218">
        <v>0.12427997578893292</v>
      </c>
      <c r="Z218">
        <v>0.12121231216218593</v>
      </c>
      <c r="AA218">
        <v>0.11814464853543893</v>
      </c>
      <c r="AB218">
        <v>0.11507698490869195</v>
      </c>
      <c r="AC218" s="125">
        <v>0.11200932128194495</v>
      </c>
      <c r="AD218">
        <v>0.10965012022166495</v>
      </c>
      <c r="AE218">
        <v>0.10729091916138495</v>
      </c>
      <c r="AF218">
        <v>0.10493171810110495</v>
      </c>
      <c r="AG218">
        <v>0.10257251704082494</v>
      </c>
      <c r="AH218" s="125">
        <v>0.10021331598054495</v>
      </c>
      <c r="AI218" s="295">
        <v>2.2335361809546628</v>
      </c>
      <c r="AJ218" s="295">
        <v>1.6782400977253875</v>
      </c>
      <c r="AK218" s="295">
        <v>1.2427294725983993</v>
      </c>
      <c r="AL218" s="295">
        <v>3.7311425195542496</v>
      </c>
      <c r="AM218" s="295">
        <v>4.8465243527369681</v>
      </c>
    </row>
    <row r="219" spans="2:39">
      <c r="B219" t="s">
        <v>285</v>
      </c>
      <c r="C219" t="s">
        <v>376</v>
      </c>
      <c r="D219" s="125">
        <v>8.5468705590000006E-3</v>
      </c>
      <c r="E219">
        <v>8.6568010183000008E-3</v>
      </c>
      <c r="F219">
        <v>8.766731477600001E-3</v>
      </c>
      <c r="G219">
        <v>8.8766619369000013E-3</v>
      </c>
      <c r="H219">
        <v>8.9865923962000015E-3</v>
      </c>
      <c r="I219" s="125">
        <v>9.0965228555000017E-3</v>
      </c>
      <c r="J219">
        <v>9.1237795053000018E-3</v>
      </c>
      <c r="K219">
        <v>9.1510361551000018E-3</v>
      </c>
      <c r="L219">
        <v>9.1782928049000002E-3</v>
      </c>
      <c r="M219">
        <v>9.2055494547000002E-3</v>
      </c>
      <c r="N219" s="125">
        <v>9.2328061045000003E-3</v>
      </c>
      <c r="O219">
        <v>9.2691338606999997E-3</v>
      </c>
      <c r="P219">
        <v>9.3054616169000008E-3</v>
      </c>
      <c r="Q219">
        <v>9.3417893731000002E-3</v>
      </c>
      <c r="R219">
        <v>9.3781171293000013E-3</v>
      </c>
      <c r="S219" s="125">
        <v>9.4144448855000007E-3</v>
      </c>
      <c r="T219">
        <v>9.4289435492000018E-3</v>
      </c>
      <c r="U219">
        <v>9.4434422129000013E-3</v>
      </c>
      <c r="V219">
        <v>9.4579408766000024E-3</v>
      </c>
      <c r="W219">
        <v>9.4724395403000018E-3</v>
      </c>
      <c r="X219" s="125">
        <v>9.486938204000003E-3</v>
      </c>
      <c r="Y219">
        <v>9.5025459958400019E-3</v>
      </c>
      <c r="Z219">
        <v>9.5181537876800025E-3</v>
      </c>
      <c r="AA219">
        <v>9.5337615795200014E-3</v>
      </c>
      <c r="AB219">
        <v>9.549369371360002E-3</v>
      </c>
      <c r="AC219" s="125">
        <v>9.5649771632000009E-3</v>
      </c>
      <c r="AD219">
        <v>9.5749618303100012E-3</v>
      </c>
      <c r="AE219">
        <v>9.5849464974200015E-3</v>
      </c>
      <c r="AF219">
        <v>9.59493116453E-3</v>
      </c>
      <c r="AG219">
        <v>9.6049158316400002E-3</v>
      </c>
      <c r="AH219" s="125">
        <v>9.6149004987500005E-3</v>
      </c>
      <c r="AI219" s="295">
        <v>9.8821644267999997E-2</v>
      </c>
      <c r="AJ219" s="295">
        <v>0.103231457353</v>
      </c>
      <c r="AK219" s="295">
        <v>0.10513040192425002</v>
      </c>
      <c r="AL219" s="295">
        <v>0.19282029551650004</v>
      </c>
      <c r="AM219" s="295">
        <v>0.28846375923675005</v>
      </c>
    </row>
    <row r="220" spans="2:39">
      <c r="B220" t="s">
        <v>285</v>
      </c>
      <c r="C220" t="s">
        <v>377</v>
      </c>
      <c r="D220" s="125">
        <v>0</v>
      </c>
      <c r="E220">
        <v>0</v>
      </c>
      <c r="F220">
        <v>0</v>
      </c>
      <c r="G220">
        <v>0</v>
      </c>
      <c r="H220">
        <v>0</v>
      </c>
      <c r="I220" s="125">
        <v>0</v>
      </c>
      <c r="J220">
        <v>0</v>
      </c>
      <c r="K220">
        <v>0</v>
      </c>
      <c r="L220">
        <v>0</v>
      </c>
      <c r="M220">
        <v>0</v>
      </c>
      <c r="N220" s="125">
        <v>0</v>
      </c>
      <c r="O220">
        <v>0</v>
      </c>
      <c r="P220">
        <v>0</v>
      </c>
      <c r="Q220">
        <v>0</v>
      </c>
      <c r="R220">
        <v>0</v>
      </c>
      <c r="S220" s="125">
        <v>0</v>
      </c>
      <c r="T220">
        <v>0</v>
      </c>
      <c r="U220">
        <v>0</v>
      </c>
      <c r="V220">
        <v>0</v>
      </c>
      <c r="W220">
        <v>0</v>
      </c>
      <c r="X220" s="125">
        <v>0</v>
      </c>
      <c r="Y220">
        <v>0</v>
      </c>
      <c r="Z220">
        <v>0</v>
      </c>
      <c r="AA220">
        <v>0</v>
      </c>
      <c r="AB220">
        <v>0</v>
      </c>
      <c r="AC220" s="125">
        <v>0</v>
      </c>
      <c r="AD220">
        <v>0</v>
      </c>
      <c r="AE220">
        <v>0</v>
      </c>
      <c r="AF220">
        <v>0</v>
      </c>
      <c r="AG220">
        <v>0</v>
      </c>
      <c r="AH220" s="125">
        <v>0</v>
      </c>
      <c r="AI220" s="295">
        <v>0</v>
      </c>
      <c r="AJ220" s="295">
        <v>0</v>
      </c>
      <c r="AK220" s="295">
        <v>0</v>
      </c>
      <c r="AL220" s="295">
        <v>0</v>
      </c>
      <c r="AM220" s="295">
        <v>0</v>
      </c>
    </row>
    <row r="221" spans="2:39">
      <c r="B221" t="s">
        <v>290</v>
      </c>
      <c r="C221" t="s">
        <v>105</v>
      </c>
      <c r="D221" s="125">
        <v>0.12049014417251426</v>
      </c>
      <c r="E221">
        <v>0.12175470256688156</v>
      </c>
      <c r="F221">
        <v>0.12301926096124885</v>
      </c>
      <c r="G221">
        <v>0.12428381935561615</v>
      </c>
      <c r="H221">
        <v>0.12554837774998345</v>
      </c>
      <c r="I221" s="125">
        <v>0.12681293614435074</v>
      </c>
      <c r="J221">
        <v>0.12797259354492241</v>
      </c>
      <c r="K221">
        <v>0.12913225094549408</v>
      </c>
      <c r="L221">
        <v>0.13029190834606574</v>
      </c>
      <c r="M221">
        <v>0.13145156574663741</v>
      </c>
      <c r="N221" s="125">
        <v>0.13261122314720908</v>
      </c>
      <c r="O221">
        <v>0.13350860821777996</v>
      </c>
      <c r="P221">
        <v>0.13440599328835084</v>
      </c>
      <c r="Q221">
        <v>0.13530337835892176</v>
      </c>
      <c r="R221">
        <v>0.13620076342949264</v>
      </c>
      <c r="S221" s="125">
        <v>0.13709814850006352</v>
      </c>
      <c r="T221">
        <v>0.13773283077818566</v>
      </c>
      <c r="U221">
        <v>0.13836751305630779</v>
      </c>
      <c r="V221">
        <v>0.1390021953344299</v>
      </c>
      <c r="W221">
        <v>0.13963687761255203</v>
      </c>
      <c r="X221" s="125">
        <v>0.14027155989067416</v>
      </c>
      <c r="Y221">
        <v>0.14071611613739032</v>
      </c>
      <c r="Z221">
        <v>0.14116067238410651</v>
      </c>
      <c r="AA221">
        <v>0.14160522863082267</v>
      </c>
      <c r="AB221">
        <v>0.14204978487753886</v>
      </c>
      <c r="AC221" s="125">
        <v>0.14249434112425502</v>
      </c>
      <c r="AD221">
        <v>0.14285594400467719</v>
      </c>
      <c r="AE221">
        <v>0.14321754688509936</v>
      </c>
      <c r="AF221">
        <v>0.1435791497655215</v>
      </c>
      <c r="AG221">
        <v>0.14394075264594366</v>
      </c>
      <c r="AH221" s="125">
        <v>0.14430235552636583</v>
      </c>
      <c r="AI221" s="295">
        <v>1.3933687826809238</v>
      </c>
      <c r="AJ221" s="295">
        <v>1.5041390916139672</v>
      </c>
      <c r="AK221" s="295">
        <v>1.5661934518723952</v>
      </c>
      <c r="AL221" s="295">
        <v>2.7648966511476818</v>
      </c>
      <c r="AM221" s="295">
        <v>4.1908185431294029</v>
      </c>
    </row>
    <row r="222" spans="2:39">
      <c r="B222" t="s">
        <v>290</v>
      </c>
      <c r="C222" t="s">
        <v>371</v>
      </c>
      <c r="D222" s="125">
        <v>0</v>
      </c>
      <c r="E222">
        <v>5.3765227447330011E-5</v>
      </c>
      <c r="F222">
        <v>1.0753045489466002E-4</v>
      </c>
      <c r="G222">
        <v>1.6129568234199003E-4</v>
      </c>
      <c r="H222">
        <v>2.1506090978932004E-4</v>
      </c>
      <c r="I222" s="125">
        <v>2.6882613723665005E-4</v>
      </c>
      <c r="J222">
        <v>5.6147197780022015E-4</v>
      </c>
      <c r="K222">
        <v>8.5411781836379009E-4</v>
      </c>
      <c r="L222">
        <v>1.14676365892736E-3</v>
      </c>
      <c r="M222">
        <v>1.4394094994909302E-3</v>
      </c>
      <c r="N222" s="125">
        <v>1.7320553400545001E-3</v>
      </c>
      <c r="O222">
        <v>2.1749700889027402E-3</v>
      </c>
      <c r="P222">
        <v>2.6178848377509801E-3</v>
      </c>
      <c r="Q222">
        <v>3.0607995865992201E-3</v>
      </c>
      <c r="R222">
        <v>3.5037143354474604E-3</v>
      </c>
      <c r="S222" s="125">
        <v>3.9466290842956999E-3</v>
      </c>
      <c r="T222">
        <v>4.3939154979375922E-3</v>
      </c>
      <c r="U222">
        <v>4.8412019115794853E-3</v>
      </c>
      <c r="V222">
        <v>5.2884883252213776E-3</v>
      </c>
      <c r="W222">
        <v>5.73577473886327E-3</v>
      </c>
      <c r="X222" s="125">
        <v>6.1830611525051631E-3</v>
      </c>
      <c r="Y222">
        <v>6.552638893495763E-3</v>
      </c>
      <c r="Z222">
        <v>6.9222166344863629E-3</v>
      </c>
      <c r="AA222">
        <v>7.2917943754769628E-3</v>
      </c>
      <c r="AB222">
        <v>7.6613721164675627E-3</v>
      </c>
      <c r="AC222" s="125">
        <v>8.0309498574581625E-3</v>
      </c>
      <c r="AD222">
        <v>8.381798944869269E-3</v>
      </c>
      <c r="AE222">
        <v>8.7326480322803754E-3</v>
      </c>
      <c r="AF222">
        <v>9.0834971196914836E-3</v>
      </c>
      <c r="AG222">
        <v>9.43434620710259E-3</v>
      </c>
      <c r="AH222" s="125">
        <v>9.7851952945136964E-3</v>
      </c>
      <c r="AI222" s="295">
        <v>6.5402967063467503E-3</v>
      </c>
      <c r="AJ222" s="295">
        <v>4.3478494899157484E-2</v>
      </c>
      <c r="AK222" s="295">
        <v>8.8059518628347405E-2</v>
      </c>
      <c r="AL222" s="295">
        <v>4.8286736265449735E-2</v>
      </c>
      <c r="AM222" s="295">
        <v>0.13016319374129198</v>
      </c>
    </row>
    <row r="223" spans="2:39">
      <c r="B223" t="s">
        <v>290</v>
      </c>
      <c r="C223" t="s">
        <v>85</v>
      </c>
      <c r="D223" s="125">
        <v>0.31837100173157201</v>
      </c>
      <c r="E223">
        <v>0.32032165168309273</v>
      </c>
      <c r="F223">
        <v>0.3222723016346134</v>
      </c>
      <c r="G223">
        <v>0.32422295158613412</v>
      </c>
      <c r="H223">
        <v>0.32617360153765479</v>
      </c>
      <c r="I223" s="125">
        <v>0.32812425148917551</v>
      </c>
      <c r="J223">
        <v>0.32905500249936648</v>
      </c>
      <c r="K223">
        <v>0.32998575350955744</v>
      </c>
      <c r="L223">
        <v>0.33091650451974841</v>
      </c>
      <c r="M223">
        <v>0.33184725552993938</v>
      </c>
      <c r="N223" s="125">
        <v>0.33277800654013034</v>
      </c>
      <c r="O223">
        <v>0.33197628343966995</v>
      </c>
      <c r="P223">
        <v>0.3311745603392095</v>
      </c>
      <c r="Q223">
        <v>0.33037283723874911</v>
      </c>
      <c r="R223">
        <v>0.32957111413828866</v>
      </c>
      <c r="S223" s="125">
        <v>0.32876939103782826</v>
      </c>
      <c r="T223">
        <v>0.32684117023644199</v>
      </c>
      <c r="U223">
        <v>0.32491294943505578</v>
      </c>
      <c r="V223">
        <v>0.3229847286336695</v>
      </c>
      <c r="W223">
        <v>0.32105650783228329</v>
      </c>
      <c r="X223" s="125">
        <v>0.31912828703089702</v>
      </c>
      <c r="Y223">
        <v>0.32165127882107908</v>
      </c>
      <c r="Z223">
        <v>0.32417427061126114</v>
      </c>
      <c r="AA223">
        <v>0.32669726240144326</v>
      </c>
      <c r="AB223">
        <v>0.32922025419162532</v>
      </c>
      <c r="AC223" s="125">
        <v>0.33174324598180738</v>
      </c>
      <c r="AD223">
        <v>0.33428871041456587</v>
      </c>
      <c r="AE223">
        <v>0.33683417484732436</v>
      </c>
      <c r="AF223">
        <v>0.33937963928008291</v>
      </c>
      <c r="AG223">
        <v>0.34192510371284141</v>
      </c>
      <c r="AH223" s="125">
        <v>0.3444705681455999</v>
      </c>
      <c r="AI223" s="295">
        <v>3.5940682822609848</v>
      </c>
      <c r="AJ223" s="295">
        <v>3.5995658359022231</v>
      </c>
      <c r="AK223" s="295">
        <v>3.6495127954385271</v>
      </c>
      <c r="AL223" s="295">
        <v>6.8608561116230771</v>
      </c>
      <c r="AM223" s="295">
        <v>10.191240620030703</v>
      </c>
    </row>
    <row r="224" spans="2:39">
      <c r="B224" t="s">
        <v>290</v>
      </c>
      <c r="C224" t="s">
        <v>372</v>
      </c>
      <c r="D224" s="125">
        <v>8.2547722198267337E-4</v>
      </c>
      <c r="E224">
        <v>-4.3854568666729446E-5</v>
      </c>
      <c r="F224">
        <v>-9.1318635931613226E-4</v>
      </c>
      <c r="G224">
        <v>-1.7825181499655351E-3</v>
      </c>
      <c r="H224">
        <v>-2.6518499406149379E-3</v>
      </c>
      <c r="I224" s="125">
        <v>-3.5211817312643407E-3</v>
      </c>
      <c r="J224">
        <v>-4.9707719025301952E-3</v>
      </c>
      <c r="K224">
        <v>-6.4203620737960498E-3</v>
      </c>
      <c r="L224">
        <v>-7.8699522450619043E-3</v>
      </c>
      <c r="M224">
        <v>-9.3195424163277588E-3</v>
      </c>
      <c r="N224" s="125">
        <v>-1.0769132587593613E-2</v>
      </c>
      <c r="O224">
        <v>-1.2276814913728909E-2</v>
      </c>
      <c r="P224">
        <v>-1.3784497239864205E-2</v>
      </c>
      <c r="Q224">
        <v>-1.52921795659995E-2</v>
      </c>
      <c r="R224">
        <v>-1.6799861892134796E-2</v>
      </c>
      <c r="S224" s="125">
        <v>-1.8307544218270091E-2</v>
      </c>
      <c r="T224">
        <v>-2.0320661243344244E-2</v>
      </c>
      <c r="U224">
        <v>-2.2333778268418397E-2</v>
      </c>
      <c r="V224">
        <v>-2.434689529349255E-2</v>
      </c>
      <c r="W224">
        <v>-2.6360012318566699E-2</v>
      </c>
      <c r="X224" s="125">
        <v>-2.8373129343640852E-2</v>
      </c>
      <c r="Y224">
        <v>-3.0791125513675428E-2</v>
      </c>
      <c r="Z224">
        <v>-3.320912168371E-2</v>
      </c>
      <c r="AA224">
        <v>-3.5627117853744575E-2</v>
      </c>
      <c r="AB224">
        <v>-3.804511402377915E-2</v>
      </c>
      <c r="AC224" s="125">
        <v>-4.0463110193813726E-2</v>
      </c>
      <c r="AD224">
        <v>-4.2739085351989441E-2</v>
      </c>
      <c r="AE224">
        <v>-4.5015060510165163E-2</v>
      </c>
      <c r="AF224">
        <v>-4.7291035668340878E-2</v>
      </c>
      <c r="AG224">
        <v>-4.95670108265166E-2</v>
      </c>
      <c r="AH224" s="125">
        <v>-5.1842985984692315E-2</v>
      </c>
      <c r="AI224" s="295">
        <v>-4.7436874753154522E-2</v>
      </c>
      <c r="AJ224" s="295">
        <v>-0.20896450688505386</v>
      </c>
      <c r="AK224" s="295">
        <v>-0.44296389695406813</v>
      </c>
      <c r="AL224" s="295">
        <v>-0.24563224905061476</v>
      </c>
      <c r="AM224" s="295">
        <v>-0.66022301666104199</v>
      </c>
    </row>
    <row r="225" spans="2:39">
      <c r="B225" t="s">
        <v>290</v>
      </c>
      <c r="C225" t="s">
        <v>81</v>
      </c>
      <c r="D225" s="125">
        <v>0.11987493083783014</v>
      </c>
      <c r="E225">
        <v>0.12220181650500733</v>
      </c>
      <c r="F225">
        <v>0.12452870217218452</v>
      </c>
      <c r="G225">
        <v>0.12685558783936171</v>
      </c>
      <c r="H225">
        <v>0.12918247350653889</v>
      </c>
      <c r="I225" s="125">
        <v>0.13150935917371609</v>
      </c>
      <c r="J225">
        <v>0.13502728897396196</v>
      </c>
      <c r="K225">
        <v>0.13854521877420781</v>
      </c>
      <c r="L225">
        <v>0.14206314857445368</v>
      </c>
      <c r="M225">
        <v>0.14558107837469952</v>
      </c>
      <c r="N225" s="125">
        <v>0.1490990081749454</v>
      </c>
      <c r="O225">
        <v>0.15211358729245666</v>
      </c>
      <c r="P225">
        <v>0.15512816640996793</v>
      </c>
      <c r="Q225">
        <v>0.15814274552747917</v>
      </c>
      <c r="R225">
        <v>0.16115732464499044</v>
      </c>
      <c r="S225" s="125">
        <v>0.16417190376250171</v>
      </c>
      <c r="T225">
        <v>0.16638922772839831</v>
      </c>
      <c r="U225">
        <v>0.16860655169429492</v>
      </c>
      <c r="V225">
        <v>0.17082387566019153</v>
      </c>
      <c r="W225">
        <v>0.17304119962608813</v>
      </c>
      <c r="X225" s="125">
        <v>0.17525852359198474</v>
      </c>
      <c r="Y225">
        <v>0.17721077309829808</v>
      </c>
      <c r="Z225">
        <v>0.17916302260461145</v>
      </c>
      <c r="AA225">
        <v>0.18111527211092479</v>
      </c>
      <c r="AB225">
        <v>0.18306752161723816</v>
      </c>
      <c r="AC225" s="125">
        <v>0.1850197711235515</v>
      </c>
      <c r="AD225">
        <v>0.18633418639710059</v>
      </c>
      <c r="AE225">
        <v>0.18764860167064967</v>
      </c>
      <c r="AF225">
        <v>0.18896301694419876</v>
      </c>
      <c r="AG225">
        <v>0.19027743221774784</v>
      </c>
      <c r="AH225" s="125">
        <v>0.19159184749129693</v>
      </c>
      <c r="AI225" s="295">
        <v>1.4644686129069073</v>
      </c>
      <c r="AJ225" s="295">
        <v>1.7939321141132991</v>
      </c>
      <c r="AK225" s="295">
        <v>2.0256499688676026</v>
      </c>
      <c r="AL225" s="295">
        <v>3.109301718845261</v>
      </c>
      <c r="AM225" s="295">
        <v>4.9596931641208784</v>
      </c>
    </row>
    <row r="226" spans="2:39">
      <c r="B226" t="s">
        <v>290</v>
      </c>
      <c r="C226" t="s">
        <v>373</v>
      </c>
      <c r="D226" s="125">
        <v>1.2926030926822497E-2</v>
      </c>
      <c r="E226">
        <v>1.3491758643756697E-2</v>
      </c>
      <c r="F226">
        <v>1.4057486360690898E-2</v>
      </c>
      <c r="G226">
        <v>1.4623214077625098E-2</v>
      </c>
      <c r="H226">
        <v>1.5188941794559298E-2</v>
      </c>
      <c r="I226" s="125">
        <v>1.5754669511493499E-2</v>
      </c>
      <c r="J226">
        <v>1.6240547481822697E-2</v>
      </c>
      <c r="K226">
        <v>1.6726425452151899E-2</v>
      </c>
      <c r="L226">
        <v>1.7212303422481097E-2</v>
      </c>
      <c r="M226">
        <v>1.7698181392810299E-2</v>
      </c>
      <c r="N226" s="125">
        <v>1.8184059363139497E-2</v>
      </c>
      <c r="O226">
        <v>1.8501003859010396E-2</v>
      </c>
      <c r="P226">
        <v>1.8817948354881295E-2</v>
      </c>
      <c r="Q226">
        <v>1.9134892850752191E-2</v>
      </c>
      <c r="R226">
        <v>1.9451837346623091E-2</v>
      </c>
      <c r="S226" s="125">
        <v>1.976878184249399E-2</v>
      </c>
      <c r="T226">
        <v>2.0012898415378275E-2</v>
      </c>
      <c r="U226">
        <v>2.0257014988262559E-2</v>
      </c>
      <c r="V226">
        <v>2.050113156114684E-2</v>
      </c>
      <c r="W226">
        <v>2.0745248134031124E-2</v>
      </c>
      <c r="X226" s="125">
        <v>2.0989364706915408E-2</v>
      </c>
      <c r="Y226">
        <v>2.1268662850337596E-2</v>
      </c>
      <c r="Z226">
        <v>2.1547960993759784E-2</v>
      </c>
      <c r="AA226">
        <v>2.1827259137181969E-2</v>
      </c>
      <c r="AB226">
        <v>2.2106557280604157E-2</v>
      </c>
      <c r="AC226" s="125">
        <v>2.2385855424026345E-2</v>
      </c>
      <c r="AD226">
        <v>2.2696483030273284E-2</v>
      </c>
      <c r="AE226">
        <v>2.3007110636520226E-2</v>
      </c>
      <c r="AF226">
        <v>2.3317738242767165E-2</v>
      </c>
      <c r="AG226">
        <v>2.3628365849014107E-2</v>
      </c>
      <c r="AH226" s="125">
        <v>2.3938993455261046E-2</v>
      </c>
      <c r="AI226" s="295">
        <v>0.17210361842735347</v>
      </c>
      <c r="AJ226" s="295">
        <v>0.21636418142263464</v>
      </c>
      <c r="AK226" s="295">
        <v>0.24671435160666108</v>
      </c>
      <c r="AL226" s="295">
        <v>0.37028374048684864</v>
      </c>
      <c r="AM226" s="295">
        <v>0.59600872738659438</v>
      </c>
    </row>
    <row r="227" spans="2:39">
      <c r="B227" t="s">
        <v>290</v>
      </c>
      <c r="C227" t="s">
        <v>374</v>
      </c>
      <c r="D227" s="125">
        <v>4.3764887495704993E-2</v>
      </c>
      <c r="E227">
        <v>4.4594008980120996E-2</v>
      </c>
      <c r="F227">
        <v>4.5423130464536998E-2</v>
      </c>
      <c r="G227">
        <v>4.6252251948952994E-2</v>
      </c>
      <c r="H227">
        <v>4.7081373433368996E-2</v>
      </c>
      <c r="I227" s="125">
        <v>4.7910494917784999E-2</v>
      </c>
      <c r="J227">
        <v>4.8470509187311987E-2</v>
      </c>
      <c r="K227">
        <v>4.9030523456838976E-2</v>
      </c>
      <c r="L227">
        <v>4.9590537726365964E-2</v>
      </c>
      <c r="M227">
        <v>5.0150551995892953E-2</v>
      </c>
      <c r="N227" s="125">
        <v>5.0710566265419942E-2</v>
      </c>
      <c r="O227">
        <v>5.087153282790445E-2</v>
      </c>
      <c r="P227">
        <v>5.1032499390388959E-2</v>
      </c>
      <c r="Q227">
        <v>5.1193465952873468E-2</v>
      </c>
      <c r="R227">
        <v>5.1354432515357977E-2</v>
      </c>
      <c r="S227" s="125">
        <v>5.1515399077842486E-2</v>
      </c>
      <c r="T227">
        <v>5.1521446306031067E-2</v>
      </c>
      <c r="U227">
        <v>5.1527493534219655E-2</v>
      </c>
      <c r="V227">
        <v>5.1533540762408236E-2</v>
      </c>
      <c r="W227">
        <v>5.1539587990596825E-2</v>
      </c>
      <c r="X227" s="125">
        <v>5.1545635218785406E-2</v>
      </c>
      <c r="Y227">
        <v>5.155449845634693E-2</v>
      </c>
      <c r="Z227">
        <v>5.1563361693908447E-2</v>
      </c>
      <c r="AA227">
        <v>5.157222493146997E-2</v>
      </c>
      <c r="AB227">
        <v>5.1581088169031487E-2</v>
      </c>
      <c r="AC227" s="125">
        <v>5.1589951406593011E-2</v>
      </c>
      <c r="AD227">
        <v>5.1716226193706603E-2</v>
      </c>
      <c r="AE227">
        <v>5.1842500980820196E-2</v>
      </c>
      <c r="AF227">
        <v>5.1968775767933795E-2</v>
      </c>
      <c r="AG227">
        <v>5.2095050555047387E-2</v>
      </c>
      <c r="AH227" s="125">
        <v>5.2221325342160979E-2</v>
      </c>
      <c r="AI227" s="295">
        <v>0.52297883587229976</v>
      </c>
      <c r="AJ227" s="295">
        <v>0.56434559984182842</v>
      </c>
      <c r="AK227" s="295">
        <v>0.56925063871580417</v>
      </c>
      <c r="AL227" s="295">
        <v>1.0366138694487084</v>
      </c>
      <c r="AM227" s="295">
        <v>1.5543188729457273</v>
      </c>
    </row>
    <row r="228" spans="2:39">
      <c r="B228" t="s">
        <v>290</v>
      </c>
      <c r="C228" t="s">
        <v>375</v>
      </c>
      <c r="D228" s="125">
        <v>7.7326650770999988E-3</v>
      </c>
      <c r="E228">
        <v>7.8157001549599998E-3</v>
      </c>
      <c r="F228">
        <v>7.8987352328199999E-3</v>
      </c>
      <c r="G228">
        <v>7.98177031068E-3</v>
      </c>
      <c r="H228">
        <v>8.0648053885400018E-3</v>
      </c>
      <c r="I228" s="125">
        <v>8.1478404664000019E-3</v>
      </c>
      <c r="J228">
        <v>8.2277170421200026E-3</v>
      </c>
      <c r="K228">
        <v>8.3075936178400017E-3</v>
      </c>
      <c r="L228">
        <v>8.3874701935600024E-3</v>
      </c>
      <c r="M228">
        <v>8.4673467692800014E-3</v>
      </c>
      <c r="N228" s="125">
        <v>8.5472233450000022E-3</v>
      </c>
      <c r="O228">
        <v>8.6012993810200018E-3</v>
      </c>
      <c r="P228">
        <v>8.6553754170400014E-3</v>
      </c>
      <c r="Q228">
        <v>8.709451453060001E-3</v>
      </c>
      <c r="R228">
        <v>8.7635274890800006E-3</v>
      </c>
      <c r="S228" s="125">
        <v>8.8176035251000002E-3</v>
      </c>
      <c r="T228">
        <v>8.9737148317799997E-3</v>
      </c>
      <c r="U228">
        <v>9.1298261384599993E-3</v>
      </c>
      <c r="V228">
        <v>9.2859374451399988E-3</v>
      </c>
      <c r="W228">
        <v>9.4420487518199984E-3</v>
      </c>
      <c r="X228" s="125">
        <v>9.5981600584999979E-3</v>
      </c>
      <c r="Y228">
        <v>9.7462501890599983E-3</v>
      </c>
      <c r="Z228">
        <v>9.8943403196199986E-3</v>
      </c>
      <c r="AA228">
        <v>1.0042430450179999E-2</v>
      </c>
      <c r="AB228">
        <v>1.0190520580739999E-2</v>
      </c>
      <c r="AC228" s="125">
        <v>1.03386107113E-2</v>
      </c>
      <c r="AD228">
        <v>1.0481819543439999E-2</v>
      </c>
      <c r="AE228">
        <v>1.0625028375579999E-2</v>
      </c>
      <c r="AF228">
        <v>1.0768237207720001E-2</v>
      </c>
      <c r="AG228">
        <v>1.0911446039860001E-2</v>
      </c>
      <c r="AH228" s="125">
        <v>1.1054654872000001E-2</v>
      </c>
      <c r="AI228" s="295">
        <v>8.9578867598299999E-2</v>
      </c>
      <c r="AJ228" s="295">
        <v>9.8524167836000015E-2</v>
      </c>
      <c r="AK228" s="295">
        <v>0.11365149834799998</v>
      </c>
      <c r="AL228" s="295">
        <v>0.17955581208930002</v>
      </c>
      <c r="AM228" s="295">
        <v>0.28360915037880002</v>
      </c>
    </row>
    <row r="229" spans="2:39">
      <c r="B229" t="s">
        <v>290</v>
      </c>
      <c r="C229" t="s">
        <v>79</v>
      </c>
      <c r="D229" s="125">
        <v>0.18351586124616318</v>
      </c>
      <c r="E229">
        <v>0.18349987816624341</v>
      </c>
      <c r="F229">
        <v>0.18348389508632365</v>
      </c>
      <c r="G229">
        <v>0.18346791200640389</v>
      </c>
      <c r="H229">
        <v>0.18345192892648413</v>
      </c>
      <c r="I229" s="125">
        <v>0.18343594584656436</v>
      </c>
      <c r="J229">
        <v>0.18161494518876387</v>
      </c>
      <c r="K229">
        <v>0.1797939445309634</v>
      </c>
      <c r="L229">
        <v>0.1779729438731629</v>
      </c>
      <c r="M229">
        <v>0.17615194321536243</v>
      </c>
      <c r="N229" s="125">
        <v>0.17433094255756193</v>
      </c>
      <c r="O229">
        <v>0.1714744881890424</v>
      </c>
      <c r="P229">
        <v>0.16861803382052284</v>
      </c>
      <c r="Q229">
        <v>0.16576157945200332</v>
      </c>
      <c r="R229">
        <v>0.16290512508348376</v>
      </c>
      <c r="S229" s="125">
        <v>0.16004867071496423</v>
      </c>
      <c r="T229">
        <v>0.15772616634698672</v>
      </c>
      <c r="U229">
        <v>0.15540366197900923</v>
      </c>
      <c r="V229">
        <v>0.15308115761103172</v>
      </c>
      <c r="W229">
        <v>0.15075865324305424</v>
      </c>
      <c r="X229" s="125">
        <v>0.14843614887507672</v>
      </c>
      <c r="Y229">
        <v>0.14772701202313462</v>
      </c>
      <c r="Z229">
        <v>0.14701787517119255</v>
      </c>
      <c r="AA229">
        <v>0.14630873831925045</v>
      </c>
      <c r="AB229">
        <v>0.14559960146730838</v>
      </c>
      <c r="AC229" s="125">
        <v>0.14489046461536628</v>
      </c>
      <c r="AD229">
        <v>0.14404198351973252</v>
      </c>
      <c r="AE229">
        <v>0.14319350242409876</v>
      </c>
      <c r="AF229">
        <v>0.14234502132846497</v>
      </c>
      <c r="AG229">
        <v>0.1414965402328312</v>
      </c>
      <c r="AH229" s="125">
        <v>0.14064805913719744</v>
      </c>
      <c r="AI229" s="295">
        <v>1.9907201406439972</v>
      </c>
      <c r="AJ229" s="295">
        <v>1.768544627872737</v>
      </c>
      <c r="AK229" s="295">
        <v>1.591704947113654</v>
      </c>
      <c r="AL229" s="295">
        <v>3.5849338259591716</v>
      </c>
      <c r="AM229" s="295">
        <v>5.028202624197748</v>
      </c>
    </row>
    <row r="230" spans="2:39">
      <c r="B230" t="s">
        <v>290</v>
      </c>
      <c r="C230" t="s">
        <v>376</v>
      </c>
      <c r="D230" s="125">
        <v>2.1475868394000004E-3</v>
      </c>
      <c r="E230">
        <v>2.1824880584600005E-3</v>
      </c>
      <c r="F230">
        <v>2.2173892775200002E-3</v>
      </c>
      <c r="G230">
        <v>2.2522904965800003E-3</v>
      </c>
      <c r="H230">
        <v>2.28719171564E-3</v>
      </c>
      <c r="I230" s="125">
        <v>2.3220929347000001E-3</v>
      </c>
      <c r="J230">
        <v>2.3471486896200003E-3</v>
      </c>
      <c r="K230">
        <v>2.37220444454E-3</v>
      </c>
      <c r="L230">
        <v>2.3972601994600002E-3</v>
      </c>
      <c r="M230">
        <v>2.4223159543799999E-3</v>
      </c>
      <c r="N230" s="125">
        <v>2.4473717093000001E-3</v>
      </c>
      <c r="O230">
        <v>2.4708647932500001E-3</v>
      </c>
      <c r="P230">
        <v>2.4943578772000001E-3</v>
      </c>
      <c r="Q230">
        <v>2.5178509611500002E-3</v>
      </c>
      <c r="R230">
        <v>2.5413440451000002E-3</v>
      </c>
      <c r="S230" s="125">
        <v>2.5648371290500002E-3</v>
      </c>
      <c r="T230">
        <v>2.5824376936900003E-3</v>
      </c>
      <c r="U230">
        <v>2.60003825833E-3</v>
      </c>
      <c r="V230">
        <v>2.6176388229700001E-3</v>
      </c>
      <c r="W230">
        <v>2.6352393876099998E-3</v>
      </c>
      <c r="X230" s="125">
        <v>2.6528399522499999E-3</v>
      </c>
      <c r="Y230">
        <v>2.6681305250999998E-3</v>
      </c>
      <c r="Z230">
        <v>2.6834210979499997E-3</v>
      </c>
      <c r="AA230">
        <v>2.6987116708000001E-3</v>
      </c>
      <c r="AB230">
        <v>2.71400224365E-3</v>
      </c>
      <c r="AC230" s="125">
        <v>2.7292928164999999E-3</v>
      </c>
      <c r="AD230">
        <v>2.74343391034E-3</v>
      </c>
      <c r="AE230">
        <v>2.7575750041800001E-3</v>
      </c>
      <c r="AF230">
        <v>2.7717160980200001E-3</v>
      </c>
      <c r="AG230">
        <v>2.7858571918600002E-3</v>
      </c>
      <c r="AH230" s="125">
        <v>2.7999982857000003E-3</v>
      </c>
      <c r="AI230" s="295">
        <v>2.5395340319600002E-2</v>
      </c>
      <c r="AJ230" s="295">
        <v>2.8124820629900002E-2</v>
      </c>
      <c r="AK230" s="295">
        <v>3.0004978796349998E-2</v>
      </c>
      <c r="AL230" s="295">
        <v>5.1072789240200006E-2</v>
      </c>
      <c r="AM230" s="295">
        <v>7.8424928084300016E-2</v>
      </c>
    </row>
    <row r="231" spans="2:39">
      <c r="B231" t="s">
        <v>290</v>
      </c>
      <c r="C231" t="s">
        <v>377</v>
      </c>
      <c r="D231" s="125">
        <v>0</v>
      </c>
      <c r="E231">
        <v>0</v>
      </c>
      <c r="F231">
        <v>0</v>
      </c>
      <c r="G231">
        <v>0</v>
      </c>
      <c r="H231">
        <v>0</v>
      </c>
      <c r="I231" s="125">
        <v>0</v>
      </c>
      <c r="J231">
        <v>0</v>
      </c>
      <c r="K231">
        <v>0</v>
      </c>
      <c r="L231">
        <v>0</v>
      </c>
      <c r="M231">
        <v>0</v>
      </c>
      <c r="N231" s="125">
        <v>0</v>
      </c>
      <c r="O231">
        <v>0</v>
      </c>
      <c r="P231">
        <v>0</v>
      </c>
      <c r="Q231">
        <v>0</v>
      </c>
      <c r="R231">
        <v>0</v>
      </c>
      <c r="S231" s="125">
        <v>0</v>
      </c>
      <c r="T231">
        <v>0</v>
      </c>
      <c r="U231">
        <v>0</v>
      </c>
      <c r="V231">
        <v>0</v>
      </c>
      <c r="W231">
        <v>0</v>
      </c>
      <c r="X231" s="125">
        <v>0</v>
      </c>
      <c r="Y231">
        <v>0</v>
      </c>
      <c r="Z231">
        <v>0</v>
      </c>
      <c r="AA231">
        <v>0</v>
      </c>
      <c r="AB231">
        <v>0</v>
      </c>
      <c r="AC231" s="125">
        <v>0</v>
      </c>
      <c r="AD231">
        <v>0</v>
      </c>
      <c r="AE231">
        <v>0</v>
      </c>
      <c r="AF231">
        <v>0</v>
      </c>
      <c r="AG231">
        <v>0</v>
      </c>
      <c r="AH231" s="125">
        <v>0</v>
      </c>
      <c r="AI231" s="295">
        <v>0</v>
      </c>
      <c r="AJ231" s="295">
        <v>0</v>
      </c>
      <c r="AK231" s="295">
        <v>0</v>
      </c>
      <c r="AL231" s="295">
        <v>0</v>
      </c>
      <c r="AM231" s="295">
        <v>0</v>
      </c>
    </row>
    <row r="232" spans="2:39">
      <c r="B232" t="s">
        <v>278</v>
      </c>
      <c r="C232" t="s">
        <v>105</v>
      </c>
      <c r="D232" s="125">
        <v>0.11634122590015167</v>
      </c>
      <c r="E232">
        <v>0.1181647702481072</v>
      </c>
      <c r="F232">
        <v>0.11998831459606275</v>
      </c>
      <c r="G232">
        <v>0.12181185894401829</v>
      </c>
      <c r="H232">
        <v>0.12363540329197384</v>
      </c>
      <c r="I232" s="125">
        <v>0.12545894763992937</v>
      </c>
      <c r="J232">
        <v>0.12762684527420734</v>
      </c>
      <c r="K232">
        <v>0.12979474290848531</v>
      </c>
      <c r="L232">
        <v>0.13196264054276324</v>
      </c>
      <c r="M232">
        <v>0.13413053817704121</v>
      </c>
      <c r="N232" s="125">
        <v>0.13629843581131917</v>
      </c>
      <c r="O232">
        <v>0.13861851689120788</v>
      </c>
      <c r="P232">
        <v>0.14093859797109662</v>
      </c>
      <c r="Q232">
        <v>0.14325867905098533</v>
      </c>
      <c r="R232">
        <v>0.14557876013087406</v>
      </c>
      <c r="S232" s="125">
        <v>0.14789884121076277</v>
      </c>
      <c r="T232">
        <v>0.15010713936773717</v>
      </c>
      <c r="U232">
        <v>0.15231543752471158</v>
      </c>
      <c r="V232">
        <v>0.15452373568168598</v>
      </c>
      <c r="W232">
        <v>0.15673203383866038</v>
      </c>
      <c r="X232" s="125">
        <v>0.15894033199563479</v>
      </c>
      <c r="Y232">
        <v>0.16112751338885972</v>
      </c>
      <c r="Z232">
        <v>0.16331469478208463</v>
      </c>
      <c r="AA232">
        <v>0.16550187617530956</v>
      </c>
      <c r="AB232">
        <v>0.16768905756853447</v>
      </c>
      <c r="AC232" s="125">
        <v>0.16987623896175941</v>
      </c>
      <c r="AD232">
        <v>0.17187165526009482</v>
      </c>
      <c r="AE232">
        <v>0.17386707155843023</v>
      </c>
      <c r="AF232">
        <v>0.17586248785676567</v>
      </c>
      <c r="AG232">
        <v>0.17785790415510108</v>
      </c>
      <c r="AH232" s="125">
        <v>0.17985332045343649</v>
      </c>
      <c r="AI232" s="295">
        <v>1.3852137233340596</v>
      </c>
      <c r="AJ232" s="295">
        <v>1.6252105094746758</v>
      </c>
      <c r="AK232" s="295">
        <v>1.8657621521560108</v>
      </c>
      <c r="AL232" s="295">
        <v>2.8741257969974163</v>
      </c>
      <c r="AM232" s="295">
        <v>4.5809476171577934</v>
      </c>
    </row>
    <row r="233" spans="2:39">
      <c r="B233" t="s">
        <v>278</v>
      </c>
      <c r="C233" t="s">
        <v>371</v>
      </c>
      <c r="D233" s="125">
        <v>0</v>
      </c>
      <c r="E233">
        <v>1.2015956250991998E-4</v>
      </c>
      <c r="F233">
        <v>2.4031912501983995E-4</v>
      </c>
      <c r="G233">
        <v>3.6047868752975997E-4</v>
      </c>
      <c r="H233">
        <v>4.8063825003967991E-4</v>
      </c>
      <c r="I233" s="125">
        <v>6.007978125495999E-4</v>
      </c>
      <c r="J233">
        <v>1.6906405296967298E-3</v>
      </c>
      <c r="K233">
        <v>2.7804832468438598E-3</v>
      </c>
      <c r="L233">
        <v>3.8703259639909903E-3</v>
      </c>
      <c r="M233">
        <v>4.9601686811381199E-3</v>
      </c>
      <c r="N233" s="125">
        <v>6.0500113982852504E-3</v>
      </c>
      <c r="O233">
        <v>8.4534435566739601E-3</v>
      </c>
      <c r="P233">
        <v>1.0856875715062671E-2</v>
      </c>
      <c r="Q233">
        <v>1.3260307873451381E-2</v>
      </c>
      <c r="R233">
        <v>1.5663740031840092E-2</v>
      </c>
      <c r="S233" s="125">
        <v>1.8067172190228801E-2</v>
      </c>
      <c r="T233">
        <v>2.067584579854357E-2</v>
      </c>
      <c r="U233">
        <v>2.3284519406858342E-2</v>
      </c>
      <c r="V233">
        <v>2.5893193015173108E-2</v>
      </c>
      <c r="W233">
        <v>2.850186662348788E-2</v>
      </c>
      <c r="X233" s="125">
        <v>3.1110540231802649E-2</v>
      </c>
      <c r="Y233">
        <v>3.3146960099494492E-2</v>
      </c>
      <c r="Z233">
        <v>3.5183379967186332E-2</v>
      </c>
      <c r="AA233">
        <v>3.7219799834878171E-2</v>
      </c>
      <c r="AB233">
        <v>3.9256219702570011E-2</v>
      </c>
      <c r="AC233" s="125">
        <v>4.1292639570261851E-2</v>
      </c>
      <c r="AD233">
        <v>4.2858221337958927E-2</v>
      </c>
      <c r="AE233">
        <v>4.4423803105655996E-2</v>
      </c>
      <c r="AF233">
        <v>4.5989384873353072E-2</v>
      </c>
      <c r="AG233">
        <v>4.7554966641050141E-2</v>
      </c>
      <c r="AH233" s="125">
        <v>4.9120548408747217E-2</v>
      </c>
      <c r="AI233" s="295">
        <v>2.1154023257603748E-2</v>
      </c>
      <c r="AJ233" s="295">
        <v>0.20181751584140772</v>
      </c>
      <c r="AK233" s="295">
        <v>0.44715646377295892</v>
      </c>
      <c r="AL233" s="295">
        <v>0.21692152770072623</v>
      </c>
      <c r="AM233" s="295">
        <v>0.63296745124188247</v>
      </c>
    </row>
    <row r="234" spans="2:39">
      <c r="B234" t="s">
        <v>278</v>
      </c>
      <c r="C234" t="s">
        <v>85</v>
      </c>
      <c r="D234" s="125">
        <v>0.82403757618192763</v>
      </c>
      <c r="E234">
        <v>0.83832901593031917</v>
      </c>
      <c r="F234">
        <v>0.8526204556787107</v>
      </c>
      <c r="G234">
        <v>0.86691189542710223</v>
      </c>
      <c r="H234">
        <v>0.88120333517549376</v>
      </c>
      <c r="I234" s="125">
        <v>0.89549477492388529</v>
      </c>
      <c r="J234">
        <v>0.91608683874666741</v>
      </c>
      <c r="K234">
        <v>0.93667890256944952</v>
      </c>
      <c r="L234">
        <v>0.95727096639223164</v>
      </c>
      <c r="M234">
        <v>0.97786303021501375</v>
      </c>
      <c r="N234" s="125">
        <v>0.99845509403779586</v>
      </c>
      <c r="O234">
        <v>1.0195587373778534</v>
      </c>
      <c r="P234">
        <v>1.040662380717911</v>
      </c>
      <c r="Q234">
        <v>1.0617660240579685</v>
      </c>
      <c r="R234">
        <v>1.082869667398026</v>
      </c>
      <c r="S234" s="125">
        <v>1.1039733107380836</v>
      </c>
      <c r="T234">
        <v>1.1265452030103142</v>
      </c>
      <c r="U234">
        <v>1.1491170952825451</v>
      </c>
      <c r="V234">
        <v>1.1716889875547758</v>
      </c>
      <c r="W234">
        <v>1.1942608798270067</v>
      </c>
      <c r="X234" s="125">
        <v>1.2168327720992373</v>
      </c>
      <c r="Y234">
        <v>1.2438713744740171</v>
      </c>
      <c r="Z234">
        <v>1.2709099768487968</v>
      </c>
      <c r="AA234">
        <v>1.2979485792235765</v>
      </c>
      <c r="AB234">
        <v>1.3249871815983563</v>
      </c>
      <c r="AC234" s="125">
        <v>1.352025783973136</v>
      </c>
      <c r="AD234">
        <v>1.3783150116342089</v>
      </c>
      <c r="AE234">
        <v>1.4046042392952818</v>
      </c>
      <c r="AF234">
        <v>1.4308934669563544</v>
      </c>
      <c r="AG234">
        <v>1.4571826946174273</v>
      </c>
      <c r="AH234" s="125">
        <v>1.4834719222785002</v>
      </c>
      <c r="AI234" s="295">
        <v>9.9449518852785967</v>
      </c>
      <c r="AJ234" s="295">
        <v>12.165730152101517</v>
      </c>
      <c r="AK234" s="295">
        <v>14.861043002998892</v>
      </c>
      <c r="AL234" s="295">
        <v>21.112226943342318</v>
      </c>
      <c r="AM234" s="295">
        <v>34.756437174241974</v>
      </c>
    </row>
    <row r="235" spans="2:39">
      <c r="B235" t="s">
        <v>278</v>
      </c>
      <c r="C235" t="s">
        <v>372</v>
      </c>
      <c r="D235" s="125">
        <v>-4.6896363260294002E-3</v>
      </c>
      <c r="E235">
        <v>-5.2900058154388306E-3</v>
      </c>
      <c r="F235">
        <v>-5.890375304848261E-3</v>
      </c>
      <c r="G235">
        <v>-6.4907447942576905E-3</v>
      </c>
      <c r="H235">
        <v>-7.091114283667121E-3</v>
      </c>
      <c r="I235" s="125">
        <v>-7.6914837730765514E-3</v>
      </c>
      <c r="J235">
        <v>-1.0852227796622951E-2</v>
      </c>
      <c r="K235">
        <v>-1.4012971820169352E-2</v>
      </c>
      <c r="L235">
        <v>-1.7173715843715749E-2</v>
      </c>
      <c r="M235">
        <v>-2.033445986726215E-2</v>
      </c>
      <c r="N235" s="125">
        <v>-2.3495203890808551E-2</v>
      </c>
      <c r="O235">
        <v>-2.8661028896698266E-2</v>
      </c>
      <c r="P235">
        <v>-3.3826853902587981E-2</v>
      </c>
      <c r="Q235">
        <v>-3.8992678908477699E-2</v>
      </c>
      <c r="R235">
        <v>-4.4158503914367403E-2</v>
      </c>
      <c r="S235" s="125">
        <v>-4.9324328920257121E-2</v>
      </c>
      <c r="T235">
        <v>-5.7179954183840427E-2</v>
      </c>
      <c r="U235">
        <v>-6.5035579447423733E-2</v>
      </c>
      <c r="V235">
        <v>-7.2891204711007032E-2</v>
      </c>
      <c r="W235">
        <v>-8.0746829974590345E-2</v>
      </c>
      <c r="X235" s="125">
        <v>-8.8602455238173644E-2</v>
      </c>
      <c r="Y235">
        <v>-9.8476358522299523E-2</v>
      </c>
      <c r="Z235">
        <v>-0.10835026180642539</v>
      </c>
      <c r="AA235">
        <v>-0.11822416509055127</v>
      </c>
      <c r="AB235">
        <v>-0.12809806837467713</v>
      </c>
      <c r="AC235" s="125">
        <v>-0.13797197165880301</v>
      </c>
      <c r="AD235">
        <v>-0.14656932944686532</v>
      </c>
      <c r="AE235">
        <v>-0.1551666872349276</v>
      </c>
      <c r="AF235">
        <v>-0.16376404502298991</v>
      </c>
      <c r="AG235">
        <v>-0.17236140281105222</v>
      </c>
      <c r="AH235" s="125">
        <v>-0.1809587605991145</v>
      </c>
      <c r="AI235" s="295">
        <v>-0.12301193951589662</v>
      </c>
      <c r="AJ235" s="295">
        <v>-0.58291462198823218</v>
      </c>
      <c r="AK235" s="295">
        <v>-1.4985435058058796</v>
      </c>
      <c r="AL235" s="295">
        <v>-0.6824313576133203</v>
      </c>
      <c r="AM235" s="295">
        <v>-2.092372408181026</v>
      </c>
    </row>
    <row r="236" spans="2:39">
      <c r="B236" t="s">
        <v>278</v>
      </c>
      <c r="C236" t="s">
        <v>81</v>
      </c>
      <c r="D236" s="125">
        <v>0.58935996283937953</v>
      </c>
      <c r="E236">
        <v>0.58756168441678691</v>
      </c>
      <c r="F236">
        <v>0.58576340599419441</v>
      </c>
      <c r="G236">
        <v>0.58396512757160179</v>
      </c>
      <c r="H236">
        <v>0.58216684914900929</v>
      </c>
      <c r="I236" s="125">
        <v>0.58036857072641668</v>
      </c>
      <c r="J236">
        <v>0.58877883885237869</v>
      </c>
      <c r="K236">
        <v>0.59718910697834071</v>
      </c>
      <c r="L236">
        <v>0.60559937510430273</v>
      </c>
      <c r="M236">
        <v>0.61400964323026475</v>
      </c>
      <c r="N236" s="125">
        <v>0.62241991135622676</v>
      </c>
      <c r="O236">
        <v>0.63443528789296677</v>
      </c>
      <c r="P236">
        <v>0.64645066442970678</v>
      </c>
      <c r="Q236">
        <v>0.65846604096644679</v>
      </c>
      <c r="R236">
        <v>0.67048141750318679</v>
      </c>
      <c r="S236" s="125">
        <v>0.6824967940399268</v>
      </c>
      <c r="T236">
        <v>0.69270652280484191</v>
      </c>
      <c r="U236">
        <v>0.7029162515697569</v>
      </c>
      <c r="V236">
        <v>0.713125980334672</v>
      </c>
      <c r="W236">
        <v>0.723335709099587</v>
      </c>
      <c r="X236" s="125">
        <v>0.7335454378645021</v>
      </c>
      <c r="Y236">
        <v>0.74144366958052521</v>
      </c>
      <c r="Z236">
        <v>0.74934190129654821</v>
      </c>
      <c r="AA236">
        <v>0.75724013301257131</v>
      </c>
      <c r="AB236">
        <v>0.76513836472859431</v>
      </c>
      <c r="AC236" s="125">
        <v>0.77303659644461742</v>
      </c>
      <c r="AD236">
        <v>0.78077085252186695</v>
      </c>
      <c r="AE236">
        <v>0.7885051085991166</v>
      </c>
      <c r="AF236">
        <v>0.79623936467636613</v>
      </c>
      <c r="AG236">
        <v>0.80397362075361578</v>
      </c>
      <c r="AH236" s="125">
        <v>0.81170787683086532</v>
      </c>
      <c r="AI236" s="295">
        <v>6.537182476218903</v>
      </c>
      <c r="AJ236" s="295">
        <v>7.4803800178618198</v>
      </c>
      <c r="AK236" s="295">
        <v>8.5009429263091896</v>
      </c>
      <c r="AL236" s="295">
        <v>13.395142582724496</v>
      </c>
      <c r="AM236" s="295">
        <v>21.162540071169186</v>
      </c>
    </row>
    <row r="237" spans="2:39">
      <c r="B237" t="s">
        <v>278</v>
      </c>
      <c r="C237" t="s">
        <v>373</v>
      </c>
      <c r="D237" s="125">
        <v>7.0269403521340021E-2</v>
      </c>
      <c r="E237">
        <v>7.2746866853910019E-2</v>
      </c>
      <c r="F237">
        <v>7.5224330186480018E-2</v>
      </c>
      <c r="G237">
        <v>7.7701793519050003E-2</v>
      </c>
      <c r="H237">
        <v>8.0179256851620001E-2</v>
      </c>
      <c r="I237" s="125">
        <v>8.265672018419E-2</v>
      </c>
      <c r="J237">
        <v>8.7108901387721968E-2</v>
      </c>
      <c r="K237">
        <v>9.1561082591253937E-2</v>
      </c>
      <c r="L237">
        <v>9.6013263794785905E-2</v>
      </c>
      <c r="M237">
        <v>0.10046544499831787</v>
      </c>
      <c r="N237" s="125">
        <v>0.10491762620184984</v>
      </c>
      <c r="O237">
        <v>0.11003841422119386</v>
      </c>
      <c r="P237">
        <v>0.11515920224053787</v>
      </c>
      <c r="Q237">
        <v>0.12027999025988187</v>
      </c>
      <c r="R237">
        <v>0.12540077827922588</v>
      </c>
      <c r="S237" s="125">
        <v>0.1305215662985699</v>
      </c>
      <c r="T237">
        <v>0.1348144067146958</v>
      </c>
      <c r="U237">
        <v>0.1391072471308217</v>
      </c>
      <c r="V237">
        <v>0.14340008754694758</v>
      </c>
      <c r="W237">
        <v>0.14769292796307348</v>
      </c>
      <c r="X237" s="125">
        <v>0.15198576837919939</v>
      </c>
      <c r="Y237">
        <v>0.15537205009212271</v>
      </c>
      <c r="Z237">
        <v>0.15875833180504603</v>
      </c>
      <c r="AA237">
        <v>0.16214461351796933</v>
      </c>
      <c r="AB237">
        <v>0.16553089523089265</v>
      </c>
      <c r="AC237" s="125">
        <v>0.16891717694381597</v>
      </c>
      <c r="AD237">
        <v>0.17105926374471189</v>
      </c>
      <c r="AE237">
        <v>0.17320135054560779</v>
      </c>
      <c r="AF237">
        <v>0.17534343734650371</v>
      </c>
      <c r="AG237">
        <v>0.1774855241473996</v>
      </c>
      <c r="AH237" s="125">
        <v>0.17962761094829552</v>
      </c>
      <c r="AI237" s="295">
        <v>0.93884469009051963</v>
      </c>
      <c r="AJ237" s="295">
        <v>1.4233180152359972</v>
      </c>
      <c r="AK237" s="295">
        <v>1.8394260227015646</v>
      </c>
      <c r="AL237" s="295">
        <v>2.257245079124667</v>
      </c>
      <c r="AM237" s="295">
        <v>3.944685333447032</v>
      </c>
    </row>
    <row r="238" spans="2:39">
      <c r="B238" t="s">
        <v>278</v>
      </c>
      <c r="C238" t="s">
        <v>374</v>
      </c>
      <c r="D238" s="125">
        <v>0.19464934760135699</v>
      </c>
      <c r="E238">
        <v>0.19873928572157926</v>
      </c>
      <c r="F238">
        <v>0.20282922384180155</v>
      </c>
      <c r="G238">
        <v>0.20691916196202381</v>
      </c>
      <c r="H238">
        <v>0.2110091000822461</v>
      </c>
      <c r="I238" s="125">
        <v>0.21509903820246837</v>
      </c>
      <c r="J238">
        <v>0.22140996941060587</v>
      </c>
      <c r="K238">
        <v>0.22772090061874334</v>
      </c>
      <c r="L238">
        <v>0.23403183182688084</v>
      </c>
      <c r="M238">
        <v>0.24034276303501831</v>
      </c>
      <c r="N238" s="125">
        <v>0.24665369424315581</v>
      </c>
      <c r="O238">
        <v>0.25281669236776727</v>
      </c>
      <c r="P238">
        <v>0.25897969049237873</v>
      </c>
      <c r="Q238">
        <v>0.26514268861699025</v>
      </c>
      <c r="R238">
        <v>0.27130568674160171</v>
      </c>
      <c r="S238" s="125">
        <v>0.27746868486621318</v>
      </c>
      <c r="T238">
        <v>0.28218991594169807</v>
      </c>
      <c r="U238">
        <v>0.28691114701718295</v>
      </c>
      <c r="V238">
        <v>0.29163237809266779</v>
      </c>
      <c r="W238">
        <v>0.29635360916815268</v>
      </c>
      <c r="X238" s="125">
        <v>0.30107484024363756</v>
      </c>
      <c r="Y238">
        <v>0.30440880160519795</v>
      </c>
      <c r="Z238">
        <v>0.3077427629667584</v>
      </c>
      <c r="AA238">
        <v>0.31107672432831879</v>
      </c>
      <c r="AB238">
        <v>0.31441068568987923</v>
      </c>
      <c r="AC238" s="125">
        <v>0.31774464705143962</v>
      </c>
      <c r="AD238">
        <v>0.31976622778099378</v>
      </c>
      <c r="AE238">
        <v>0.321787808510548</v>
      </c>
      <c r="AF238">
        <v>0.32380938924010216</v>
      </c>
      <c r="AG238">
        <v>0.32583096996965638</v>
      </c>
      <c r="AH238" s="125">
        <v>0.32785255069921054</v>
      </c>
      <c r="AI238" s="295">
        <v>2.3994043165458798</v>
      </c>
      <c r="AJ238" s="295">
        <v>3.0305290277914461</v>
      </c>
      <c r="AK238" s="295">
        <v>3.4755054080857426</v>
      </c>
      <c r="AL238" s="295">
        <v>5.1832796500941702</v>
      </c>
      <c r="AM238" s="295">
        <v>8.3577102179362743</v>
      </c>
    </row>
    <row r="239" spans="2:39">
      <c r="B239" t="s">
        <v>278</v>
      </c>
      <c r="C239" t="s">
        <v>375</v>
      </c>
      <c r="D239" s="125">
        <v>6.0668315412000004E-2</v>
      </c>
      <c r="E239">
        <v>6.1201220107800006E-2</v>
      </c>
      <c r="F239">
        <v>6.1734124803600007E-2</v>
      </c>
      <c r="G239">
        <v>6.2267029499400009E-2</v>
      </c>
      <c r="H239">
        <v>6.2799934195200011E-2</v>
      </c>
      <c r="I239" s="125">
        <v>6.3332838891000012E-2</v>
      </c>
      <c r="J239">
        <v>6.4766918520800007E-2</v>
      </c>
      <c r="K239">
        <v>6.6200998150600002E-2</v>
      </c>
      <c r="L239">
        <v>6.763507778040001E-2</v>
      </c>
      <c r="M239">
        <v>6.9069157410200005E-2</v>
      </c>
      <c r="N239" s="125">
        <v>7.050323704E-2</v>
      </c>
      <c r="O239">
        <v>7.2125499804400001E-2</v>
      </c>
      <c r="P239">
        <v>7.3747762568800002E-2</v>
      </c>
      <c r="Q239">
        <v>7.5370025333199989E-2</v>
      </c>
      <c r="R239">
        <v>7.699228809759999E-2</v>
      </c>
      <c r="S239" s="125">
        <v>7.8614550861999991E-2</v>
      </c>
      <c r="T239">
        <v>8.1195009263999987E-2</v>
      </c>
      <c r="U239">
        <v>8.3775467665999984E-2</v>
      </c>
      <c r="V239">
        <v>8.635592606799998E-2</v>
      </c>
      <c r="W239">
        <v>8.8936384469999977E-2</v>
      </c>
      <c r="X239" s="125">
        <v>9.1516842871999973E-2</v>
      </c>
      <c r="Y239">
        <v>9.4107062291799978E-2</v>
      </c>
      <c r="Z239">
        <v>9.6697281711599983E-2</v>
      </c>
      <c r="AA239">
        <v>9.9287501131399974E-2</v>
      </c>
      <c r="AB239">
        <v>0.10187772055119998</v>
      </c>
      <c r="AC239" s="125">
        <v>0.10446793997099998</v>
      </c>
      <c r="AD239">
        <v>0.10698515632379998</v>
      </c>
      <c r="AE239">
        <v>0.10950237267659998</v>
      </c>
      <c r="AF239">
        <v>0.11201958902939999</v>
      </c>
      <c r="AG239">
        <v>0.11453680538219999</v>
      </c>
      <c r="AH239" s="125">
        <v>0.11705402173499999</v>
      </c>
      <c r="AI239" s="295">
        <v>0.71017885181100016</v>
      </c>
      <c r="AJ239" s="295">
        <v>0.87913299404599998</v>
      </c>
      <c r="AK239" s="295">
        <v>1.1480522936759998</v>
      </c>
      <c r="AL239" s="295">
        <v>1.5188086088170001</v>
      </c>
      <c r="AM239" s="295">
        <v>2.5753440596209995</v>
      </c>
    </row>
    <row r="240" spans="2:39">
      <c r="B240" t="s">
        <v>278</v>
      </c>
      <c r="C240" t="s">
        <v>79</v>
      </c>
      <c r="D240" s="125">
        <v>0.53226504146044618</v>
      </c>
      <c r="E240">
        <v>0.53132501279983124</v>
      </c>
      <c r="F240">
        <v>0.5303849841392162</v>
      </c>
      <c r="G240">
        <v>0.52944495547860126</v>
      </c>
      <c r="H240">
        <v>0.52850492681798622</v>
      </c>
      <c r="I240" s="125">
        <v>0.52756489815737129</v>
      </c>
      <c r="J240">
        <v>0.52633778846881007</v>
      </c>
      <c r="K240">
        <v>0.52511067878024897</v>
      </c>
      <c r="L240">
        <v>0.52388356909168776</v>
      </c>
      <c r="M240">
        <v>0.52265645940312666</v>
      </c>
      <c r="N240" s="125">
        <v>0.52142934971456545</v>
      </c>
      <c r="O240">
        <v>0.51329028796956278</v>
      </c>
      <c r="P240">
        <v>0.50515122622456021</v>
      </c>
      <c r="Q240">
        <v>0.49701216447955754</v>
      </c>
      <c r="R240">
        <v>0.48887310273455487</v>
      </c>
      <c r="S240" s="125">
        <v>0.48073404098955225</v>
      </c>
      <c r="T240">
        <v>0.47095071320651732</v>
      </c>
      <c r="U240">
        <v>0.4611673854234824</v>
      </c>
      <c r="V240">
        <v>0.45138405764044748</v>
      </c>
      <c r="W240">
        <v>0.44160072985741256</v>
      </c>
      <c r="X240" s="125">
        <v>0.43181740207437763</v>
      </c>
      <c r="Y240">
        <v>0.42629789986115391</v>
      </c>
      <c r="Z240">
        <v>0.42077839764793012</v>
      </c>
      <c r="AA240">
        <v>0.4152588954347064</v>
      </c>
      <c r="AB240">
        <v>0.40973939322148262</v>
      </c>
      <c r="AC240" s="125">
        <v>0.40421989100825889</v>
      </c>
      <c r="AD240">
        <v>0.39941067048487794</v>
      </c>
      <c r="AE240">
        <v>0.39460144996149704</v>
      </c>
      <c r="AF240">
        <v>0.38979222943811609</v>
      </c>
      <c r="AG240">
        <v>0.38498300891473519</v>
      </c>
      <c r="AH240" s="125">
        <v>0.38017378839135424</v>
      </c>
      <c r="AI240" s="295">
        <v>5.7989076643118915</v>
      </c>
      <c r="AJ240" s="295">
        <v>5.2634104603145913</v>
      </c>
      <c r="AK240" s="295">
        <v>4.4570730264384899</v>
      </c>
      <c r="AL240" s="295">
        <v>10.54088877491192</v>
      </c>
      <c r="AM240" s="295">
        <v>14.566144399276034</v>
      </c>
    </row>
    <row r="241" spans="2:39">
      <c r="B241" t="s">
        <v>278</v>
      </c>
      <c r="C241" t="s">
        <v>376</v>
      </c>
      <c r="D241" s="125">
        <v>9.1889583459999993E-2</v>
      </c>
      <c r="E241">
        <v>9.3121318615999996E-2</v>
      </c>
      <c r="F241">
        <v>9.4353053771999998E-2</v>
      </c>
      <c r="G241">
        <v>9.5584788927999986E-2</v>
      </c>
      <c r="H241">
        <v>9.6816524083999989E-2</v>
      </c>
      <c r="I241" s="125">
        <v>9.8048259239999991E-2</v>
      </c>
      <c r="J241">
        <v>0.100056441944</v>
      </c>
      <c r="K241">
        <v>0.10206462464799999</v>
      </c>
      <c r="L241">
        <v>0.104072807352</v>
      </c>
      <c r="M241">
        <v>0.106080990056</v>
      </c>
      <c r="N241" s="125">
        <v>0.10808917276</v>
      </c>
      <c r="O241">
        <v>0.1103486348326</v>
      </c>
      <c r="P241">
        <v>0.1126080969052</v>
      </c>
      <c r="Q241">
        <v>0.11486755897779999</v>
      </c>
      <c r="R241">
        <v>0.11712702105039999</v>
      </c>
      <c r="S241" s="125">
        <v>0.11938648312299999</v>
      </c>
      <c r="T241">
        <v>0.1212134247102</v>
      </c>
      <c r="U241">
        <v>0.12304036629739999</v>
      </c>
      <c r="V241">
        <v>0.1248673078846</v>
      </c>
      <c r="W241">
        <v>0.1266942494718</v>
      </c>
      <c r="X241" s="125">
        <v>0.12852119105900001</v>
      </c>
      <c r="Y241">
        <v>0.13027019454540001</v>
      </c>
      <c r="Z241">
        <v>0.13201919803180001</v>
      </c>
      <c r="AA241">
        <v>0.13376820151819999</v>
      </c>
      <c r="AB241">
        <v>0.13551720500459999</v>
      </c>
      <c r="AC241" s="125">
        <v>0.13726620849099999</v>
      </c>
      <c r="AD241">
        <v>0.13886487637939998</v>
      </c>
      <c r="AE241">
        <v>0.1404635442678</v>
      </c>
      <c r="AF241">
        <v>0.14206221215619999</v>
      </c>
      <c r="AG241">
        <v>0.14366088004460001</v>
      </c>
      <c r="AH241" s="125">
        <v>0.145259547933</v>
      </c>
      <c r="AI241" s="295">
        <v>1.0901775648600001</v>
      </c>
      <c r="AJ241" s="295">
        <v>1.3067635070720001</v>
      </c>
      <c r="AK241" s="295">
        <v>1.5076732594309998</v>
      </c>
      <c r="AL241" s="295">
        <v>2.2888518991719997</v>
      </c>
      <c r="AM241" s="295">
        <v>3.6680039675439997</v>
      </c>
    </row>
    <row r="242" spans="2:39">
      <c r="B242" t="s">
        <v>278</v>
      </c>
      <c r="C242" t="s">
        <v>377</v>
      </c>
      <c r="D242" s="125">
        <v>0</v>
      </c>
      <c r="E242">
        <v>0</v>
      </c>
      <c r="F242">
        <v>0</v>
      </c>
      <c r="G242">
        <v>0</v>
      </c>
      <c r="H242">
        <v>0</v>
      </c>
      <c r="I242" s="125">
        <v>0</v>
      </c>
      <c r="J242">
        <v>0</v>
      </c>
      <c r="K242">
        <v>0</v>
      </c>
      <c r="L242">
        <v>0</v>
      </c>
      <c r="M242">
        <v>0</v>
      </c>
      <c r="N242" s="125">
        <v>0</v>
      </c>
      <c r="O242">
        <v>0</v>
      </c>
      <c r="P242">
        <v>0</v>
      </c>
      <c r="Q242">
        <v>0</v>
      </c>
      <c r="R242">
        <v>0</v>
      </c>
      <c r="S242" s="125">
        <v>0</v>
      </c>
      <c r="T242">
        <v>0</v>
      </c>
      <c r="U242">
        <v>0</v>
      </c>
      <c r="V242">
        <v>0</v>
      </c>
      <c r="W242">
        <v>0</v>
      </c>
      <c r="X242" s="125">
        <v>0</v>
      </c>
      <c r="Y242">
        <v>0</v>
      </c>
      <c r="Z242">
        <v>0</v>
      </c>
      <c r="AA242">
        <v>0</v>
      </c>
      <c r="AB242">
        <v>0</v>
      </c>
      <c r="AC242" s="125">
        <v>0</v>
      </c>
      <c r="AD242">
        <v>0</v>
      </c>
      <c r="AE242">
        <v>0</v>
      </c>
      <c r="AF242">
        <v>0</v>
      </c>
      <c r="AG242">
        <v>0</v>
      </c>
      <c r="AH242" s="125">
        <v>0</v>
      </c>
      <c r="AI242" s="295">
        <v>0</v>
      </c>
      <c r="AJ242" s="295">
        <v>0</v>
      </c>
      <c r="AK242" s="295">
        <v>0</v>
      </c>
      <c r="AL242" s="295">
        <v>0</v>
      </c>
      <c r="AM242" s="295">
        <v>0</v>
      </c>
    </row>
    <row r="243" spans="2:39">
      <c r="B243" t="s">
        <v>294</v>
      </c>
      <c r="C243" t="s">
        <v>105</v>
      </c>
      <c r="D243" s="125">
        <v>0.18959291868988662</v>
      </c>
      <c r="E243">
        <v>0.19347262508432159</v>
      </c>
      <c r="F243">
        <v>0.19735233147875655</v>
      </c>
      <c r="G243">
        <v>0.20123203787319149</v>
      </c>
      <c r="H243">
        <v>0.20511174426762646</v>
      </c>
      <c r="I243" s="125">
        <v>0.20899145066206143</v>
      </c>
      <c r="J243">
        <v>0.21559092945883587</v>
      </c>
      <c r="K243">
        <v>0.22219040825561034</v>
      </c>
      <c r="L243">
        <v>0.22878988705238479</v>
      </c>
      <c r="M243">
        <v>0.23538936584915926</v>
      </c>
      <c r="N243" s="125">
        <v>0.2419888446459337</v>
      </c>
      <c r="O243">
        <v>0.24999160376231325</v>
      </c>
      <c r="P243">
        <v>0.25799436287869282</v>
      </c>
      <c r="Q243">
        <v>0.26599712199507236</v>
      </c>
      <c r="R243">
        <v>0.2739998811114519</v>
      </c>
      <c r="S243" s="125">
        <v>0.28200264022783145</v>
      </c>
      <c r="T243">
        <v>0.29054519174562354</v>
      </c>
      <c r="U243">
        <v>0.29908774326341564</v>
      </c>
      <c r="V243">
        <v>0.30763029478120779</v>
      </c>
      <c r="W243">
        <v>0.31617284629899989</v>
      </c>
      <c r="X243" s="125">
        <v>0.32471539781679198</v>
      </c>
      <c r="Y243">
        <v>0.33376004663944187</v>
      </c>
      <c r="Z243">
        <v>0.34280469546209169</v>
      </c>
      <c r="AA243">
        <v>0.35184934428474157</v>
      </c>
      <c r="AB243">
        <v>0.3608939931073914</v>
      </c>
      <c r="AC243" s="125">
        <v>0.36993864193004128</v>
      </c>
      <c r="AD243">
        <v>0.37870506134326154</v>
      </c>
      <c r="AE243">
        <v>0.38747148075648186</v>
      </c>
      <c r="AF243">
        <v>0.39623790016970212</v>
      </c>
      <c r="AG243">
        <v>0.40500431958292243</v>
      </c>
      <c r="AH243" s="125">
        <v>0.4137707389961427</v>
      </c>
      <c r="AI243" s="295">
        <v>2.3397025433177681</v>
      </c>
      <c r="AJ243" s="295">
        <v>3.1101259285273346</v>
      </c>
      <c r="AK243" s="295">
        <v>4.0651516200890105</v>
      </c>
      <c r="AL243" s="295">
        <v>5.2078396271991689</v>
      </c>
      <c r="AM243" s="295">
        <v>8.9482758494713845</v>
      </c>
    </row>
    <row r="244" spans="2:39">
      <c r="B244" t="s">
        <v>294</v>
      </c>
      <c r="C244" t="s">
        <v>371</v>
      </c>
      <c r="D244" s="125">
        <v>0</v>
      </c>
      <c r="E244">
        <v>1.5558018870359999E-5</v>
      </c>
      <c r="F244">
        <v>3.1116037740719998E-5</v>
      </c>
      <c r="G244">
        <v>4.6674056611080001E-5</v>
      </c>
      <c r="H244">
        <v>6.2232075481439997E-5</v>
      </c>
      <c r="I244" s="125">
        <v>7.7790094351799999E-5</v>
      </c>
      <c r="J244">
        <v>2.1777298969370527E-4</v>
      </c>
      <c r="K244">
        <v>3.5775588503561052E-4</v>
      </c>
      <c r="L244">
        <v>4.9773878037751582E-4</v>
      </c>
      <c r="M244">
        <v>6.3772167571942112E-4</v>
      </c>
      <c r="N244" s="125">
        <v>7.7770457106132642E-4</v>
      </c>
      <c r="O244">
        <v>1.082327783474008E-3</v>
      </c>
      <c r="P244">
        <v>1.3869509958866898E-3</v>
      </c>
      <c r="Q244">
        <v>1.6915742082993716E-3</v>
      </c>
      <c r="R244">
        <v>1.9961974207120532E-3</v>
      </c>
      <c r="S244" s="125">
        <v>2.3008206331247348E-3</v>
      </c>
      <c r="T244">
        <v>2.6517878165044388E-3</v>
      </c>
      <c r="U244">
        <v>3.0027549998841432E-3</v>
      </c>
      <c r="V244">
        <v>3.3537221832638476E-3</v>
      </c>
      <c r="W244">
        <v>3.7046893666435512E-3</v>
      </c>
      <c r="X244" s="125">
        <v>4.0556565500232556E-3</v>
      </c>
      <c r="Y244">
        <v>4.3811142941730949E-3</v>
      </c>
      <c r="Z244">
        <v>4.7065720383229334E-3</v>
      </c>
      <c r="AA244">
        <v>5.0320297824727727E-3</v>
      </c>
      <c r="AB244">
        <v>5.3574875266226112E-3</v>
      </c>
      <c r="AC244" s="125">
        <v>5.6829452707724505E-3</v>
      </c>
      <c r="AD244">
        <v>5.9796853176160352E-3</v>
      </c>
      <c r="AE244">
        <v>6.27642536445962E-3</v>
      </c>
      <c r="AF244">
        <v>6.5731654113032056E-3</v>
      </c>
      <c r="AG244">
        <v>6.8699054581467904E-3</v>
      </c>
      <c r="AH244" s="125">
        <v>7.1666455049903752E-3</v>
      </c>
      <c r="AI244" s="295">
        <v>2.7220641849429791E-3</v>
      </c>
      <c r="AJ244" s="295">
        <v>2.600418652887742E-2</v>
      </c>
      <c r="AK244" s="295">
        <v>6.2081632518903147E-2</v>
      </c>
      <c r="AL244" s="295">
        <v>2.7948546142759073E-2</v>
      </c>
      <c r="AM244" s="295">
        <v>8.5974522111638974E-2</v>
      </c>
    </row>
    <row r="245" spans="2:39">
      <c r="B245" t="s">
        <v>294</v>
      </c>
      <c r="C245" t="s">
        <v>85</v>
      </c>
      <c r="D245" s="125">
        <v>0.15065228708970338</v>
      </c>
      <c r="E245">
        <v>0.15502864738615135</v>
      </c>
      <c r="F245">
        <v>0.15940500768259935</v>
      </c>
      <c r="G245">
        <v>0.16378136797904733</v>
      </c>
      <c r="H245">
        <v>0.16815772827549533</v>
      </c>
      <c r="I245" s="125">
        <v>0.1725340885719433</v>
      </c>
      <c r="J245">
        <v>0.182320922570125</v>
      </c>
      <c r="K245">
        <v>0.19210775656830673</v>
      </c>
      <c r="L245">
        <v>0.20189459056648842</v>
      </c>
      <c r="M245">
        <v>0.21168142456467015</v>
      </c>
      <c r="N245" s="125">
        <v>0.22146825856285185</v>
      </c>
      <c r="O245">
        <v>0.23428950657096737</v>
      </c>
      <c r="P245">
        <v>0.24711075457908285</v>
      </c>
      <c r="Q245">
        <v>0.25993200258719834</v>
      </c>
      <c r="R245">
        <v>0.27275325059531386</v>
      </c>
      <c r="S245" s="125">
        <v>0.28557449860342937</v>
      </c>
      <c r="T245">
        <v>0.30101528231140623</v>
      </c>
      <c r="U245">
        <v>0.31645606601938309</v>
      </c>
      <c r="V245">
        <v>0.33189684972735994</v>
      </c>
      <c r="W245">
        <v>0.3473376334353368</v>
      </c>
      <c r="X245" s="125">
        <v>0.36277841714331366</v>
      </c>
      <c r="Y245">
        <v>0.37951617114830366</v>
      </c>
      <c r="Z245">
        <v>0.39625392515329366</v>
      </c>
      <c r="AA245">
        <v>0.41299167915828361</v>
      </c>
      <c r="AB245">
        <v>0.42972943316327361</v>
      </c>
      <c r="AC245" s="125">
        <v>0.44646718716826361</v>
      </c>
      <c r="AD245">
        <v>0.46253090891743687</v>
      </c>
      <c r="AE245">
        <v>0.47859463066661007</v>
      </c>
      <c r="AF245">
        <v>0.49465835241578332</v>
      </c>
      <c r="AG245">
        <v>0.51072207416495652</v>
      </c>
      <c r="AH245" s="125">
        <v>0.52678579591412977</v>
      </c>
      <c r="AI245" s="295">
        <v>1.9790320798173822</v>
      </c>
      <c r="AJ245" s="295">
        <v>3.1806125201356434</v>
      </c>
      <c r="AK245" s="295">
        <v>4.9010285750136484</v>
      </c>
      <c r="AL245" s="295">
        <v>4.9381763413901734</v>
      </c>
      <c r="AM245" s="295">
        <v>9.476426499260505</v>
      </c>
    </row>
    <row r="246" spans="2:39">
      <c r="B246" t="s">
        <v>294</v>
      </c>
      <c r="C246" t="s">
        <v>372</v>
      </c>
      <c r="D246" s="125">
        <v>-2.0231648705825299E-2</v>
      </c>
      <c r="E246">
        <v>-2.1108393149633978E-2</v>
      </c>
      <c r="F246">
        <v>-2.1985137593442658E-2</v>
      </c>
      <c r="G246">
        <v>-2.2861882037251341E-2</v>
      </c>
      <c r="H246">
        <v>-2.373862648106002E-2</v>
      </c>
      <c r="I246" s="125">
        <v>-2.46153709248687E-2</v>
      </c>
      <c r="J246">
        <v>-2.726545673151002E-2</v>
      </c>
      <c r="K246">
        <v>-2.9915542538151343E-2</v>
      </c>
      <c r="L246">
        <v>-3.2565628344792666E-2</v>
      </c>
      <c r="M246">
        <v>-3.5215714151433986E-2</v>
      </c>
      <c r="N246" s="125">
        <v>-3.7865799958075305E-2</v>
      </c>
      <c r="O246">
        <v>-4.1520890861898287E-2</v>
      </c>
      <c r="P246">
        <v>-4.5175981765721261E-2</v>
      </c>
      <c r="Q246">
        <v>-4.8831072669544243E-2</v>
      </c>
      <c r="R246">
        <v>-5.2486163573367217E-2</v>
      </c>
      <c r="S246" s="125">
        <v>-5.6141254477190199E-2</v>
      </c>
      <c r="T246">
        <v>-6.1680019042110359E-2</v>
      </c>
      <c r="U246">
        <v>-6.7218783607030527E-2</v>
      </c>
      <c r="V246">
        <v>-7.2757548171950695E-2</v>
      </c>
      <c r="W246">
        <v>-7.8296312736870849E-2</v>
      </c>
      <c r="X246" s="125">
        <v>-8.3835077301791017E-2</v>
      </c>
      <c r="Y246">
        <v>-8.9072643167458082E-2</v>
      </c>
      <c r="Z246">
        <v>-9.4310209033125134E-2</v>
      </c>
      <c r="AA246">
        <v>-9.9547774898792199E-2</v>
      </c>
      <c r="AB246">
        <v>-0.10478534076445925</v>
      </c>
      <c r="AC246" s="125">
        <v>-0.11002290663012632</v>
      </c>
      <c r="AD246">
        <v>-0.11287965044598804</v>
      </c>
      <c r="AE246">
        <v>-0.11573639426184974</v>
      </c>
      <c r="AF246">
        <v>-0.11859313807771146</v>
      </c>
      <c r="AG246">
        <v>-0.12144988189357317</v>
      </c>
      <c r="AH246" s="125">
        <v>-0.12430662570943489</v>
      </c>
      <c r="AI246" s="295">
        <v>-0.29736920061604533</v>
      </c>
      <c r="AJ246" s="295">
        <v>-0.64580890416554992</v>
      </c>
      <c r="AK246" s="295">
        <v>-1.1745396421843093</v>
      </c>
      <c r="AL246" s="295">
        <v>-0.90531230482351988</v>
      </c>
      <c r="AM246" s="295">
        <v>-1.9960168697060383</v>
      </c>
    </row>
    <row r="247" spans="2:39">
      <c r="B247" t="s">
        <v>294</v>
      </c>
      <c r="C247" t="s">
        <v>81</v>
      </c>
      <c r="D247" s="125">
        <v>4.0168572589720904E-2</v>
      </c>
      <c r="E247">
        <v>4.1037541302269089E-2</v>
      </c>
      <c r="F247">
        <v>4.1906510014817266E-2</v>
      </c>
      <c r="G247">
        <v>4.2775478727365451E-2</v>
      </c>
      <c r="H247">
        <v>4.3644447439913629E-2</v>
      </c>
      <c r="I247" s="125">
        <v>4.4513416152461814E-2</v>
      </c>
      <c r="J247">
        <v>4.7404599215946842E-2</v>
      </c>
      <c r="K247">
        <v>5.0295782279431871E-2</v>
      </c>
      <c r="L247">
        <v>5.3186965342916892E-2</v>
      </c>
      <c r="M247">
        <v>5.607814840640192E-2</v>
      </c>
      <c r="N247" s="125">
        <v>5.8969331469886949E-2</v>
      </c>
      <c r="O247">
        <v>6.2736811286799546E-2</v>
      </c>
      <c r="P247">
        <v>6.6504291103712157E-2</v>
      </c>
      <c r="Q247">
        <v>7.0271770920624754E-2</v>
      </c>
      <c r="R247">
        <v>7.4039250737537365E-2</v>
      </c>
      <c r="S247" s="125">
        <v>7.7806730554449963E-2</v>
      </c>
      <c r="T247">
        <v>8.5367458103005792E-2</v>
      </c>
      <c r="U247">
        <v>9.2928185651561621E-2</v>
      </c>
      <c r="V247">
        <v>0.10048891320011744</v>
      </c>
      <c r="W247">
        <v>0.10804964074867326</v>
      </c>
      <c r="X247" s="125">
        <v>0.11561036829722909</v>
      </c>
      <c r="Y247">
        <v>0.12122479140887507</v>
      </c>
      <c r="Z247">
        <v>0.12683921452052105</v>
      </c>
      <c r="AA247">
        <v>0.132453637632167</v>
      </c>
      <c r="AB247">
        <v>0.13806806074381298</v>
      </c>
      <c r="AC247" s="125">
        <v>0.14368248385545895</v>
      </c>
      <c r="AD247">
        <v>0.14395662759654912</v>
      </c>
      <c r="AE247">
        <v>0.14423077133763926</v>
      </c>
      <c r="AF247">
        <v>0.14450491507872942</v>
      </c>
      <c r="AG247">
        <v>0.14477905881981956</v>
      </c>
      <c r="AH247" s="125">
        <v>0.14505320256090973</v>
      </c>
      <c r="AI247" s="295">
        <v>0.51998079294113264</v>
      </c>
      <c r="AJ247" s="295">
        <v>0.91277275207359798</v>
      </c>
      <c r="AK247" s="295">
        <v>1.5004031318517113</v>
      </c>
      <c r="AL247" s="295">
        <v>1.3737842135448437</v>
      </c>
      <c r="AM247" s="295">
        <v>2.7585769770993256</v>
      </c>
    </row>
    <row r="248" spans="2:39">
      <c r="B248" t="s">
        <v>294</v>
      </c>
      <c r="C248" t="s">
        <v>373</v>
      </c>
      <c r="D248" s="125">
        <v>8.6521029079749626E-3</v>
      </c>
      <c r="E248">
        <v>8.9055720322509697E-3</v>
      </c>
      <c r="F248">
        <v>9.1590411565269751E-3</v>
      </c>
      <c r="G248">
        <v>9.4125102808029822E-3</v>
      </c>
      <c r="H248">
        <v>9.6659794050789876E-3</v>
      </c>
      <c r="I248" s="125">
        <v>9.9194485293549947E-3</v>
      </c>
      <c r="J248">
        <v>1.0491639185422993E-2</v>
      </c>
      <c r="K248">
        <v>1.1063829841490992E-2</v>
      </c>
      <c r="L248">
        <v>1.1636020497558989E-2</v>
      </c>
      <c r="M248">
        <v>1.2208211153626988E-2</v>
      </c>
      <c r="N248" s="125">
        <v>1.2780401809694987E-2</v>
      </c>
      <c r="O248">
        <v>1.3614738141055981E-2</v>
      </c>
      <c r="P248">
        <v>1.4449074472416976E-2</v>
      </c>
      <c r="Q248">
        <v>1.528341080377797E-2</v>
      </c>
      <c r="R248">
        <v>1.6117747135138964E-2</v>
      </c>
      <c r="S248" s="125">
        <v>1.695208346649996E-2</v>
      </c>
      <c r="T248">
        <v>1.8112603926830766E-2</v>
      </c>
      <c r="U248">
        <v>1.9273124387161573E-2</v>
      </c>
      <c r="V248">
        <v>2.0433644847492379E-2</v>
      </c>
      <c r="W248">
        <v>2.1594165307823186E-2</v>
      </c>
      <c r="X248" s="125">
        <v>2.2754685768153992E-2</v>
      </c>
      <c r="Y248">
        <v>2.4315319401604578E-2</v>
      </c>
      <c r="Z248">
        <v>2.5875953035055164E-2</v>
      </c>
      <c r="AA248">
        <v>2.743658666850575E-2</v>
      </c>
      <c r="AB248">
        <v>2.8997220301956339E-2</v>
      </c>
      <c r="AC248" s="125">
        <v>3.0557853935406925E-2</v>
      </c>
      <c r="AD248">
        <v>3.2485873289453814E-2</v>
      </c>
      <c r="AE248">
        <v>3.4413892643500706E-2</v>
      </c>
      <c r="AF248">
        <v>3.6341911997547598E-2</v>
      </c>
      <c r="AG248">
        <v>3.8269931351594483E-2</v>
      </c>
      <c r="AH248" s="125">
        <v>4.0197950705641375E-2</v>
      </c>
      <c r="AI248" s="295">
        <v>0.11389475679978481</v>
      </c>
      <c r="AJ248" s="295">
        <v>0.19136568006604673</v>
      </c>
      <c r="AK248" s="295">
        <v>0.34164717909842068</v>
      </c>
      <c r="AL248" s="295">
        <v>0.29248003505613657</v>
      </c>
      <c r="AM248" s="295">
        <v>0.61137252838640332</v>
      </c>
    </row>
    <row r="249" spans="2:39">
      <c r="B249" t="s">
        <v>294</v>
      </c>
      <c r="C249" t="s">
        <v>374</v>
      </c>
      <c r="D249" s="125">
        <v>8.7366273976424977E-2</v>
      </c>
      <c r="E249">
        <v>8.857220645570317E-2</v>
      </c>
      <c r="F249">
        <v>8.9778138934981364E-2</v>
      </c>
      <c r="G249">
        <v>9.0984071414259543E-2</v>
      </c>
      <c r="H249">
        <v>9.2190003893537736E-2</v>
      </c>
      <c r="I249" s="125">
        <v>9.339593637281593E-2</v>
      </c>
      <c r="J249">
        <v>9.6181500668224049E-2</v>
      </c>
      <c r="K249">
        <v>9.8967064963632168E-2</v>
      </c>
      <c r="L249">
        <v>0.10175262925904027</v>
      </c>
      <c r="M249">
        <v>0.10453819355444839</v>
      </c>
      <c r="N249" s="125">
        <v>0.10732375784985651</v>
      </c>
      <c r="O249">
        <v>0.11056663800731298</v>
      </c>
      <c r="P249">
        <v>0.11380951816476943</v>
      </c>
      <c r="Q249">
        <v>0.1170523983222259</v>
      </c>
      <c r="R249">
        <v>0.12029527847968235</v>
      </c>
      <c r="S249" s="125">
        <v>0.12353815863713882</v>
      </c>
      <c r="T249">
        <v>0.12717287378816824</v>
      </c>
      <c r="U249">
        <v>0.13080758893919767</v>
      </c>
      <c r="V249">
        <v>0.13444230409022706</v>
      </c>
      <c r="W249">
        <v>0.13807701924125648</v>
      </c>
      <c r="X249" s="125">
        <v>0.1417117343922859</v>
      </c>
      <c r="Y249">
        <v>0.1451818771147218</v>
      </c>
      <c r="Z249">
        <v>0.14865201983715773</v>
      </c>
      <c r="AA249">
        <v>0.15212216255959363</v>
      </c>
      <c r="AB249">
        <v>0.15559230528202955</v>
      </c>
      <c r="AC249" s="125">
        <v>0.15906244800446545</v>
      </c>
      <c r="AD249">
        <v>0.16250601213377378</v>
      </c>
      <c r="AE249">
        <v>0.16594957626308207</v>
      </c>
      <c r="AF249">
        <v>0.1693931403923904</v>
      </c>
      <c r="AG249">
        <v>0.17283670452169869</v>
      </c>
      <c r="AH249" s="125">
        <v>0.17628026865100702</v>
      </c>
      <c r="AI249" s="295">
        <v>1.0510497773429242</v>
      </c>
      <c r="AJ249" s="295">
        <v>1.3647972699121214</v>
      </c>
      <c r="AK249" s="295">
        <v>1.7492882491522062</v>
      </c>
      <c r="AL249" s="295">
        <v>2.3085232894051892</v>
      </c>
      <c r="AM249" s="295">
        <v>3.9160998041651092</v>
      </c>
    </row>
    <row r="250" spans="2:39">
      <c r="B250" t="s">
        <v>294</v>
      </c>
      <c r="C250" t="s">
        <v>375</v>
      </c>
      <c r="D250" s="125">
        <v>2.8379957244000003E-3</v>
      </c>
      <c r="E250">
        <v>2.8889668448200002E-3</v>
      </c>
      <c r="F250">
        <v>2.9399379652400004E-3</v>
      </c>
      <c r="G250">
        <v>2.9909090856600003E-3</v>
      </c>
      <c r="H250">
        <v>3.0418802060800006E-3</v>
      </c>
      <c r="I250" s="125">
        <v>3.0928513265000004E-3</v>
      </c>
      <c r="J250">
        <v>3.2764046380600004E-3</v>
      </c>
      <c r="K250">
        <v>3.4599579496200003E-3</v>
      </c>
      <c r="L250">
        <v>3.6435112611799998E-3</v>
      </c>
      <c r="M250">
        <v>3.8270645727399998E-3</v>
      </c>
      <c r="N250" s="125">
        <v>4.0106178842999997E-3</v>
      </c>
      <c r="O250">
        <v>4.2740801219199997E-3</v>
      </c>
      <c r="P250">
        <v>4.5375423595399996E-3</v>
      </c>
      <c r="Q250">
        <v>4.8010045971599987E-3</v>
      </c>
      <c r="R250">
        <v>5.0644668347799987E-3</v>
      </c>
      <c r="S250" s="125">
        <v>5.3279290723999987E-3</v>
      </c>
      <c r="T250">
        <v>5.7483859482999992E-3</v>
      </c>
      <c r="U250">
        <v>6.1688428241999998E-3</v>
      </c>
      <c r="V250">
        <v>6.5892997001000004E-3</v>
      </c>
      <c r="W250">
        <v>7.0097565760000001E-3</v>
      </c>
      <c r="X250" s="125">
        <v>7.4302134519000007E-3</v>
      </c>
      <c r="Y250">
        <v>7.9637980610800015E-3</v>
      </c>
      <c r="Z250">
        <v>8.4973826702600015E-3</v>
      </c>
      <c r="AA250">
        <v>9.0309672794400015E-3</v>
      </c>
      <c r="AB250">
        <v>9.5645518886200015E-3</v>
      </c>
      <c r="AC250" s="125">
        <v>1.0098136497800001E-2</v>
      </c>
      <c r="AD250">
        <v>1.0733473617620001E-2</v>
      </c>
      <c r="AE250">
        <v>1.1368810737440001E-2</v>
      </c>
      <c r="AF250">
        <v>1.2004147857260001E-2</v>
      </c>
      <c r="AG250">
        <v>1.263948497708E-2</v>
      </c>
      <c r="AH250" s="125">
        <v>1.3274822096900001E-2</v>
      </c>
      <c r="AI250" s="295">
        <v>3.6010097458600003E-2</v>
      </c>
      <c r="AJ250" s="295">
        <v>6.0962139370600001E-2</v>
      </c>
      <c r="AK250" s="295">
        <v>0.11260578913540004</v>
      </c>
      <c r="AL250" s="295">
        <v>9.2961618944899987E-2</v>
      </c>
      <c r="AM250" s="295">
        <v>0.19813719462840002</v>
      </c>
    </row>
    <row r="251" spans="2:39">
      <c r="B251" t="s">
        <v>294</v>
      </c>
      <c r="C251" t="s">
        <v>79</v>
      </c>
      <c r="D251" s="125">
        <v>5.9073940489399998E-2</v>
      </c>
      <c r="E251">
        <v>5.9156994990009218E-2</v>
      </c>
      <c r="F251">
        <v>5.9240049490618431E-2</v>
      </c>
      <c r="G251">
        <v>5.9323103991227651E-2</v>
      </c>
      <c r="H251">
        <v>5.9406158491836863E-2</v>
      </c>
      <c r="I251" s="125">
        <v>5.9489212992446083E-2</v>
      </c>
      <c r="J251">
        <v>6.0618540864739556E-2</v>
      </c>
      <c r="K251">
        <v>6.1747868737033029E-2</v>
      </c>
      <c r="L251">
        <v>6.2877196609326502E-2</v>
      </c>
      <c r="M251">
        <v>6.4006524481619975E-2</v>
      </c>
      <c r="N251" s="125">
        <v>6.5135852353913448E-2</v>
      </c>
      <c r="O251">
        <v>6.6015518384538632E-2</v>
      </c>
      <c r="P251">
        <v>6.689518441516383E-2</v>
      </c>
      <c r="Q251">
        <v>6.7774850445789014E-2</v>
      </c>
      <c r="R251">
        <v>6.8654516476414212E-2</v>
      </c>
      <c r="S251" s="125">
        <v>6.9534182507039397E-2</v>
      </c>
      <c r="T251">
        <v>7.0541615428577883E-2</v>
      </c>
      <c r="U251">
        <v>7.1549048350116384E-2</v>
      </c>
      <c r="V251">
        <v>7.2556481271654871E-2</v>
      </c>
      <c r="W251">
        <v>7.3563914193193372E-2</v>
      </c>
      <c r="X251" s="125">
        <v>7.4571347114731859E-2</v>
      </c>
      <c r="Y251">
        <v>7.586170640173541E-2</v>
      </c>
      <c r="Z251">
        <v>7.7152065688738961E-2</v>
      </c>
      <c r="AA251">
        <v>7.8442424975742525E-2</v>
      </c>
      <c r="AB251">
        <v>7.9732784262746076E-2</v>
      </c>
      <c r="AC251" s="125">
        <v>8.1023143549749627E-2</v>
      </c>
      <c r="AD251">
        <v>8.2495314007369216E-2</v>
      </c>
      <c r="AE251">
        <v>8.3967484464988792E-2</v>
      </c>
      <c r="AF251">
        <v>8.5439654922608382E-2</v>
      </c>
      <c r="AG251">
        <v>8.6911825380227958E-2</v>
      </c>
      <c r="AH251" s="125">
        <v>8.8383995837847548E-2</v>
      </c>
      <c r="AI251" s="295">
        <v>0.67007544349217074</v>
      </c>
      <c r="AJ251" s="295">
        <v>0.76679251094113299</v>
      </c>
      <c r="AK251" s="295">
        <v>0.89398174660648644</v>
      </c>
      <c r="AL251" s="295">
        <v>1.3717321020793902</v>
      </c>
      <c r="AM251" s="295">
        <v>2.1911425015711448</v>
      </c>
    </row>
    <row r="252" spans="2:39">
      <c r="B252" t="s">
        <v>294</v>
      </c>
      <c r="C252" t="s">
        <v>376</v>
      </c>
      <c r="D252" s="125">
        <v>8.7592769668000013E-4</v>
      </c>
      <c r="E252">
        <v>8.8350896227400015E-4</v>
      </c>
      <c r="F252">
        <v>8.9109022786800017E-4</v>
      </c>
      <c r="G252">
        <v>8.9867149346200008E-4</v>
      </c>
      <c r="H252">
        <v>9.062527590560001E-4</v>
      </c>
      <c r="I252" s="125">
        <v>9.1383402465000012E-4</v>
      </c>
      <c r="J252">
        <v>9.3310064896000018E-4</v>
      </c>
      <c r="K252">
        <v>9.5236727327000013E-4</v>
      </c>
      <c r="L252">
        <v>9.7163389758000019E-4</v>
      </c>
      <c r="M252">
        <v>9.9090052189000025E-4</v>
      </c>
      <c r="N252" s="125">
        <v>1.0101671462000002E-3</v>
      </c>
      <c r="O252">
        <v>1.0380132923720003E-3</v>
      </c>
      <c r="P252">
        <v>1.0658594385440003E-3</v>
      </c>
      <c r="Q252">
        <v>1.0937055847160002E-3</v>
      </c>
      <c r="R252">
        <v>1.1215517308880002E-3</v>
      </c>
      <c r="S252" s="125">
        <v>1.1493978770600003E-3</v>
      </c>
      <c r="T252">
        <v>1.1812361882799995E-3</v>
      </c>
      <c r="U252">
        <v>1.2130744994999986E-3</v>
      </c>
      <c r="V252">
        <v>1.244912810719998E-3</v>
      </c>
      <c r="W252">
        <v>1.2767511219399972E-3</v>
      </c>
      <c r="X252" s="125">
        <v>1.3085894331599963E-3</v>
      </c>
      <c r="Y252">
        <v>1.3436261688939963E-3</v>
      </c>
      <c r="Z252">
        <v>1.3786629046279963E-3</v>
      </c>
      <c r="AA252">
        <v>1.4136996403619963E-3</v>
      </c>
      <c r="AB252">
        <v>1.4487363760959963E-3</v>
      </c>
      <c r="AC252" s="125">
        <v>1.4837731118299963E-3</v>
      </c>
      <c r="AD252">
        <v>1.5193023548239969E-3</v>
      </c>
      <c r="AE252">
        <v>1.5548315978179978E-3</v>
      </c>
      <c r="AF252">
        <v>1.5903608408119984E-3</v>
      </c>
      <c r="AG252">
        <v>1.6258900838059993E-3</v>
      </c>
      <c r="AH252" s="125">
        <v>1.6614193268E-3</v>
      </c>
      <c r="AI252" s="295">
        <v>1.0227454651890001E-2</v>
      </c>
      <c r="AJ252" s="295">
        <v>1.2703259123379993E-2</v>
      </c>
      <c r="AK252" s="295">
        <v>1.6328891839029972E-2</v>
      </c>
      <c r="AL252" s="295">
        <v>2.192054662906999E-2</v>
      </c>
      <c r="AM252" s="295">
        <v>3.6940849034939965E-2</v>
      </c>
    </row>
    <row r="253" spans="2:39">
      <c r="B253" t="s">
        <v>294</v>
      </c>
      <c r="C253" t="s">
        <v>377</v>
      </c>
      <c r="D253" s="125">
        <v>0</v>
      </c>
      <c r="E253">
        <v>0</v>
      </c>
      <c r="F253">
        <v>0</v>
      </c>
      <c r="G253">
        <v>0</v>
      </c>
      <c r="H253">
        <v>0</v>
      </c>
      <c r="I253" s="125">
        <v>0</v>
      </c>
      <c r="J253">
        <v>0</v>
      </c>
      <c r="K253">
        <v>0</v>
      </c>
      <c r="L253">
        <v>0</v>
      </c>
      <c r="M253">
        <v>0</v>
      </c>
      <c r="N253" s="125">
        <v>0</v>
      </c>
      <c r="O253">
        <v>0</v>
      </c>
      <c r="P253">
        <v>0</v>
      </c>
      <c r="Q253">
        <v>0</v>
      </c>
      <c r="R253">
        <v>0</v>
      </c>
      <c r="S253" s="125">
        <v>0</v>
      </c>
      <c r="T253">
        <v>0</v>
      </c>
      <c r="U253">
        <v>0</v>
      </c>
      <c r="V253">
        <v>0</v>
      </c>
      <c r="W253">
        <v>0</v>
      </c>
      <c r="X253" s="125">
        <v>0</v>
      </c>
      <c r="Y253">
        <v>0</v>
      </c>
      <c r="Z253">
        <v>0</v>
      </c>
      <c r="AA253">
        <v>0</v>
      </c>
      <c r="AB253">
        <v>0</v>
      </c>
      <c r="AC253" s="125">
        <v>0</v>
      </c>
      <c r="AD253">
        <v>0</v>
      </c>
      <c r="AE253">
        <v>0</v>
      </c>
      <c r="AF253">
        <v>0</v>
      </c>
      <c r="AG253">
        <v>0</v>
      </c>
      <c r="AH253" s="125">
        <v>0</v>
      </c>
      <c r="AI253" s="295">
        <v>0</v>
      </c>
      <c r="AJ253" s="295">
        <v>0</v>
      </c>
      <c r="AK253" s="295">
        <v>0</v>
      </c>
      <c r="AL253" s="295">
        <v>0</v>
      </c>
      <c r="AM253" s="295">
        <v>0</v>
      </c>
    </row>
    <row r="254" spans="2:39">
      <c r="B254" t="s">
        <v>280</v>
      </c>
      <c r="C254" t="s">
        <v>105</v>
      </c>
      <c r="D254" s="125">
        <v>0.15251553800172199</v>
      </c>
      <c r="E254">
        <v>0.15157790631109866</v>
      </c>
      <c r="F254">
        <v>0.15064027462047533</v>
      </c>
      <c r="G254">
        <v>0.14970264292985203</v>
      </c>
      <c r="H254">
        <v>0.14876501123922869</v>
      </c>
      <c r="I254" s="125">
        <v>0.14782737954860536</v>
      </c>
      <c r="J254">
        <v>0.14728669824988488</v>
      </c>
      <c r="K254">
        <v>0.1467460169511644</v>
      </c>
      <c r="L254">
        <v>0.1462053356524439</v>
      </c>
      <c r="M254">
        <v>0.14566465435372342</v>
      </c>
      <c r="N254" s="125">
        <v>0.14512397305500294</v>
      </c>
      <c r="O254">
        <v>0.14478736073852405</v>
      </c>
      <c r="P254">
        <v>0.14445074842204519</v>
      </c>
      <c r="Q254">
        <v>0.14411413610556631</v>
      </c>
      <c r="R254">
        <v>0.14377752378908745</v>
      </c>
      <c r="S254" s="125">
        <v>0.14344091147260857</v>
      </c>
      <c r="T254">
        <v>0.14299826596710213</v>
      </c>
      <c r="U254">
        <v>0.1425556204615957</v>
      </c>
      <c r="V254">
        <v>0.14211297495608929</v>
      </c>
      <c r="W254">
        <v>0.14167032945058286</v>
      </c>
      <c r="X254" s="125">
        <v>0.14122768394507643</v>
      </c>
      <c r="Y254">
        <v>0.14035464401898937</v>
      </c>
      <c r="Z254">
        <v>0.13948160409290233</v>
      </c>
      <c r="AA254">
        <v>0.13860856416681527</v>
      </c>
      <c r="AB254">
        <v>0.13773552424072824</v>
      </c>
      <c r="AC254" s="125">
        <v>0.13686248431464118</v>
      </c>
      <c r="AD254">
        <v>0.13602917043241292</v>
      </c>
      <c r="AE254">
        <v>0.13519585655018465</v>
      </c>
      <c r="AF254">
        <v>0.13436254266795641</v>
      </c>
      <c r="AG254">
        <v>0.13352922878572815</v>
      </c>
      <c r="AH254" s="125">
        <v>0.13269591490349988</v>
      </c>
      <c r="AI254" s="295">
        <v>1.6320554309132016</v>
      </c>
      <c r="AJ254" s="295">
        <v>1.5762595283632805</v>
      </c>
      <c r="AK254" s="295">
        <v>1.5060832181189348</v>
      </c>
      <c r="AL254" s="295">
        <v>3.0631909862214792</v>
      </c>
      <c r="AM254" s="295">
        <v>4.4280465203953376</v>
      </c>
    </row>
    <row r="255" spans="2:39">
      <c r="B255" t="s">
        <v>280</v>
      </c>
      <c r="C255" t="s">
        <v>371</v>
      </c>
      <c r="D255" s="125">
        <v>0</v>
      </c>
      <c r="E255">
        <v>3.9193711111239931E-4</v>
      </c>
      <c r="F255">
        <v>7.8387422222479862E-4</v>
      </c>
      <c r="G255">
        <v>1.175811333337198E-3</v>
      </c>
      <c r="H255">
        <v>1.5677484444495972E-3</v>
      </c>
      <c r="I255" s="125">
        <v>1.9596855555619967E-3</v>
      </c>
      <c r="J255">
        <v>3.2532142105105967E-3</v>
      </c>
      <c r="K255">
        <v>4.5467428654591968E-3</v>
      </c>
      <c r="L255">
        <v>5.8402715204077978E-3</v>
      </c>
      <c r="M255">
        <v>7.1338001753563978E-3</v>
      </c>
      <c r="N255" s="125">
        <v>8.4273288303049979E-3</v>
      </c>
      <c r="O255">
        <v>9.7019615146354907E-3</v>
      </c>
      <c r="P255">
        <v>1.0976594198965984E-2</v>
      </c>
      <c r="Q255">
        <v>1.2251226883296476E-2</v>
      </c>
      <c r="R255">
        <v>1.3525859567626969E-2</v>
      </c>
      <c r="S255" s="125">
        <v>1.4800492251957462E-2</v>
      </c>
      <c r="T255">
        <v>1.5563050339038169E-2</v>
      </c>
      <c r="U255">
        <v>1.6325608426118878E-2</v>
      </c>
      <c r="V255">
        <v>1.7088166513199585E-2</v>
      </c>
      <c r="W255">
        <v>1.7850724600280293E-2</v>
      </c>
      <c r="X255" s="125">
        <v>1.8613282687361E-2</v>
      </c>
      <c r="Y255">
        <v>1.9129407412431E-2</v>
      </c>
      <c r="Z255">
        <v>1.9645532137501E-2</v>
      </c>
      <c r="AA255">
        <v>2.0161656862570997E-2</v>
      </c>
      <c r="AB255">
        <v>2.0677781587640998E-2</v>
      </c>
      <c r="AC255" s="125">
        <v>2.1193906312710998E-2</v>
      </c>
      <c r="AD255">
        <v>2.1517615088772039E-2</v>
      </c>
      <c r="AE255">
        <v>2.1841323864833079E-2</v>
      </c>
      <c r="AF255">
        <v>2.2165032640894117E-2</v>
      </c>
      <c r="AG255">
        <v>2.2488741416955157E-2</v>
      </c>
      <c r="AH255" s="125">
        <v>2.2812450193016198E-2</v>
      </c>
      <c r="AI255" s="295">
        <v>3.5080414268724977E-2</v>
      </c>
      <c r="AJ255" s="295">
        <v>0.15512429581278531</v>
      </c>
      <c r="AK255" s="295">
        <v>0.23024673020468661</v>
      </c>
      <c r="AL255" s="295">
        <v>0.18177738125120529</v>
      </c>
      <c r="AM255" s="295">
        <v>0.39341082876853084</v>
      </c>
    </row>
    <row r="256" spans="2:39">
      <c r="B256" t="s">
        <v>280</v>
      </c>
      <c r="C256" t="s">
        <v>85</v>
      </c>
      <c r="D256" s="125">
        <v>0.8100806529354071</v>
      </c>
      <c r="E256">
        <v>0.80431214877957957</v>
      </c>
      <c r="F256">
        <v>0.79854364462375205</v>
      </c>
      <c r="G256">
        <v>0.79277514046792452</v>
      </c>
      <c r="H256">
        <v>0.787006636312097</v>
      </c>
      <c r="I256" s="125">
        <v>0.78123813215626947</v>
      </c>
      <c r="J256">
        <v>0.77099436087119633</v>
      </c>
      <c r="K256">
        <v>0.76075058958612307</v>
      </c>
      <c r="L256">
        <v>0.75050681830104993</v>
      </c>
      <c r="M256">
        <v>0.74026304701597667</v>
      </c>
      <c r="N256" s="125">
        <v>0.73001927573090353</v>
      </c>
      <c r="O256">
        <v>0.71876408509624934</v>
      </c>
      <c r="P256">
        <v>0.70750889446159515</v>
      </c>
      <c r="Q256">
        <v>0.69625370382694085</v>
      </c>
      <c r="R256">
        <v>0.68499851319228666</v>
      </c>
      <c r="S256" s="125">
        <v>0.67374332255763247</v>
      </c>
      <c r="T256">
        <v>0.6659178427529302</v>
      </c>
      <c r="U256">
        <v>0.65809236294822804</v>
      </c>
      <c r="V256">
        <v>0.65026688314352576</v>
      </c>
      <c r="W256">
        <v>0.6424414033388236</v>
      </c>
      <c r="X256" s="125">
        <v>0.63461592353412133</v>
      </c>
      <c r="Y256">
        <v>0.63370097132977521</v>
      </c>
      <c r="Z256">
        <v>0.63278601912542909</v>
      </c>
      <c r="AA256">
        <v>0.63187106692108297</v>
      </c>
      <c r="AB256">
        <v>0.63095611471673685</v>
      </c>
      <c r="AC256" s="125">
        <v>0.63004116251239073</v>
      </c>
      <c r="AD256">
        <v>0.63043664713176084</v>
      </c>
      <c r="AE256">
        <v>0.63083213175113095</v>
      </c>
      <c r="AF256">
        <v>0.63122761637050095</v>
      </c>
      <c r="AG256">
        <v>0.63162310098987107</v>
      </c>
      <c r="AH256" s="125">
        <v>0.63201858560924118</v>
      </c>
      <c r="AI256" s="295">
        <v>8.5264904467802793</v>
      </c>
      <c r="AJ256" s="295">
        <v>7.4626222105832358</v>
      </c>
      <c r="AK256" s="295">
        <v>6.9501093399920419</v>
      </c>
      <c r="AL256" s="295">
        <v>15.259093381632614</v>
      </c>
      <c r="AM256" s="295">
        <v>21.574586798090529</v>
      </c>
    </row>
    <row r="257" spans="2:39">
      <c r="B257" t="s">
        <v>280</v>
      </c>
      <c r="C257" t="s">
        <v>372</v>
      </c>
      <c r="D257" s="125">
        <v>3.6799803979213959E-2</v>
      </c>
      <c r="E257">
        <v>4.0413352659558061E-2</v>
      </c>
      <c r="F257">
        <v>4.4026901339902155E-2</v>
      </c>
      <c r="G257">
        <v>4.7640450020246257E-2</v>
      </c>
      <c r="H257">
        <v>5.1253998700590359E-2</v>
      </c>
      <c r="I257" s="125">
        <v>5.4867547380934453E-2</v>
      </c>
      <c r="J257">
        <v>5.2785944929871931E-2</v>
      </c>
      <c r="K257">
        <v>5.0704342478809408E-2</v>
      </c>
      <c r="L257">
        <v>4.8622740027746879E-2</v>
      </c>
      <c r="M257">
        <v>4.6541137576684356E-2</v>
      </c>
      <c r="N257" s="125">
        <v>4.4459535125621834E-2</v>
      </c>
      <c r="O257">
        <v>4.5726756654753203E-2</v>
      </c>
      <c r="P257">
        <v>4.6993978183884566E-2</v>
      </c>
      <c r="Q257">
        <v>4.8261199713015936E-2</v>
      </c>
      <c r="R257">
        <v>4.9528421242147298E-2</v>
      </c>
      <c r="S257" s="125">
        <v>5.0795642771278668E-2</v>
      </c>
      <c r="T257">
        <v>5.0041760738435012E-2</v>
      </c>
      <c r="U257">
        <v>4.9287878705591356E-2</v>
      </c>
      <c r="V257">
        <v>4.8533996672747694E-2</v>
      </c>
      <c r="W257">
        <v>4.7780114639904038E-2</v>
      </c>
      <c r="X257" s="125">
        <v>4.7026232607060382E-2</v>
      </c>
      <c r="Y257">
        <v>4.5764243505928309E-2</v>
      </c>
      <c r="Z257">
        <v>4.4502254404796229E-2</v>
      </c>
      <c r="AA257">
        <v>4.3240265303664156E-2</v>
      </c>
      <c r="AB257">
        <v>4.1978276202532076E-2</v>
      </c>
      <c r="AC257" s="125">
        <v>4.0716287101400003E-2</v>
      </c>
      <c r="AD257">
        <v>3.7840689280325149E-2</v>
      </c>
      <c r="AE257">
        <v>3.4965091459250294E-2</v>
      </c>
      <c r="AF257">
        <v>3.208949363817544E-2</v>
      </c>
      <c r="AG257">
        <v>2.9213895817100585E-2</v>
      </c>
      <c r="AH257" s="125">
        <v>2.6338297996025731E-2</v>
      </c>
      <c r="AI257" s="295">
        <v>0.51811575421917966</v>
      </c>
      <c r="AJ257" s="295">
        <v>0.52843551705444003</v>
      </c>
      <c r="AK257" s="295">
        <v>0.42367502731625833</v>
      </c>
      <c r="AL257" s="295">
        <v>1.002091736147998</v>
      </c>
      <c r="AM257" s="295">
        <v>1.3787405308571958</v>
      </c>
    </row>
    <row r="258" spans="2:39">
      <c r="B258" t="s">
        <v>280</v>
      </c>
      <c r="C258" t="s">
        <v>81</v>
      </c>
      <c r="D258" s="125">
        <v>0.45140540125241191</v>
      </c>
      <c r="E258">
        <v>0.44981021324739745</v>
      </c>
      <c r="F258">
        <v>0.44821502524238294</v>
      </c>
      <c r="G258">
        <v>0.44661983723736848</v>
      </c>
      <c r="H258">
        <v>0.44502464923235396</v>
      </c>
      <c r="I258" s="125">
        <v>0.44342946122733951</v>
      </c>
      <c r="J258">
        <v>0.44012980202729801</v>
      </c>
      <c r="K258">
        <v>0.43683014282725652</v>
      </c>
      <c r="L258">
        <v>0.43353048362721502</v>
      </c>
      <c r="M258">
        <v>0.43023082442717353</v>
      </c>
      <c r="N258" s="125">
        <v>0.42693116522713204</v>
      </c>
      <c r="O258">
        <v>0.42191319146223077</v>
      </c>
      <c r="P258">
        <v>0.41689521769732951</v>
      </c>
      <c r="Q258">
        <v>0.41187724393242819</v>
      </c>
      <c r="R258">
        <v>0.40685927016752693</v>
      </c>
      <c r="S258" s="125">
        <v>0.40184129640262567</v>
      </c>
      <c r="T258">
        <v>0.39518601282512394</v>
      </c>
      <c r="U258">
        <v>0.38853072924762228</v>
      </c>
      <c r="V258">
        <v>0.38187544567012055</v>
      </c>
      <c r="W258">
        <v>0.37522016209261888</v>
      </c>
      <c r="X258" s="125">
        <v>0.36856487851511716</v>
      </c>
      <c r="Y258">
        <v>0.36139809125990063</v>
      </c>
      <c r="Z258">
        <v>0.35423130400468411</v>
      </c>
      <c r="AA258">
        <v>0.34706451674946764</v>
      </c>
      <c r="AB258">
        <v>0.33989772949425112</v>
      </c>
      <c r="AC258" s="125">
        <v>0.3327309422390346</v>
      </c>
      <c r="AD258">
        <v>0.32548659465238683</v>
      </c>
      <c r="AE258">
        <v>0.31824224706573906</v>
      </c>
      <c r="AF258">
        <v>0.31099789947909134</v>
      </c>
      <c r="AG258">
        <v>0.30375355189244357</v>
      </c>
      <c r="AH258" s="125">
        <v>0.2965092043057958</v>
      </c>
      <c r="AI258" s="295">
        <v>4.8521570055753296</v>
      </c>
      <c r="AJ258" s="295">
        <v>4.3956946132398755</v>
      </c>
      <c r="AK258" s="295">
        <v>3.6588769596579116</v>
      </c>
      <c r="AL258" s="295">
        <v>8.8209204535880747</v>
      </c>
      <c r="AM258" s="295">
        <v>12.111232534730869</v>
      </c>
    </row>
    <row r="259" spans="2:39">
      <c r="B259" t="s">
        <v>280</v>
      </c>
      <c r="C259" t="s">
        <v>373</v>
      </c>
      <c r="D259" s="125">
        <v>2.9133621464196003E-2</v>
      </c>
      <c r="E259">
        <v>2.9626395158521002E-2</v>
      </c>
      <c r="F259">
        <v>3.0119168852846004E-2</v>
      </c>
      <c r="G259">
        <v>3.0611942547171003E-2</v>
      </c>
      <c r="H259">
        <v>3.1104716241496005E-2</v>
      </c>
      <c r="I259" s="125">
        <v>3.1597489935821003E-2</v>
      </c>
      <c r="J259">
        <v>3.1548466946103401E-2</v>
      </c>
      <c r="K259">
        <v>3.1499443956385806E-2</v>
      </c>
      <c r="L259">
        <v>3.1450420966668204E-2</v>
      </c>
      <c r="M259">
        <v>3.1401397976950608E-2</v>
      </c>
      <c r="N259" s="125">
        <v>3.1352374987233006E-2</v>
      </c>
      <c r="O259">
        <v>3.1045720329932702E-2</v>
      </c>
      <c r="P259">
        <v>3.0739065672632397E-2</v>
      </c>
      <c r="Q259">
        <v>3.0432411015332096E-2</v>
      </c>
      <c r="R259">
        <v>3.0125756358031792E-2</v>
      </c>
      <c r="S259" s="125">
        <v>2.9819101700731487E-2</v>
      </c>
      <c r="T259">
        <v>2.9489215656622787E-2</v>
      </c>
      <c r="U259">
        <v>2.9159329612514086E-2</v>
      </c>
      <c r="V259">
        <v>2.8829443568405385E-2</v>
      </c>
      <c r="W259">
        <v>2.8499557524296684E-2</v>
      </c>
      <c r="X259" s="125">
        <v>2.8169671480187983E-2</v>
      </c>
      <c r="Y259">
        <v>2.7832853734697585E-2</v>
      </c>
      <c r="Z259">
        <v>2.7496035989207187E-2</v>
      </c>
      <c r="AA259">
        <v>2.7159218243716792E-2</v>
      </c>
      <c r="AB259">
        <v>2.6822400498226394E-2</v>
      </c>
      <c r="AC259" s="125">
        <v>2.6485582752735996E-2</v>
      </c>
      <c r="AD259">
        <v>2.6335222297241098E-2</v>
      </c>
      <c r="AE259">
        <v>2.6184861841746201E-2</v>
      </c>
      <c r="AF259">
        <v>2.60345013862513E-2</v>
      </c>
      <c r="AG259">
        <v>2.5884140930756402E-2</v>
      </c>
      <c r="AH259" s="125">
        <v>2.5733780475261505E-2</v>
      </c>
      <c r="AI259" s="295">
        <v>0.33944543903339208</v>
      </c>
      <c r="AJ259" s="295">
        <v>0.32766164790592039</v>
      </c>
      <c r="AK259" s="295">
        <v>0.29413826963002843</v>
      </c>
      <c r="AL259" s="295">
        <v>0.63575471195207944</v>
      </c>
      <c r="AM259" s="295">
        <v>0.90172331010191986</v>
      </c>
    </row>
    <row r="260" spans="2:39">
      <c r="B260" t="s">
        <v>280</v>
      </c>
      <c r="C260" t="s">
        <v>374</v>
      </c>
      <c r="D260" s="125">
        <v>0.14217239564034961</v>
      </c>
      <c r="E260">
        <v>0.14210722927517561</v>
      </c>
      <c r="F260">
        <v>0.1420420629100016</v>
      </c>
      <c r="G260">
        <v>0.14197689654482762</v>
      </c>
      <c r="H260">
        <v>0.14191173017965361</v>
      </c>
      <c r="I260" s="125">
        <v>0.1418465638144796</v>
      </c>
      <c r="J260">
        <v>0.14064580623108869</v>
      </c>
      <c r="K260">
        <v>0.13944504864769777</v>
      </c>
      <c r="L260">
        <v>0.13824429106430683</v>
      </c>
      <c r="M260">
        <v>0.13704353348091591</v>
      </c>
      <c r="N260" s="125">
        <v>0.135842775897525</v>
      </c>
      <c r="O260">
        <v>0.13391666182612622</v>
      </c>
      <c r="P260">
        <v>0.13199054775472741</v>
      </c>
      <c r="Q260">
        <v>0.13006443368332862</v>
      </c>
      <c r="R260">
        <v>0.12813831961192981</v>
      </c>
      <c r="S260" s="125">
        <v>0.12621220554053103</v>
      </c>
      <c r="T260">
        <v>0.12432865745707902</v>
      </c>
      <c r="U260">
        <v>0.12244510937362701</v>
      </c>
      <c r="V260">
        <v>0.12056156129017502</v>
      </c>
      <c r="W260">
        <v>0.11867801320672301</v>
      </c>
      <c r="X260" s="125">
        <v>0.116794465123271</v>
      </c>
      <c r="Y260">
        <v>0.11500697641774373</v>
      </c>
      <c r="Z260">
        <v>0.11321948771221646</v>
      </c>
      <c r="AA260">
        <v>0.11143199900668918</v>
      </c>
      <c r="AB260">
        <v>0.10964451030116192</v>
      </c>
      <c r="AC260" s="125">
        <v>0.10785702159563464</v>
      </c>
      <c r="AD260">
        <v>0.10679082339679831</v>
      </c>
      <c r="AE260">
        <v>0.10572462519796198</v>
      </c>
      <c r="AF260">
        <v>0.10465842699912564</v>
      </c>
      <c r="AG260">
        <v>0.10359222880028932</v>
      </c>
      <c r="AH260" s="125">
        <v>0.10252603060145299</v>
      </c>
      <c r="AI260" s="295">
        <v>1.5432783336860219</v>
      </c>
      <c r="AJ260" s="295">
        <v>1.3889727507650431</v>
      </c>
      <c r="AK260" s="295">
        <v>1.1972465951523452</v>
      </c>
      <c r="AL260" s="295">
        <v>2.7964083085535401</v>
      </c>
      <c r="AM260" s="295">
        <v>3.876860438582614</v>
      </c>
    </row>
    <row r="261" spans="2:39">
      <c r="B261" t="s">
        <v>280</v>
      </c>
      <c r="C261" t="s">
        <v>375</v>
      </c>
      <c r="D261" s="125">
        <v>1.06175217849E-2</v>
      </c>
      <c r="E261">
        <v>1.0604717194020001E-2</v>
      </c>
      <c r="F261">
        <v>1.0591912603140002E-2</v>
      </c>
      <c r="G261">
        <v>1.0579108012260001E-2</v>
      </c>
      <c r="H261">
        <v>1.0566303421380001E-2</v>
      </c>
      <c r="I261" s="125">
        <v>1.0553498830500002E-2</v>
      </c>
      <c r="J261">
        <v>1.0477961820160002E-2</v>
      </c>
      <c r="K261">
        <v>1.0402424809820001E-2</v>
      </c>
      <c r="L261">
        <v>1.0326887799479999E-2</v>
      </c>
      <c r="M261">
        <v>1.0251350789139999E-2</v>
      </c>
      <c r="N261" s="125">
        <v>1.0175813778799999E-2</v>
      </c>
      <c r="O261">
        <v>1.0118842332219999E-2</v>
      </c>
      <c r="P261">
        <v>1.0061870885640001E-2</v>
      </c>
      <c r="Q261">
        <v>1.0004899439060001E-2</v>
      </c>
      <c r="R261">
        <v>9.9479279924800032E-3</v>
      </c>
      <c r="S261" s="125">
        <v>9.8909565459000034E-3</v>
      </c>
      <c r="T261">
        <v>9.949849750200003E-3</v>
      </c>
      <c r="U261">
        <v>1.0008742954500003E-2</v>
      </c>
      <c r="V261">
        <v>1.0067636158800001E-2</v>
      </c>
      <c r="W261">
        <v>1.01265293631E-2</v>
      </c>
      <c r="X261" s="125">
        <v>1.01854225674E-2</v>
      </c>
      <c r="Y261">
        <v>1.0232416895059999E-2</v>
      </c>
      <c r="Z261">
        <v>1.0279411222719999E-2</v>
      </c>
      <c r="AA261">
        <v>1.0326405550380001E-2</v>
      </c>
      <c r="AB261">
        <v>1.037339987804E-2</v>
      </c>
      <c r="AC261" s="125">
        <v>1.04203942057E-2</v>
      </c>
      <c r="AD261">
        <v>1.0453567804360001E-2</v>
      </c>
      <c r="AE261">
        <v>1.048674140302E-2</v>
      </c>
      <c r="AF261">
        <v>1.0519915001680001E-2</v>
      </c>
      <c r="AG261">
        <v>1.055308860034E-2</v>
      </c>
      <c r="AH261" s="125">
        <v>1.0586262199000001E-2</v>
      </c>
      <c r="AI261" s="295">
        <v>0.11514750084360001</v>
      </c>
      <c r="AJ261" s="295">
        <v>0.11053849176810003</v>
      </c>
      <c r="AK261" s="295">
        <v>0.1144170253277</v>
      </c>
      <c r="AL261" s="295">
        <v>0.21551017883289997</v>
      </c>
      <c r="AM261" s="295">
        <v>0.31974178159319999</v>
      </c>
    </row>
    <row r="262" spans="2:39">
      <c r="B262" t="s">
        <v>280</v>
      </c>
      <c r="C262" t="s">
        <v>79</v>
      </c>
      <c r="D262" s="125">
        <v>0.21218919205558834</v>
      </c>
      <c r="E262">
        <v>0.21026267564600176</v>
      </c>
      <c r="F262">
        <v>0.20833615923641521</v>
      </c>
      <c r="G262">
        <v>0.20640964282682864</v>
      </c>
      <c r="H262">
        <v>0.20448312641724209</v>
      </c>
      <c r="I262" s="125">
        <v>0.20255661000765551</v>
      </c>
      <c r="J262">
        <v>0.19805614611927039</v>
      </c>
      <c r="K262">
        <v>0.19355568223088523</v>
      </c>
      <c r="L262">
        <v>0.18905521834250011</v>
      </c>
      <c r="M262">
        <v>0.18455475445411496</v>
      </c>
      <c r="N262" s="125">
        <v>0.18005429056572983</v>
      </c>
      <c r="O262">
        <v>0.17556522687827</v>
      </c>
      <c r="P262">
        <v>0.17107616319081018</v>
      </c>
      <c r="Q262">
        <v>0.16658709950335035</v>
      </c>
      <c r="R262">
        <v>0.16209803581589052</v>
      </c>
      <c r="S262" s="125">
        <v>0.1576089721284307</v>
      </c>
      <c r="T262">
        <v>0.15365292173687251</v>
      </c>
      <c r="U262">
        <v>0.14969687134531431</v>
      </c>
      <c r="V262">
        <v>0.14574082095375612</v>
      </c>
      <c r="W262">
        <v>0.14178477056219793</v>
      </c>
      <c r="X262" s="125">
        <v>0.13782872017063974</v>
      </c>
      <c r="Y262">
        <v>0.13574408753209119</v>
      </c>
      <c r="Z262">
        <v>0.13365945489354264</v>
      </c>
      <c r="AA262">
        <v>0.13157482225499409</v>
      </c>
      <c r="AB262">
        <v>0.12949018961644554</v>
      </c>
      <c r="AC262" s="125">
        <v>0.12740555697789699</v>
      </c>
      <c r="AD262">
        <v>0.12557508694017672</v>
      </c>
      <c r="AE262">
        <v>0.12374461690245644</v>
      </c>
      <c r="AF262">
        <v>0.12191414686473616</v>
      </c>
      <c r="AG262">
        <v>0.12008367682701589</v>
      </c>
      <c r="AH262" s="125">
        <v>0.11825320678929561</v>
      </c>
      <c r="AI262" s="295">
        <v>2.1895134979022322</v>
      </c>
      <c r="AJ262" s="295">
        <v>1.7416938928512624</v>
      </c>
      <c r="AK262" s="295">
        <v>1.4052735657692912</v>
      </c>
      <c r="AL262" s="295">
        <v>3.7511531001877643</v>
      </c>
      <c r="AM262" s="295">
        <v>5.0185979457864152</v>
      </c>
    </row>
    <row r="263" spans="2:39">
      <c r="B263" t="s">
        <v>280</v>
      </c>
      <c r="C263" t="s">
        <v>376</v>
      </c>
      <c r="D263" s="125">
        <v>5.480346639800001E-2</v>
      </c>
      <c r="E263">
        <v>5.5234210607200004E-2</v>
      </c>
      <c r="F263">
        <v>5.5664954816400006E-2</v>
      </c>
      <c r="G263">
        <v>5.60956990256E-2</v>
      </c>
      <c r="H263">
        <v>5.6526443234800001E-2</v>
      </c>
      <c r="I263" s="125">
        <v>5.6957187443999996E-2</v>
      </c>
      <c r="J263">
        <v>5.6959354247000001E-2</v>
      </c>
      <c r="K263">
        <v>5.6961521049999998E-2</v>
      </c>
      <c r="L263">
        <v>5.6963687853000003E-2</v>
      </c>
      <c r="M263">
        <v>5.6965854656000001E-2</v>
      </c>
      <c r="N263" s="125">
        <v>5.6968021459000005E-2</v>
      </c>
      <c r="O263">
        <v>5.7166716322000002E-2</v>
      </c>
      <c r="P263">
        <v>5.7365411185E-2</v>
      </c>
      <c r="Q263">
        <v>5.7564106047999997E-2</v>
      </c>
      <c r="R263">
        <v>5.7762800910999994E-2</v>
      </c>
      <c r="S263" s="125">
        <v>5.7961495773999991E-2</v>
      </c>
      <c r="T263">
        <v>5.8102242511799997E-2</v>
      </c>
      <c r="U263">
        <v>5.8242989249599995E-2</v>
      </c>
      <c r="V263">
        <v>5.8383735987400001E-2</v>
      </c>
      <c r="W263">
        <v>5.85244827252E-2</v>
      </c>
      <c r="X263" s="125">
        <v>5.8665229463000006E-2</v>
      </c>
      <c r="Y263">
        <v>5.8824598196600006E-2</v>
      </c>
      <c r="Z263">
        <v>5.8983966930200006E-2</v>
      </c>
      <c r="AA263">
        <v>5.9143335663800006E-2</v>
      </c>
      <c r="AB263">
        <v>5.9302704397400006E-2</v>
      </c>
      <c r="AC263" s="125">
        <v>5.9462073131000007E-2</v>
      </c>
      <c r="AD263">
        <v>5.9558557463900007E-2</v>
      </c>
      <c r="AE263">
        <v>5.9655041796800007E-2</v>
      </c>
      <c r="AF263">
        <v>5.97515261297E-2</v>
      </c>
      <c r="AG263">
        <v>5.98480104626E-2</v>
      </c>
      <c r="AH263" s="125">
        <v>5.99444947955E-2</v>
      </c>
      <c r="AI263" s="295">
        <v>0.62010040079100004</v>
      </c>
      <c r="AJ263" s="295">
        <v>0.63670723163599996</v>
      </c>
      <c r="AK263" s="295">
        <v>0.6531395384305001</v>
      </c>
      <c r="AL263" s="295">
        <v>1.1998396109679998</v>
      </c>
      <c r="AM263" s="295">
        <v>1.7943139199354996</v>
      </c>
    </row>
    <row r="264" spans="2:39">
      <c r="B264" t="s">
        <v>280</v>
      </c>
      <c r="C264" t="s">
        <v>377</v>
      </c>
      <c r="D264" s="125">
        <v>0.34139571558220005</v>
      </c>
      <c r="E264">
        <v>0.34182401664313994</v>
      </c>
      <c r="F264">
        <v>0.34225231770407988</v>
      </c>
      <c r="G264">
        <v>0.34268061876501976</v>
      </c>
      <c r="H264">
        <v>0.3431089198259597</v>
      </c>
      <c r="I264" s="125">
        <v>0.34353722088689959</v>
      </c>
      <c r="J264">
        <v>0.34228614886007969</v>
      </c>
      <c r="K264">
        <v>0.34103507683325979</v>
      </c>
      <c r="L264">
        <v>0.33978400480643983</v>
      </c>
      <c r="M264">
        <v>0.33853293277961993</v>
      </c>
      <c r="N264" s="125">
        <v>0.33728186075280003</v>
      </c>
      <c r="O264">
        <v>0.33625742763320005</v>
      </c>
      <c r="P264">
        <v>0.33523299451360006</v>
      </c>
      <c r="Q264">
        <v>0.33420856139400013</v>
      </c>
      <c r="R264">
        <v>0.33318412827440014</v>
      </c>
      <c r="S264" s="125">
        <v>0.33215969515480015</v>
      </c>
      <c r="T264">
        <v>0.33103737351068013</v>
      </c>
      <c r="U264">
        <v>0.32991505186656012</v>
      </c>
      <c r="V264">
        <v>0.32879273022244004</v>
      </c>
      <c r="W264">
        <v>0.32767040857832003</v>
      </c>
      <c r="X264" s="125">
        <v>0.32654808693420001</v>
      </c>
      <c r="Y264">
        <v>0.32485427797268002</v>
      </c>
      <c r="Z264">
        <v>0.32316046901116002</v>
      </c>
      <c r="AA264">
        <v>0.32146666004963997</v>
      </c>
      <c r="AB264">
        <v>0.31977285108811998</v>
      </c>
      <c r="AC264" s="125">
        <v>0.31807904212659999</v>
      </c>
      <c r="AD264">
        <v>0.31670981545429999</v>
      </c>
      <c r="AE264">
        <v>0.315340588782</v>
      </c>
      <c r="AF264">
        <v>0.31397136210969995</v>
      </c>
      <c r="AG264">
        <v>0.31260213543739995</v>
      </c>
      <c r="AH264" s="125">
        <v>0.31123290876509996</v>
      </c>
      <c r="AI264" s="295">
        <v>3.7537188334394989</v>
      </c>
      <c r="AJ264" s="295">
        <v>3.6522883188350006</v>
      </c>
      <c r="AK264" s="295">
        <v>3.5037381977308999</v>
      </c>
      <c r="AL264" s="295">
        <v>7.0687252915216989</v>
      </c>
      <c r="AM264" s="295">
        <v>10.245915402318396</v>
      </c>
    </row>
    <row r="265" spans="2:39">
      <c r="B265" t="s">
        <v>296</v>
      </c>
      <c r="C265" t="s">
        <v>105</v>
      </c>
      <c r="D265" s="125">
        <v>4.1993207909615624E-2</v>
      </c>
      <c r="E265">
        <v>4.2510078410752737E-2</v>
      </c>
      <c r="F265">
        <v>4.3026948911889851E-2</v>
      </c>
      <c r="G265">
        <v>4.3543819413026964E-2</v>
      </c>
      <c r="H265">
        <v>4.4060689914164078E-2</v>
      </c>
      <c r="I265" s="125">
        <v>4.4577560415301191E-2</v>
      </c>
      <c r="J265">
        <v>4.5090562853494484E-2</v>
      </c>
      <c r="K265">
        <v>4.5603565291687777E-2</v>
      </c>
      <c r="L265">
        <v>4.6116567729881069E-2</v>
      </c>
      <c r="M265">
        <v>4.6629570168074362E-2</v>
      </c>
      <c r="N265" s="125">
        <v>4.7142572606267655E-2</v>
      </c>
      <c r="O265">
        <v>4.7649244001965609E-2</v>
      </c>
      <c r="P265">
        <v>4.8155915397663555E-2</v>
      </c>
      <c r="Q265">
        <v>4.8662586793361509E-2</v>
      </c>
      <c r="R265">
        <v>4.9169258189059456E-2</v>
      </c>
      <c r="S265" s="125">
        <v>4.967592958475741E-2</v>
      </c>
      <c r="T265">
        <v>5.0151961942567574E-2</v>
      </c>
      <c r="U265">
        <v>5.0627994300377739E-2</v>
      </c>
      <c r="V265">
        <v>5.1104026658187897E-2</v>
      </c>
      <c r="W265">
        <v>5.1580059015998062E-2</v>
      </c>
      <c r="X265" s="125">
        <v>5.2056091373808226E-2</v>
      </c>
      <c r="Y265">
        <v>5.2528862199407923E-2</v>
      </c>
      <c r="Z265">
        <v>5.3001633025007613E-2</v>
      </c>
      <c r="AA265">
        <v>5.347440385060731E-2</v>
      </c>
      <c r="AB265">
        <v>5.3947174676207001E-2</v>
      </c>
      <c r="AC265" s="125">
        <v>5.4419945501806698E-2</v>
      </c>
      <c r="AD265">
        <v>5.4834331393132651E-2</v>
      </c>
      <c r="AE265">
        <v>5.5248717284458605E-2</v>
      </c>
      <c r="AF265">
        <v>5.5663103175784566E-2</v>
      </c>
      <c r="AG265">
        <v>5.607748906711052E-2</v>
      </c>
      <c r="AH265" s="125">
        <v>5.6491874958436473E-2</v>
      </c>
      <c r="AI265" s="295">
        <v>0.49029514362415583</v>
      </c>
      <c r="AJ265" s="295">
        <v>0.54597563986401465</v>
      </c>
      <c r="AK265" s="295">
        <v>0.59774362650576762</v>
      </c>
      <c r="AL265" s="295">
        <v>0.98912821088190284</v>
      </c>
      <c r="AM265" s="295">
        <v>1.5348157460138623</v>
      </c>
    </row>
    <row r="266" spans="2:39">
      <c r="B266" t="s">
        <v>296</v>
      </c>
      <c r="C266" t="s">
        <v>371</v>
      </c>
      <c r="D266" s="125">
        <v>0</v>
      </c>
      <c r="E266">
        <v>4.9823335332350009E-5</v>
      </c>
      <c r="F266">
        <v>9.9646670664700019E-5</v>
      </c>
      <c r="G266">
        <v>1.4947000599705001E-4</v>
      </c>
      <c r="H266">
        <v>1.9929334132940004E-4</v>
      </c>
      <c r="I266" s="125">
        <v>2.4911667666175003E-4</v>
      </c>
      <c r="J266">
        <v>4.6344557056230003E-4</v>
      </c>
      <c r="K266">
        <v>6.7777446446285004E-4</v>
      </c>
      <c r="L266">
        <v>8.9210335836339993E-4</v>
      </c>
      <c r="M266">
        <v>1.1064322522639498E-3</v>
      </c>
      <c r="N266" s="125">
        <v>1.3207611461644999E-3</v>
      </c>
      <c r="O266">
        <v>1.6700359952823798E-3</v>
      </c>
      <c r="P266">
        <v>2.0193108444002596E-3</v>
      </c>
      <c r="Q266">
        <v>2.3685856935181399E-3</v>
      </c>
      <c r="R266">
        <v>2.7178605426360198E-3</v>
      </c>
      <c r="S266" s="125">
        <v>3.0671353917538996E-3</v>
      </c>
      <c r="T266">
        <v>3.4040235921686097E-3</v>
      </c>
      <c r="U266">
        <v>3.7409117925833197E-3</v>
      </c>
      <c r="V266">
        <v>4.0777999929980302E-3</v>
      </c>
      <c r="W266">
        <v>4.4146881934127406E-3</v>
      </c>
      <c r="X266" s="125">
        <v>4.7515763938274502E-3</v>
      </c>
      <c r="Y266">
        <v>5.0501844489922402E-3</v>
      </c>
      <c r="Z266">
        <v>5.3487925041570301E-3</v>
      </c>
      <c r="AA266">
        <v>5.6474005593218201E-3</v>
      </c>
      <c r="AB266">
        <v>5.9460086144866101E-3</v>
      </c>
      <c r="AC266" s="125">
        <v>6.2446166696514E-3</v>
      </c>
      <c r="AD266">
        <v>6.4944194786606705E-3</v>
      </c>
      <c r="AE266">
        <v>6.7442222876699402E-3</v>
      </c>
      <c r="AF266">
        <v>6.9940250966792107E-3</v>
      </c>
      <c r="AG266">
        <v>7.2438279056884804E-3</v>
      </c>
      <c r="AH266" s="125">
        <v>7.4936307146977509E-3</v>
      </c>
      <c r="AI266" s="295">
        <v>5.2078668218022497E-3</v>
      </c>
      <c r="AJ266" s="295">
        <v>3.3552689578745354E-2</v>
      </c>
      <c r="AK266" s="295">
        <v>6.7958704673832596E-2</v>
      </c>
      <c r="AL266" s="295">
        <v>3.7439795254383096E-2</v>
      </c>
      <c r="AM266" s="295">
        <v>0.10064692353438824</v>
      </c>
    </row>
    <row r="267" spans="2:39">
      <c r="B267" t="s">
        <v>296</v>
      </c>
      <c r="C267" t="s">
        <v>85</v>
      </c>
      <c r="D267" s="125">
        <v>0.20371733335065711</v>
      </c>
      <c r="E267">
        <v>0.20577679136995827</v>
      </c>
      <c r="F267">
        <v>0.20783624938925943</v>
      </c>
      <c r="G267">
        <v>0.20989570740856059</v>
      </c>
      <c r="H267">
        <v>0.21195516542786175</v>
      </c>
      <c r="I267" s="125">
        <v>0.2140146234471629</v>
      </c>
      <c r="J267">
        <v>0.21719733786903073</v>
      </c>
      <c r="K267">
        <v>0.22038005229089852</v>
      </c>
      <c r="L267">
        <v>0.22356276671276634</v>
      </c>
      <c r="M267">
        <v>0.22674548113463414</v>
      </c>
      <c r="N267" s="125">
        <v>0.22992819555650196</v>
      </c>
      <c r="O267">
        <v>0.23319658961653592</v>
      </c>
      <c r="P267">
        <v>0.23646498367656985</v>
      </c>
      <c r="Q267">
        <v>0.2397333777366038</v>
      </c>
      <c r="R267">
        <v>0.24300177179663773</v>
      </c>
      <c r="S267" s="125">
        <v>0.24627016585667169</v>
      </c>
      <c r="T267">
        <v>0.2502561362747826</v>
      </c>
      <c r="U267">
        <v>0.25424210669289354</v>
      </c>
      <c r="V267">
        <v>0.25822807711100448</v>
      </c>
      <c r="W267">
        <v>0.26221404752911537</v>
      </c>
      <c r="X267" s="125">
        <v>0.26620001794722631</v>
      </c>
      <c r="Y267">
        <v>0.27043093449024336</v>
      </c>
      <c r="Z267">
        <v>0.27466185103326046</v>
      </c>
      <c r="AA267">
        <v>0.27889276757627751</v>
      </c>
      <c r="AB267">
        <v>0.28312368411929462</v>
      </c>
      <c r="AC267" s="125">
        <v>0.28735460066231167</v>
      </c>
      <c r="AD267">
        <v>0.29151603011304078</v>
      </c>
      <c r="AE267">
        <v>0.2956774595637699</v>
      </c>
      <c r="AF267">
        <v>0.29983888901449895</v>
      </c>
      <c r="AG267">
        <v>0.30400031846522807</v>
      </c>
      <c r="AH267" s="125">
        <v>0.30816174791595718</v>
      </c>
      <c r="AI267" s="295">
        <v>2.3710097039572919</v>
      </c>
      <c r="AJ267" s="295">
        <v>2.7197354697945433</v>
      </c>
      <c r="AK267" s="295">
        <v>3.1598583009011092</v>
      </c>
      <c r="AL267" s="295">
        <v>4.8608169781953325</v>
      </c>
      <c r="AM267" s="295">
        <v>7.7544752611492136</v>
      </c>
    </row>
    <row r="268" spans="2:39">
      <c r="B268" t="s">
        <v>296</v>
      </c>
      <c r="C268" t="s">
        <v>372</v>
      </c>
      <c r="D268" s="125">
        <v>-9.1362566875200259E-3</v>
      </c>
      <c r="E268">
        <v>-9.5893512816056254E-3</v>
      </c>
      <c r="F268">
        <v>-1.0042445875691225E-2</v>
      </c>
      <c r="G268">
        <v>-1.0495540469776823E-2</v>
      </c>
      <c r="H268">
        <v>-1.0948635063862422E-2</v>
      </c>
      <c r="I268" s="125">
        <v>-1.1401729657948022E-2</v>
      </c>
      <c r="J268">
        <v>-1.2536485717721917E-2</v>
      </c>
      <c r="K268">
        <v>-1.3671241777495811E-2</v>
      </c>
      <c r="L268">
        <v>-1.4805997837269706E-2</v>
      </c>
      <c r="M268">
        <v>-1.5940753897043601E-2</v>
      </c>
      <c r="N268" s="125">
        <v>-1.7075509956817496E-2</v>
      </c>
      <c r="O268">
        <v>-1.8361403374440897E-2</v>
      </c>
      <c r="P268">
        <v>-1.9647296792064298E-2</v>
      </c>
      <c r="Q268">
        <v>-2.0933190209687702E-2</v>
      </c>
      <c r="R268">
        <v>-2.2219083627311103E-2</v>
      </c>
      <c r="S268" s="125">
        <v>-2.3504977044934504E-2</v>
      </c>
      <c r="T268">
        <v>-2.5008780250959303E-2</v>
      </c>
      <c r="U268">
        <v>-2.6512583456984106E-2</v>
      </c>
      <c r="V268">
        <v>-2.8016386663008905E-2</v>
      </c>
      <c r="W268">
        <v>-2.9520189869033708E-2</v>
      </c>
      <c r="X268" s="125">
        <v>-3.1023993075058508E-2</v>
      </c>
      <c r="Y268">
        <v>-3.2595478033595311E-2</v>
      </c>
      <c r="Z268">
        <v>-3.4166962992132115E-2</v>
      </c>
      <c r="AA268">
        <v>-3.5738447950668925E-2</v>
      </c>
      <c r="AB268">
        <v>-3.7309932909205729E-2</v>
      </c>
      <c r="AC268" s="125">
        <v>-3.8881417867742532E-2</v>
      </c>
      <c r="AD268">
        <v>-4.0260259079351726E-2</v>
      </c>
      <c r="AE268">
        <v>-4.1639100290960927E-2</v>
      </c>
      <c r="AF268">
        <v>-4.3017941502570121E-2</v>
      </c>
      <c r="AG268">
        <v>-4.4396782714179323E-2</v>
      </c>
      <c r="AH268" s="125">
        <v>-4.5775623925788517E-2</v>
      </c>
      <c r="AI268" s="295">
        <v>-0.13564394822275269</v>
      </c>
      <c r="AJ268" s="295">
        <v>-0.26182339432030055</v>
      </c>
      <c r="AK268" s="295">
        <v>-0.42480594034125363</v>
      </c>
      <c r="AL268" s="295">
        <v>-0.38039183258623571</v>
      </c>
      <c r="AM268" s="295">
        <v>-0.77417377985243097</v>
      </c>
    </row>
    <row r="269" spans="2:39">
      <c r="B269" t="s">
        <v>296</v>
      </c>
      <c r="C269" t="s">
        <v>81</v>
      </c>
      <c r="D269" s="125">
        <v>0.20899065825684701</v>
      </c>
      <c r="E269">
        <v>0.21026270344285972</v>
      </c>
      <c r="F269">
        <v>0.21153474862887242</v>
      </c>
      <c r="G269">
        <v>0.2128067938148851</v>
      </c>
      <c r="H269">
        <v>0.2140788390008978</v>
      </c>
      <c r="I269" s="125">
        <v>0.21535088418691051</v>
      </c>
      <c r="J269">
        <v>0.21500327243907258</v>
      </c>
      <c r="K269">
        <v>0.21465566069123468</v>
      </c>
      <c r="L269">
        <v>0.21430804894339675</v>
      </c>
      <c r="M269">
        <v>0.21396043719555885</v>
      </c>
      <c r="N269" s="125">
        <v>0.21361282544772092</v>
      </c>
      <c r="O269">
        <v>0.21166417904937548</v>
      </c>
      <c r="P269">
        <v>0.20971553265103005</v>
      </c>
      <c r="Q269">
        <v>0.20776688625268463</v>
      </c>
      <c r="R269">
        <v>0.2058182398543392</v>
      </c>
      <c r="S269" s="125">
        <v>0.20386959345599376</v>
      </c>
      <c r="T269">
        <v>0.20047840140388401</v>
      </c>
      <c r="U269">
        <v>0.19708720935177426</v>
      </c>
      <c r="V269">
        <v>0.19369601729966454</v>
      </c>
      <c r="W269">
        <v>0.19030482524755479</v>
      </c>
      <c r="X269" s="125">
        <v>0.18691363319544504</v>
      </c>
      <c r="Y269">
        <v>0.18274197373991621</v>
      </c>
      <c r="Z269">
        <v>0.17857031428438741</v>
      </c>
      <c r="AA269">
        <v>0.17439865482885858</v>
      </c>
      <c r="AB269">
        <v>0.17022699537332978</v>
      </c>
      <c r="AC269" s="125">
        <v>0.16605533591780094</v>
      </c>
      <c r="AD269">
        <v>0.1616988060819739</v>
      </c>
      <c r="AE269">
        <v>0.15734227624614683</v>
      </c>
      <c r="AF269">
        <v>0.15298574641031978</v>
      </c>
      <c r="AG269">
        <v>0.14862921657449271</v>
      </c>
      <c r="AH269" s="125">
        <v>0.14427268673866567</v>
      </c>
      <c r="AI269" s="295">
        <v>2.3445648720482564</v>
      </c>
      <c r="AJ269" s="295">
        <v>2.2209273432094667</v>
      </c>
      <c r="AK269" s="295">
        <v>1.8238356393913366</v>
      </c>
      <c r="AL269" s="295">
        <v>4.3518793898100023</v>
      </c>
      <c r="AM269" s="295">
        <v>5.9888013960058952</v>
      </c>
    </row>
    <row r="270" spans="2:39">
      <c r="B270" t="s">
        <v>296</v>
      </c>
      <c r="C270" t="s">
        <v>373</v>
      </c>
      <c r="D270" s="125">
        <v>1.6764696820446991E-2</v>
      </c>
      <c r="E270">
        <v>1.7417962470926793E-2</v>
      </c>
      <c r="F270">
        <v>1.8071228121406591E-2</v>
      </c>
      <c r="G270">
        <v>1.8724493771886393E-2</v>
      </c>
      <c r="H270">
        <v>1.9377759422366192E-2</v>
      </c>
      <c r="I270" s="125">
        <v>2.0031025072845994E-2</v>
      </c>
      <c r="J270">
        <v>2.0922656674462893E-2</v>
      </c>
      <c r="K270">
        <v>2.1814288276079792E-2</v>
      </c>
      <c r="L270">
        <v>2.2705919877696695E-2</v>
      </c>
      <c r="M270">
        <v>2.3597551479313594E-2</v>
      </c>
      <c r="N270" s="125">
        <v>2.4489183080930493E-2</v>
      </c>
      <c r="O270">
        <v>2.5229565155668893E-2</v>
      </c>
      <c r="P270">
        <v>2.5969947230407294E-2</v>
      </c>
      <c r="Q270">
        <v>2.6710329305145698E-2</v>
      </c>
      <c r="R270">
        <v>2.7450711379884099E-2</v>
      </c>
      <c r="S270" s="125">
        <v>2.81910934546225E-2</v>
      </c>
      <c r="T270">
        <v>2.897475881903195E-2</v>
      </c>
      <c r="U270">
        <v>2.9758424183441396E-2</v>
      </c>
      <c r="V270">
        <v>3.0542089547850846E-2</v>
      </c>
      <c r="W270">
        <v>3.1325754912260292E-2</v>
      </c>
      <c r="X270" s="125">
        <v>3.2109420276669742E-2</v>
      </c>
      <c r="Y270">
        <v>3.2861406204056129E-2</v>
      </c>
      <c r="Z270">
        <v>3.3613392131442509E-2</v>
      </c>
      <c r="AA270">
        <v>3.4365378058828895E-2</v>
      </c>
      <c r="AB270">
        <v>3.5117363986215275E-2</v>
      </c>
      <c r="AC270" s="125">
        <v>3.5869349913601661E-2</v>
      </c>
      <c r="AD270">
        <v>3.6565220926763807E-2</v>
      </c>
      <c r="AE270">
        <v>3.7261091939925953E-2</v>
      </c>
      <c r="AF270">
        <v>3.7956962953088105E-2</v>
      </c>
      <c r="AG270">
        <v>3.8652833966250251E-2</v>
      </c>
      <c r="AH270" s="125">
        <v>3.9348704979412397E-2</v>
      </c>
      <c r="AI270" s="295">
        <v>0.22391676506836239</v>
      </c>
      <c r="AJ270" s="295">
        <v>0.31075127734591323</v>
      </c>
      <c r="AK270" s="295">
        <v>0.3937211253362547</v>
      </c>
      <c r="AL270" s="295">
        <v>0.51017885933334517</v>
      </c>
      <c r="AM270" s="295">
        <v>0.87179056439293023</v>
      </c>
    </row>
    <row r="271" spans="2:39">
      <c r="B271" t="s">
        <v>296</v>
      </c>
      <c r="C271" t="s">
        <v>374</v>
      </c>
      <c r="D271" s="125">
        <v>5.0599562092394447E-2</v>
      </c>
      <c r="E271">
        <v>5.1339026458300942E-2</v>
      </c>
      <c r="F271">
        <v>5.2078490824207437E-2</v>
      </c>
      <c r="G271">
        <v>5.2817955190113938E-2</v>
      </c>
      <c r="H271">
        <v>5.3557419556020433E-2</v>
      </c>
      <c r="I271" s="125">
        <v>5.4296883921926928E-2</v>
      </c>
      <c r="J271">
        <v>5.4854393772845331E-2</v>
      </c>
      <c r="K271">
        <v>5.5411903623763734E-2</v>
      </c>
      <c r="L271">
        <v>5.5969413474682136E-2</v>
      </c>
      <c r="M271">
        <v>5.6526923325600539E-2</v>
      </c>
      <c r="N271" s="125">
        <v>5.7084433176518942E-2</v>
      </c>
      <c r="O271">
        <v>5.7329517575709595E-2</v>
      </c>
      <c r="P271">
        <v>5.7574601974900247E-2</v>
      </c>
      <c r="Q271">
        <v>5.7819686374090906E-2</v>
      </c>
      <c r="R271">
        <v>5.8064770773281559E-2</v>
      </c>
      <c r="S271" s="125">
        <v>5.8309855172472211E-2</v>
      </c>
      <c r="T271">
        <v>5.8599224103791994E-2</v>
      </c>
      <c r="U271">
        <v>5.8888593035111778E-2</v>
      </c>
      <c r="V271">
        <v>5.9177961966431568E-2</v>
      </c>
      <c r="W271">
        <v>5.9467330897751351E-2</v>
      </c>
      <c r="X271" s="125">
        <v>5.9756699829071135E-2</v>
      </c>
      <c r="Y271">
        <v>6.0058283482125677E-2</v>
      </c>
      <c r="Z271">
        <v>6.0359867135180219E-2</v>
      </c>
      <c r="AA271">
        <v>6.0661450788234754E-2</v>
      </c>
      <c r="AB271">
        <v>6.0963034441289296E-2</v>
      </c>
      <c r="AC271" s="125">
        <v>6.1264618094343838E-2</v>
      </c>
      <c r="AD271">
        <v>6.174501959669966E-2</v>
      </c>
      <c r="AE271">
        <v>6.2225421099055482E-2</v>
      </c>
      <c r="AF271">
        <v>6.2705822601411304E-2</v>
      </c>
      <c r="AG271">
        <v>6.3186224103767119E-2</v>
      </c>
      <c r="AH271" s="125">
        <v>6.3666625606122948E-2</v>
      </c>
      <c r="AI271" s="295">
        <v>0.59453640541637487</v>
      </c>
      <c r="AJ271" s="295">
        <v>0.64207267487913133</v>
      </c>
      <c r="AK271" s="295">
        <v>0.67659306677730147</v>
      </c>
      <c r="AL271" s="295">
        <v>1.1795246471189873</v>
      </c>
      <c r="AM271" s="295">
        <v>1.7963610140672175</v>
      </c>
    </row>
    <row r="272" spans="2:39">
      <c r="B272" t="s">
        <v>296</v>
      </c>
      <c r="C272" t="s">
        <v>375</v>
      </c>
      <c r="D272" s="125">
        <v>3.4275432515999994E-3</v>
      </c>
      <c r="E272">
        <v>3.4477332700799997E-3</v>
      </c>
      <c r="F272">
        <v>3.46792328856E-3</v>
      </c>
      <c r="G272">
        <v>3.4881133070399999E-3</v>
      </c>
      <c r="H272">
        <v>3.5083033255200002E-3</v>
      </c>
      <c r="I272" s="125">
        <v>3.5284933440000005E-3</v>
      </c>
      <c r="J272">
        <v>3.5911421235200005E-3</v>
      </c>
      <c r="K272">
        <v>3.6537909030400005E-3</v>
      </c>
      <c r="L272">
        <v>3.7164396825600005E-3</v>
      </c>
      <c r="M272">
        <v>3.7790884620800005E-3</v>
      </c>
      <c r="N272" s="125">
        <v>3.8417372416000004E-3</v>
      </c>
      <c r="O272">
        <v>3.8997114287600003E-3</v>
      </c>
      <c r="P272">
        <v>3.9576856159200006E-3</v>
      </c>
      <c r="Q272">
        <v>4.0156598030800005E-3</v>
      </c>
      <c r="R272">
        <v>4.0736339902400004E-3</v>
      </c>
      <c r="S272" s="125">
        <v>4.1316081774000002E-3</v>
      </c>
      <c r="T272">
        <v>4.2432433533800005E-3</v>
      </c>
      <c r="U272">
        <v>4.3548785293600007E-3</v>
      </c>
      <c r="V272">
        <v>4.46651370534E-3</v>
      </c>
      <c r="W272">
        <v>4.5781488813200003E-3</v>
      </c>
      <c r="X272" s="125">
        <v>4.6897840573000005E-3</v>
      </c>
      <c r="Y272">
        <v>4.8062974380200007E-3</v>
      </c>
      <c r="Z272">
        <v>4.9228108187400008E-3</v>
      </c>
      <c r="AA272">
        <v>5.0393241994600001E-3</v>
      </c>
      <c r="AB272">
        <v>5.1558375801800003E-3</v>
      </c>
      <c r="AC272" s="125">
        <v>5.2723509609000005E-3</v>
      </c>
      <c r="AD272">
        <v>5.3912168378800005E-3</v>
      </c>
      <c r="AE272">
        <v>5.5100827148600005E-3</v>
      </c>
      <c r="AF272">
        <v>5.6289485918400006E-3</v>
      </c>
      <c r="AG272">
        <v>5.7478144688200006E-3</v>
      </c>
      <c r="AH272" s="125">
        <v>5.8666803458000006E-3</v>
      </c>
      <c r="AI272" s="295">
        <v>3.9450308199600007E-2</v>
      </c>
      <c r="AJ272" s="295">
        <v>4.6252604783700003E-2</v>
      </c>
      <c r="AK272" s="295">
        <v>5.8031148013800007E-2</v>
      </c>
      <c r="AL272" s="295">
        <v>8.1861175741700015E-2</v>
      </c>
      <c r="AM272" s="295">
        <v>0.13520253969820004</v>
      </c>
    </row>
    <row r="273" spans="2:39">
      <c r="B273" t="s">
        <v>296</v>
      </c>
      <c r="C273" t="s">
        <v>79</v>
      </c>
      <c r="D273" s="125">
        <v>6.4934486842733452E-2</v>
      </c>
      <c r="E273">
        <v>6.5036178413407253E-2</v>
      </c>
      <c r="F273">
        <v>6.5137869984081054E-2</v>
      </c>
      <c r="G273">
        <v>6.5239561554754855E-2</v>
      </c>
      <c r="H273">
        <v>6.5341253125428655E-2</v>
      </c>
      <c r="I273" s="125">
        <v>6.5442944696102456E-2</v>
      </c>
      <c r="J273">
        <v>6.6245361868520355E-2</v>
      </c>
      <c r="K273">
        <v>6.7047779040938241E-2</v>
      </c>
      <c r="L273">
        <v>6.785019621335614E-2</v>
      </c>
      <c r="M273">
        <v>6.8652613385774025E-2</v>
      </c>
      <c r="N273" s="125">
        <v>6.9455030558191924E-2</v>
      </c>
      <c r="O273">
        <v>6.8896671297799236E-2</v>
      </c>
      <c r="P273">
        <v>6.8338312037406548E-2</v>
      </c>
      <c r="Q273">
        <v>6.777995277701386E-2</v>
      </c>
      <c r="R273">
        <v>6.7221593516621173E-2</v>
      </c>
      <c r="S273" s="125">
        <v>6.6663234256228485E-2</v>
      </c>
      <c r="T273">
        <v>6.6181640836207589E-2</v>
      </c>
      <c r="U273">
        <v>6.5700047416186694E-2</v>
      </c>
      <c r="V273">
        <v>6.5218453996165798E-2</v>
      </c>
      <c r="W273">
        <v>6.4736860576144903E-2</v>
      </c>
      <c r="X273" s="125">
        <v>6.4255267156124007E-2</v>
      </c>
      <c r="Y273">
        <v>6.4202410288181702E-2</v>
      </c>
      <c r="Z273">
        <v>6.4149553420239397E-2</v>
      </c>
      <c r="AA273">
        <v>6.4096696552297078E-2</v>
      </c>
      <c r="AB273">
        <v>6.4043839684354772E-2</v>
      </c>
      <c r="AC273" s="125">
        <v>6.3990982816412467E-2</v>
      </c>
      <c r="AD273">
        <v>6.3987417730229978E-2</v>
      </c>
      <c r="AE273">
        <v>6.398385264404749E-2</v>
      </c>
      <c r="AF273">
        <v>6.3980287557864987E-2</v>
      </c>
      <c r="AG273">
        <v>6.3976722471682498E-2</v>
      </c>
      <c r="AH273" s="125">
        <v>6.397315738550001E-2</v>
      </c>
      <c r="AI273" s="295">
        <v>0.73038327568328842</v>
      </c>
      <c r="AJ273" s="295">
        <v>0.73444706442409013</v>
      </c>
      <c r="AK273" s="295">
        <v>0.70464018770693437</v>
      </c>
      <c r="AL273" s="295">
        <v>1.3953753095491868</v>
      </c>
      <c r="AM273" s="295">
        <v>2.0357602300999971</v>
      </c>
    </row>
    <row r="274" spans="2:39">
      <c r="B274" t="s">
        <v>296</v>
      </c>
      <c r="C274" t="s">
        <v>376</v>
      </c>
      <c r="D274" s="125">
        <v>8.6335254799999993E-3</v>
      </c>
      <c r="E274">
        <v>8.7344343370999999E-3</v>
      </c>
      <c r="F274">
        <v>8.8353431942000005E-3</v>
      </c>
      <c r="G274">
        <v>8.9362520512999994E-3</v>
      </c>
      <c r="H274">
        <v>9.0371609084E-3</v>
      </c>
      <c r="I274" s="125">
        <v>9.1380697655000006E-3</v>
      </c>
      <c r="J274">
        <v>9.3066145364999932E-3</v>
      </c>
      <c r="K274">
        <v>9.4751593074999859E-3</v>
      </c>
      <c r="L274">
        <v>9.6437040784999768E-3</v>
      </c>
      <c r="M274">
        <v>9.8122488494999695E-3</v>
      </c>
      <c r="N274" s="125">
        <v>9.9807936204999621E-3</v>
      </c>
      <c r="O274">
        <v>1.0165912951099971E-2</v>
      </c>
      <c r="P274">
        <v>1.0351032281699979E-2</v>
      </c>
      <c r="Q274">
        <v>1.0536151612299986E-2</v>
      </c>
      <c r="R274">
        <v>1.0721270942899994E-2</v>
      </c>
      <c r="S274" s="125">
        <v>1.0906390273500002E-2</v>
      </c>
      <c r="T274">
        <v>1.1050952721299995E-2</v>
      </c>
      <c r="U274">
        <v>1.1195515169099987E-2</v>
      </c>
      <c r="V274">
        <v>1.134007761689998E-2</v>
      </c>
      <c r="W274">
        <v>1.1484640064699972E-2</v>
      </c>
      <c r="X274" s="125">
        <v>1.1629202512499964E-2</v>
      </c>
      <c r="Y274">
        <v>1.1770172028939973E-2</v>
      </c>
      <c r="Z274">
        <v>1.1911141545379979E-2</v>
      </c>
      <c r="AA274">
        <v>1.2052111061819987E-2</v>
      </c>
      <c r="AB274">
        <v>1.2193080578259994E-2</v>
      </c>
      <c r="AC274" s="125">
        <v>1.2334050094700002E-2</v>
      </c>
      <c r="AD274">
        <v>1.2467935799759996E-2</v>
      </c>
      <c r="AE274">
        <v>1.2601821504819989E-2</v>
      </c>
      <c r="AF274">
        <v>1.273570720987998E-2</v>
      </c>
      <c r="AG274">
        <v>1.2869592914939974E-2</v>
      </c>
      <c r="AH274" s="125">
        <v>1.3003478619999967E-2</v>
      </c>
      <c r="AI274" s="295">
        <v>0.10153330612899987</v>
      </c>
      <c r="AJ274" s="295">
        <v>0.11936193976649978</v>
      </c>
      <c r="AK274" s="295">
        <v>0.13556829387099978</v>
      </c>
      <c r="AL274" s="295">
        <v>0.21091445227499969</v>
      </c>
      <c r="AM274" s="295">
        <v>0.33485354363349962</v>
      </c>
    </row>
    <row r="275" spans="2:39">
      <c r="B275" t="s">
        <v>296</v>
      </c>
      <c r="C275" t="s">
        <v>377</v>
      </c>
      <c r="D275" s="125">
        <v>0</v>
      </c>
      <c r="E275">
        <v>0</v>
      </c>
      <c r="F275">
        <v>0</v>
      </c>
      <c r="G275">
        <v>0</v>
      </c>
      <c r="H275">
        <v>0</v>
      </c>
      <c r="I275" s="125">
        <v>0</v>
      </c>
      <c r="J275">
        <v>0</v>
      </c>
      <c r="K275">
        <v>0</v>
      </c>
      <c r="L275">
        <v>0</v>
      </c>
      <c r="M275">
        <v>0</v>
      </c>
      <c r="N275" s="125">
        <v>0</v>
      </c>
      <c r="O275">
        <v>0</v>
      </c>
      <c r="P275">
        <v>0</v>
      </c>
      <c r="Q275">
        <v>0</v>
      </c>
      <c r="R275">
        <v>0</v>
      </c>
      <c r="S275" s="125">
        <v>0</v>
      </c>
      <c r="T275">
        <v>0</v>
      </c>
      <c r="U275">
        <v>0</v>
      </c>
      <c r="V275">
        <v>0</v>
      </c>
      <c r="W275">
        <v>0</v>
      </c>
      <c r="X275" s="125">
        <v>0</v>
      </c>
      <c r="Y275">
        <v>0</v>
      </c>
      <c r="Z275">
        <v>0</v>
      </c>
      <c r="AA275">
        <v>0</v>
      </c>
      <c r="AB275">
        <v>0</v>
      </c>
      <c r="AC275" s="125">
        <v>0</v>
      </c>
      <c r="AD275">
        <v>0</v>
      </c>
      <c r="AE275">
        <v>0</v>
      </c>
      <c r="AF275">
        <v>0</v>
      </c>
      <c r="AG275">
        <v>0</v>
      </c>
      <c r="AH275" s="125">
        <v>0</v>
      </c>
      <c r="AI275" s="295">
        <v>0</v>
      </c>
      <c r="AJ275" s="295">
        <v>0</v>
      </c>
      <c r="AK275" s="295">
        <v>0</v>
      </c>
      <c r="AL275" s="295">
        <v>0</v>
      </c>
      <c r="AM275" s="295">
        <v>0</v>
      </c>
    </row>
    <row r="276" spans="2:39">
      <c r="B276" t="s">
        <v>386</v>
      </c>
      <c r="C276" t="s">
        <v>105</v>
      </c>
      <c r="D276" s="125">
        <v>3.5686606496236319E-2</v>
      </c>
      <c r="E276">
        <v>3.5936444466282802E-2</v>
      </c>
      <c r="F276">
        <v>3.6186282436329285E-2</v>
      </c>
      <c r="G276">
        <v>3.6436120406375769E-2</v>
      </c>
      <c r="H276">
        <v>3.6685958376422252E-2</v>
      </c>
      <c r="I276" s="125">
        <v>3.6935796346468736E-2</v>
      </c>
      <c r="J276">
        <v>3.8037090467511123E-2</v>
      </c>
      <c r="K276">
        <v>3.913838458855351E-2</v>
      </c>
      <c r="L276">
        <v>4.023967870959589E-2</v>
      </c>
      <c r="M276">
        <v>4.1340972830638277E-2</v>
      </c>
      <c r="N276" s="125">
        <v>4.2442266951680664E-2</v>
      </c>
      <c r="O276">
        <v>4.3259733248458936E-2</v>
      </c>
      <c r="P276">
        <v>4.4077199545237207E-2</v>
      </c>
      <c r="Q276">
        <v>4.4894665842015478E-2</v>
      </c>
      <c r="R276">
        <v>4.571213213879375E-2</v>
      </c>
      <c r="S276" s="125">
        <v>4.6529598435572021E-2</v>
      </c>
      <c r="T276">
        <v>4.7289886462029265E-2</v>
      </c>
      <c r="U276">
        <v>4.8050174488486502E-2</v>
      </c>
      <c r="V276">
        <v>4.8810462514943746E-2</v>
      </c>
      <c r="W276">
        <v>4.9570750541400983E-2</v>
      </c>
      <c r="X276" s="125">
        <v>5.0331038567858227E-2</v>
      </c>
      <c r="Y276">
        <v>5.1099757118622538E-2</v>
      </c>
      <c r="Z276">
        <v>5.1868475669386856E-2</v>
      </c>
      <c r="AA276">
        <v>5.2637194220151166E-2</v>
      </c>
      <c r="AB276">
        <v>5.3405912770915484E-2</v>
      </c>
      <c r="AC276" s="125">
        <v>5.4174631321679795E-2</v>
      </c>
      <c r="AD276">
        <v>5.4899646692145879E-2</v>
      </c>
      <c r="AE276">
        <v>5.5624662062611963E-2</v>
      </c>
      <c r="AF276">
        <v>5.6349677433078053E-2</v>
      </c>
      <c r="AG276">
        <v>5.7074692803544137E-2</v>
      </c>
      <c r="AH276" s="125">
        <v>5.7799708174010221E-2</v>
      </c>
      <c r="AI276" s="295">
        <v>0.41906560207609461</v>
      </c>
      <c r="AJ276" s="295">
        <v>0.51096790873647679</v>
      </c>
      <c r="AK276" s="295">
        <v>0.59526539683400437</v>
      </c>
      <c r="AL276" s="295">
        <v>0.88759124386089083</v>
      </c>
      <c r="AM276" s="295">
        <v>1.4325256021270369</v>
      </c>
    </row>
    <row r="277" spans="2:39">
      <c r="B277" t="s">
        <v>386</v>
      </c>
      <c r="C277" t="s">
        <v>371</v>
      </c>
      <c r="D277" s="125">
        <v>0</v>
      </c>
      <c r="E277">
        <v>2.9312177824669006E-6</v>
      </c>
      <c r="F277">
        <v>5.8624355649338011E-6</v>
      </c>
      <c r="G277">
        <v>8.7936533474007021E-6</v>
      </c>
      <c r="H277">
        <v>1.1724871129867602E-5</v>
      </c>
      <c r="I277" s="125">
        <v>1.4656088912334502E-5</v>
      </c>
      <c r="J277">
        <v>3.4784688969239527E-5</v>
      </c>
      <c r="K277">
        <v>5.4913289026144551E-5</v>
      </c>
      <c r="L277">
        <v>7.5041889083049589E-5</v>
      </c>
      <c r="M277">
        <v>9.5170489139954599E-5</v>
      </c>
      <c r="N277" s="125">
        <v>1.1529908919685962E-4</v>
      </c>
      <c r="O277">
        <v>1.7146296846122931E-4</v>
      </c>
      <c r="P277">
        <v>2.2762684772559901E-4</v>
      </c>
      <c r="Q277">
        <v>2.8379072698996868E-4</v>
      </c>
      <c r="R277">
        <v>3.3995460625433835E-4</v>
      </c>
      <c r="S277" s="125">
        <v>3.9611848551870802E-4</v>
      </c>
      <c r="T277">
        <v>4.885070350040898E-4</v>
      </c>
      <c r="U277">
        <v>5.8089558448947169E-4</v>
      </c>
      <c r="V277">
        <v>6.7328413397485347E-4</v>
      </c>
      <c r="W277">
        <v>7.6567268346023525E-4</v>
      </c>
      <c r="X277" s="125">
        <v>8.5806123294561703E-4</v>
      </c>
      <c r="Y277">
        <v>9.4934941781087546E-4</v>
      </c>
      <c r="Z277">
        <v>1.0406376026761339E-3</v>
      </c>
      <c r="AA277">
        <v>1.1319257875413923E-3</v>
      </c>
      <c r="AB277">
        <v>1.2232139724066508E-3</v>
      </c>
      <c r="AC277" s="125">
        <v>1.3145021572719092E-3</v>
      </c>
      <c r="AD277">
        <v>1.4212604588964271E-3</v>
      </c>
      <c r="AE277">
        <v>1.5280187605209452E-3</v>
      </c>
      <c r="AF277">
        <v>1.6347770621454631E-3</v>
      </c>
      <c r="AG277">
        <v>1.7415353637699809E-3</v>
      </c>
      <c r="AH277" s="125">
        <v>1.848293665394499E-3</v>
      </c>
      <c r="AI277" s="295">
        <v>4.1917771215225136E-4</v>
      </c>
      <c r="AJ277" s="295">
        <v>4.9006733940209707E-3</v>
      </c>
      <c r="AK277" s="295">
        <v>1.4691575481379894E-2</v>
      </c>
      <c r="AL277" s="295">
        <v>5.2045520169763616E-3</v>
      </c>
      <c r="AM277" s="295">
        <v>1.9038066265410637E-2</v>
      </c>
    </row>
    <row r="278" spans="2:39">
      <c r="B278" t="s">
        <v>386</v>
      </c>
      <c r="C278" t="s">
        <v>85</v>
      </c>
      <c r="D278" s="125">
        <v>7.3698502044380665E-2</v>
      </c>
      <c r="E278">
        <v>7.4939521045401442E-2</v>
      </c>
      <c r="F278">
        <v>7.6180540046422204E-2</v>
      </c>
      <c r="G278">
        <v>7.7421559047442981E-2</v>
      </c>
      <c r="H278">
        <v>7.8662578048463744E-2</v>
      </c>
      <c r="I278" s="125">
        <v>7.990359704948452E-2</v>
      </c>
      <c r="J278">
        <v>8.2613798846708081E-2</v>
      </c>
      <c r="K278">
        <v>8.5324000643931627E-2</v>
      </c>
      <c r="L278">
        <v>8.8034202441155188E-2</v>
      </c>
      <c r="M278">
        <v>9.0744404238378734E-2</v>
      </c>
      <c r="N278" s="125">
        <v>9.3454606035602295E-2</v>
      </c>
      <c r="O278">
        <v>9.442223486107143E-2</v>
      </c>
      <c r="P278">
        <v>9.5389863686540566E-2</v>
      </c>
      <c r="Q278">
        <v>9.6357492512009701E-2</v>
      </c>
      <c r="R278">
        <v>9.7325121337478837E-2</v>
      </c>
      <c r="S278" s="125">
        <v>9.8292750162947973E-2</v>
      </c>
      <c r="T278">
        <v>9.9530437320086887E-2</v>
      </c>
      <c r="U278">
        <v>0.1007681244772258</v>
      </c>
      <c r="V278">
        <v>0.10200581163436472</v>
      </c>
      <c r="W278">
        <v>0.10324349879150363</v>
      </c>
      <c r="X278" s="125">
        <v>0.10448118594864254</v>
      </c>
      <c r="Y278">
        <v>0.10665531950988459</v>
      </c>
      <c r="Z278">
        <v>0.10882945307112664</v>
      </c>
      <c r="AA278">
        <v>0.11100358663236867</v>
      </c>
      <c r="AB278">
        <v>0.11317772019361072</v>
      </c>
      <c r="AC278" s="125">
        <v>0.11535185375485277</v>
      </c>
      <c r="AD278">
        <v>0.11602010798635071</v>
      </c>
      <c r="AE278">
        <v>0.11668836221784866</v>
      </c>
      <c r="AF278">
        <v>0.1173566164493466</v>
      </c>
      <c r="AG278">
        <v>0.11802487068084455</v>
      </c>
      <c r="AH278" s="125">
        <v>0.11869312491234249</v>
      </c>
      <c r="AI278" s="295">
        <v>0.90097730948737154</v>
      </c>
      <c r="AJ278" s="295">
        <v>1.0852711267674744</v>
      </c>
      <c r="AK278" s="295">
        <v>1.246282201357219</v>
      </c>
      <c r="AL278" s="295">
        <v>1.8927938302192437</v>
      </c>
      <c r="AM278" s="295">
        <v>3.03459484562782</v>
      </c>
    </row>
    <row r="279" spans="2:39">
      <c r="B279" t="s">
        <v>386</v>
      </c>
      <c r="C279" t="s">
        <v>372</v>
      </c>
      <c r="D279" s="125">
        <v>5.6287957008970008E-3</v>
      </c>
      <c r="E279">
        <v>5.7898488063220588E-3</v>
      </c>
      <c r="F279">
        <v>5.9509019117471168E-3</v>
      </c>
      <c r="G279">
        <v>6.1119550171721757E-3</v>
      </c>
      <c r="H279">
        <v>6.2730081225972336E-3</v>
      </c>
      <c r="I279" s="125">
        <v>6.4340612280222916E-3</v>
      </c>
      <c r="J279">
        <v>6.5096363268631122E-3</v>
      </c>
      <c r="K279">
        <v>6.5852114257039318E-3</v>
      </c>
      <c r="L279">
        <v>6.6607865245447524E-3</v>
      </c>
      <c r="M279">
        <v>6.7363616233855721E-3</v>
      </c>
      <c r="N279" s="125">
        <v>6.8119367222263926E-3</v>
      </c>
      <c r="O279">
        <v>6.7877711013623922E-3</v>
      </c>
      <c r="P279">
        <v>6.7636054804983926E-3</v>
      </c>
      <c r="Q279">
        <v>6.7394398596343922E-3</v>
      </c>
      <c r="R279">
        <v>6.7152742387703926E-3</v>
      </c>
      <c r="S279" s="125">
        <v>6.6911086179063922E-3</v>
      </c>
      <c r="T279">
        <v>6.6099830681456365E-3</v>
      </c>
      <c r="U279">
        <v>6.5288575183848818E-3</v>
      </c>
      <c r="V279">
        <v>6.4477319686241262E-3</v>
      </c>
      <c r="W279">
        <v>6.3666064188633714E-3</v>
      </c>
      <c r="X279" s="125">
        <v>6.2854808691026158E-3</v>
      </c>
      <c r="Y279">
        <v>6.1186416230580914E-3</v>
      </c>
      <c r="Z279">
        <v>5.951802377013567E-3</v>
      </c>
      <c r="AA279">
        <v>5.7849631309690418E-3</v>
      </c>
      <c r="AB279">
        <v>5.6181238849245174E-3</v>
      </c>
      <c r="AC279" s="125">
        <v>5.451284638879993E-3</v>
      </c>
      <c r="AD279">
        <v>5.1165510903031603E-3</v>
      </c>
      <c r="AE279">
        <v>4.7818175417263268E-3</v>
      </c>
      <c r="AF279">
        <v>4.4470839931494942E-3</v>
      </c>
      <c r="AG279">
        <v>4.1123504445726607E-3</v>
      </c>
      <c r="AH279" s="125">
        <v>3.777616895995828E-3</v>
      </c>
      <c r="AI279" s="295">
        <v>6.949250340948164E-2</v>
      </c>
      <c r="AJ279" s="295">
        <v>7.2747795863518983E-2</v>
      </c>
      <c r="AK279" s="295">
        <v>5.7445716489695292E-2</v>
      </c>
      <c r="AL279" s="295">
        <v>0.1354283625507742</v>
      </c>
      <c r="AM279" s="295">
        <v>0.18658859817136689</v>
      </c>
    </row>
    <row r="280" spans="2:39">
      <c r="B280" t="s">
        <v>386</v>
      </c>
      <c r="C280" t="s">
        <v>81</v>
      </c>
      <c r="D280" s="125">
        <v>1.1673298884194999E-2</v>
      </c>
      <c r="E280">
        <v>1.1338455693751399E-2</v>
      </c>
      <c r="F280">
        <v>1.1003612503307799E-2</v>
      </c>
      <c r="G280">
        <v>1.06687693128642E-2</v>
      </c>
      <c r="H280">
        <v>1.03339261224206E-2</v>
      </c>
      <c r="I280" s="125">
        <v>9.9990829319770002E-3</v>
      </c>
      <c r="J280">
        <v>1.0101888452598793E-2</v>
      </c>
      <c r="K280">
        <v>1.0204693973220587E-2</v>
      </c>
      <c r="L280">
        <v>1.0307499493842378E-2</v>
      </c>
      <c r="M280">
        <v>1.0410305014464171E-2</v>
      </c>
      <c r="N280" s="125">
        <v>1.0513110535085964E-2</v>
      </c>
      <c r="O280">
        <v>1.0881590758221572E-2</v>
      </c>
      <c r="P280">
        <v>1.125007098135718E-2</v>
      </c>
      <c r="Q280">
        <v>1.1618551204492787E-2</v>
      </c>
      <c r="R280">
        <v>1.1987031427628395E-2</v>
      </c>
      <c r="S280" s="125">
        <v>1.2355511650764003E-2</v>
      </c>
      <c r="T280">
        <v>1.384376207368853E-2</v>
      </c>
      <c r="U280">
        <v>1.5332012496613055E-2</v>
      </c>
      <c r="V280">
        <v>1.6820262919537581E-2</v>
      </c>
      <c r="W280">
        <v>1.8308513342462109E-2</v>
      </c>
      <c r="X280" s="125">
        <v>1.9796763765386634E-2</v>
      </c>
      <c r="Y280">
        <v>2.066477337221834E-2</v>
      </c>
      <c r="Z280">
        <v>2.1532782979050046E-2</v>
      </c>
      <c r="AA280">
        <v>2.2400792585881749E-2</v>
      </c>
      <c r="AB280">
        <v>2.3268802192713454E-2</v>
      </c>
      <c r="AC280" s="125">
        <v>2.413681179954516E-2</v>
      </c>
      <c r="AD280">
        <v>2.4912962062972326E-2</v>
      </c>
      <c r="AE280">
        <v>2.5689112326399494E-2</v>
      </c>
      <c r="AF280">
        <v>2.646526258982666E-2</v>
      </c>
      <c r="AG280">
        <v>2.7241412853253828E-2</v>
      </c>
      <c r="AH280" s="125">
        <v>2.8017563116680994E-2</v>
      </c>
      <c r="AI280" s="295">
        <v>0.11655464291772791</v>
      </c>
      <c r="AJ280" s="295">
        <v>0.15270718115523782</v>
      </c>
      <c r="AK280" s="295">
        <v>0.2641270396439287</v>
      </c>
      <c r="AL280" s="295">
        <v>0.25874871353787976</v>
      </c>
      <c r="AM280" s="295">
        <v>0.50307898941642182</v>
      </c>
    </row>
    <row r="281" spans="2:39">
      <c r="B281" t="s">
        <v>386</v>
      </c>
      <c r="C281" t="s">
        <v>373</v>
      </c>
      <c r="D281" s="125">
        <v>1.7253835006264949E-3</v>
      </c>
      <c r="E281">
        <v>1.7364799986350479E-3</v>
      </c>
      <c r="F281">
        <v>1.7475764966436006E-3</v>
      </c>
      <c r="G281">
        <v>1.7586729946521536E-3</v>
      </c>
      <c r="H281">
        <v>1.7697694926607063E-3</v>
      </c>
      <c r="I281" s="125">
        <v>1.7808659906692593E-3</v>
      </c>
      <c r="J281">
        <v>1.9296470668326224E-3</v>
      </c>
      <c r="K281">
        <v>2.0784281429959855E-3</v>
      </c>
      <c r="L281">
        <v>2.227209219159349E-3</v>
      </c>
      <c r="M281">
        <v>2.3759902953227122E-3</v>
      </c>
      <c r="N281" s="125">
        <v>2.5247713714860753E-3</v>
      </c>
      <c r="O281">
        <v>2.8045928558443414E-3</v>
      </c>
      <c r="P281">
        <v>3.0844143402026071E-3</v>
      </c>
      <c r="Q281">
        <v>3.3642358245608733E-3</v>
      </c>
      <c r="R281">
        <v>3.6440573089191394E-3</v>
      </c>
      <c r="S281" s="125">
        <v>3.9238787932774051E-3</v>
      </c>
      <c r="T281">
        <v>4.2320857893005295E-3</v>
      </c>
      <c r="U281">
        <v>4.5402927853236538E-3</v>
      </c>
      <c r="V281">
        <v>4.8484997813467781E-3</v>
      </c>
      <c r="W281">
        <v>5.1567067773699024E-3</v>
      </c>
      <c r="X281" s="125">
        <v>5.4649137733930268E-3</v>
      </c>
      <c r="Y281">
        <v>5.762727902081247E-3</v>
      </c>
      <c r="Z281">
        <v>6.0605420307694672E-3</v>
      </c>
      <c r="AA281">
        <v>6.3583561594576883E-3</v>
      </c>
      <c r="AB281">
        <v>6.6561702881459085E-3</v>
      </c>
      <c r="AC281" s="125">
        <v>6.9539844168341287E-3</v>
      </c>
      <c r="AD281">
        <v>7.2243880774443608E-3</v>
      </c>
      <c r="AE281">
        <v>7.4947917380545929E-3</v>
      </c>
      <c r="AF281">
        <v>7.7651953986648259E-3</v>
      </c>
      <c r="AG281">
        <v>8.035599059275058E-3</v>
      </c>
      <c r="AH281" s="125">
        <v>8.3060027198852901E-3</v>
      </c>
      <c r="AI281" s="295">
        <v>2.1654794569684006E-2</v>
      </c>
      <c r="AJ281" s="295">
        <v>4.3588449401024333E-2</v>
      </c>
      <c r="AK281" s="295">
        <v>7.6082671564005583E-2</v>
      </c>
      <c r="AL281" s="295">
        <v>6.2718472599222266E-2</v>
      </c>
      <c r="AM281" s="295">
        <v>0.13333623038983486</v>
      </c>
    </row>
    <row r="282" spans="2:39">
      <c r="B282" t="s">
        <v>386</v>
      </c>
      <c r="C282" t="s">
        <v>374</v>
      </c>
      <c r="D282" s="125">
        <v>3.4201053753845144E-3</v>
      </c>
      <c r="E282">
        <v>3.4293599269559238E-3</v>
      </c>
      <c r="F282">
        <v>3.4386144785273328E-3</v>
      </c>
      <c r="G282">
        <v>3.4478690300987422E-3</v>
      </c>
      <c r="H282">
        <v>3.4571235816701512E-3</v>
      </c>
      <c r="I282" s="125">
        <v>3.4663781332415606E-3</v>
      </c>
      <c r="J282">
        <v>3.7533836080316787E-3</v>
      </c>
      <c r="K282">
        <v>4.0403890828217964E-3</v>
      </c>
      <c r="L282">
        <v>4.327394557611915E-3</v>
      </c>
      <c r="M282">
        <v>4.6144000324020327E-3</v>
      </c>
      <c r="N282" s="125">
        <v>4.9014055071921504E-3</v>
      </c>
      <c r="O282">
        <v>5.1105609986391524E-3</v>
      </c>
      <c r="P282">
        <v>5.3197164900861543E-3</v>
      </c>
      <c r="Q282">
        <v>5.5288719815331554E-3</v>
      </c>
      <c r="R282">
        <v>5.7380274729801574E-3</v>
      </c>
      <c r="S282" s="125">
        <v>5.9471829644271593E-3</v>
      </c>
      <c r="T282">
        <v>6.1794297000411563E-3</v>
      </c>
      <c r="U282">
        <v>6.4116764356551533E-3</v>
      </c>
      <c r="V282">
        <v>6.6439231712691494E-3</v>
      </c>
      <c r="W282">
        <v>6.8761699068831464E-3</v>
      </c>
      <c r="X282" s="125">
        <v>7.1084166424971434E-3</v>
      </c>
      <c r="Y282">
        <v>7.3414517616502313E-3</v>
      </c>
      <c r="Z282">
        <v>7.5744868808033201E-3</v>
      </c>
      <c r="AA282">
        <v>7.807521999956408E-3</v>
      </c>
      <c r="AB282">
        <v>8.0405571191094968E-3</v>
      </c>
      <c r="AC282" s="125">
        <v>8.2735922382625848E-3</v>
      </c>
      <c r="AD282">
        <v>8.5368337705905833E-3</v>
      </c>
      <c r="AE282">
        <v>8.8000753029185818E-3</v>
      </c>
      <c r="AF282">
        <v>9.0633168352465803E-3</v>
      </c>
      <c r="AG282">
        <v>9.3265583675745788E-3</v>
      </c>
      <c r="AH282" s="125">
        <v>9.5897998999025773E-3</v>
      </c>
      <c r="AI282" s="295">
        <v>4.2296423313937792E-2</v>
      </c>
      <c r="AJ282" s="295">
        <v>6.5765381271203682E-2</v>
      </c>
      <c r="AK282" s="295">
        <v>9.1462610818512091E-2</v>
      </c>
      <c r="AL282" s="295">
        <v>0.10316039907794933</v>
      </c>
      <c r="AM282" s="295">
        <v>0.18751459325396425</v>
      </c>
    </row>
    <row r="283" spans="2:39">
      <c r="B283" t="s">
        <v>386</v>
      </c>
      <c r="C283" t="s">
        <v>375</v>
      </c>
      <c r="D283" s="125">
        <v>7.9223867021000014E-4</v>
      </c>
      <c r="E283">
        <v>7.8023761107200011E-4</v>
      </c>
      <c r="F283">
        <v>7.6823655193400007E-4</v>
      </c>
      <c r="G283">
        <v>7.5623549279600004E-4</v>
      </c>
      <c r="H283">
        <v>7.44234433658E-4</v>
      </c>
      <c r="I283" s="125">
        <v>7.3223337451999997E-4</v>
      </c>
      <c r="J283">
        <v>7.4602250104800001E-4</v>
      </c>
      <c r="K283">
        <v>7.5981162757599995E-4</v>
      </c>
      <c r="L283">
        <v>7.73600754104E-4</v>
      </c>
      <c r="M283">
        <v>7.8738988063199993E-4</v>
      </c>
      <c r="N283" s="125">
        <v>8.0117900715999998E-4</v>
      </c>
      <c r="O283">
        <v>8.2795114513799998E-4</v>
      </c>
      <c r="P283">
        <v>8.5472328311599999E-4</v>
      </c>
      <c r="Q283">
        <v>8.8149542109399988E-4</v>
      </c>
      <c r="R283">
        <v>9.0826755907199989E-4</v>
      </c>
      <c r="S283" s="125">
        <v>9.3503969704999989E-4</v>
      </c>
      <c r="T283">
        <v>9.762531403259999E-4</v>
      </c>
      <c r="U283">
        <v>1.0174665836019999E-3</v>
      </c>
      <c r="V283">
        <v>1.058680026878E-3</v>
      </c>
      <c r="W283">
        <v>1.0998934701539999E-3</v>
      </c>
      <c r="X283" s="125">
        <v>1.1411069134300001E-3</v>
      </c>
      <c r="Y283">
        <v>1.185905986164E-3</v>
      </c>
      <c r="Z283">
        <v>1.2307050588980001E-3</v>
      </c>
      <c r="AA283">
        <v>1.275504131632E-3</v>
      </c>
      <c r="AB283">
        <v>1.3203032043660001E-3</v>
      </c>
      <c r="AC283" s="125">
        <v>1.3651022771E-3</v>
      </c>
      <c r="AD283">
        <v>1.4115084115400001E-3</v>
      </c>
      <c r="AE283">
        <v>1.45791454598E-3</v>
      </c>
      <c r="AF283">
        <v>1.50432068042E-3</v>
      </c>
      <c r="AG283">
        <v>1.5507268148599999E-3</v>
      </c>
      <c r="AH283" s="125">
        <v>1.5971329493E-3</v>
      </c>
      <c r="AI283" s="295">
        <v>8.44141990471E-3</v>
      </c>
      <c r="AJ283" s="295">
        <v>1.0502056247019999E-2</v>
      </c>
      <c r="AK283" s="295">
        <v>1.5040230973689998E-2</v>
      </c>
      <c r="AL283" s="295">
        <v>1.814229714457E-2</v>
      </c>
      <c r="AM283" s="295">
        <v>3.2041421204830001E-2</v>
      </c>
    </row>
    <row r="284" spans="2:39">
      <c r="B284" t="s">
        <v>386</v>
      </c>
      <c r="C284" t="s">
        <v>79</v>
      </c>
      <c r="D284" s="125">
        <v>2.7527308632728838E-2</v>
      </c>
      <c r="E284">
        <v>2.705922591437103E-2</v>
      </c>
      <c r="F284">
        <v>2.6591143196013224E-2</v>
      </c>
      <c r="G284">
        <v>2.6123060477655415E-2</v>
      </c>
      <c r="H284">
        <v>2.565497775929761E-2</v>
      </c>
      <c r="I284" s="125">
        <v>2.5186895040939801E-2</v>
      </c>
      <c r="J284">
        <v>2.6192649011121887E-2</v>
      </c>
      <c r="K284">
        <v>2.7198402981303972E-2</v>
      </c>
      <c r="L284">
        <v>2.8204156951486058E-2</v>
      </c>
      <c r="M284">
        <v>2.9209910921668143E-2</v>
      </c>
      <c r="N284" s="125">
        <v>3.0215664891850229E-2</v>
      </c>
      <c r="O284">
        <v>2.9783653498941538E-2</v>
      </c>
      <c r="P284">
        <v>2.935164210603285E-2</v>
      </c>
      <c r="Q284">
        <v>2.8919630713124159E-2</v>
      </c>
      <c r="R284">
        <v>2.8487619320215471E-2</v>
      </c>
      <c r="S284" s="125">
        <v>2.805560792730678E-2</v>
      </c>
      <c r="T284">
        <v>2.7932215214201455E-2</v>
      </c>
      <c r="U284">
        <v>2.780882250109613E-2</v>
      </c>
      <c r="V284">
        <v>2.7685429787990806E-2</v>
      </c>
      <c r="W284">
        <v>2.7562037074885481E-2</v>
      </c>
      <c r="X284" s="125">
        <v>2.7438644361780156E-2</v>
      </c>
      <c r="Y284">
        <v>2.8060597122141907E-2</v>
      </c>
      <c r="Z284">
        <v>2.8682549882503655E-2</v>
      </c>
      <c r="AA284">
        <v>2.9304502642865406E-2</v>
      </c>
      <c r="AB284">
        <v>2.9926455403227154E-2</v>
      </c>
      <c r="AC284" s="125">
        <v>3.0548408163588905E-2</v>
      </c>
      <c r="AD284">
        <v>3.1076085429785738E-2</v>
      </c>
      <c r="AE284">
        <v>3.1603762695982571E-2</v>
      </c>
      <c r="AF284">
        <v>3.213143996217941E-2</v>
      </c>
      <c r="AG284">
        <v>3.2659117228376243E-2</v>
      </c>
      <c r="AH284" s="125">
        <v>3.3186794494573076E-2</v>
      </c>
      <c r="AI284" s="295">
        <v>0.29916339577843626</v>
      </c>
      <c r="AJ284" s="295">
        <v>0.31324096739742502</v>
      </c>
      <c r="AK284" s="295">
        <v>0.33461835738700424</v>
      </c>
      <c r="AL284" s="295">
        <v>0.58218869828401099</v>
      </c>
      <c r="AM284" s="295">
        <v>0.88936841130923505</v>
      </c>
    </row>
    <row r="285" spans="2:39">
      <c r="B285" t="s">
        <v>386</v>
      </c>
      <c r="C285" t="s">
        <v>376</v>
      </c>
      <c r="D285" s="125">
        <v>3.3647828980999999E-3</v>
      </c>
      <c r="E285">
        <v>3.3473379604799999E-3</v>
      </c>
      <c r="F285">
        <v>3.3298930228599999E-3</v>
      </c>
      <c r="G285">
        <v>3.3124480852400003E-3</v>
      </c>
      <c r="H285">
        <v>3.2950031476200003E-3</v>
      </c>
      <c r="I285" s="125">
        <v>3.2775582100000003E-3</v>
      </c>
      <c r="J285">
        <v>3.2224361066799994E-3</v>
      </c>
      <c r="K285">
        <v>3.1673140033599985E-3</v>
      </c>
      <c r="L285">
        <v>3.1121919000399981E-3</v>
      </c>
      <c r="M285">
        <v>3.0570697967199972E-3</v>
      </c>
      <c r="N285" s="125">
        <v>3.0019476933999963E-3</v>
      </c>
      <c r="O285">
        <v>3.0721706064799972E-3</v>
      </c>
      <c r="P285">
        <v>3.1423935195599977E-3</v>
      </c>
      <c r="Q285">
        <v>3.2126164326399986E-3</v>
      </c>
      <c r="R285">
        <v>3.2828393457199991E-3</v>
      </c>
      <c r="S285" s="125">
        <v>3.3530622588000001E-3</v>
      </c>
      <c r="T285">
        <v>3.4164779907800004E-3</v>
      </c>
      <c r="U285">
        <v>3.4798937227600007E-3</v>
      </c>
      <c r="V285">
        <v>3.5433094547400006E-3</v>
      </c>
      <c r="W285">
        <v>3.6067251867200009E-3</v>
      </c>
      <c r="X285" s="125">
        <v>3.6701409187000012E-3</v>
      </c>
      <c r="Y285">
        <v>3.732044662520001E-3</v>
      </c>
      <c r="Z285">
        <v>3.7939484063400008E-3</v>
      </c>
      <c r="AA285">
        <v>3.8558521501600006E-3</v>
      </c>
      <c r="AB285">
        <v>3.9177558939800005E-3</v>
      </c>
      <c r="AC285" s="125">
        <v>3.9796596378000003E-3</v>
      </c>
      <c r="AD285">
        <v>4.0365590361800003E-3</v>
      </c>
      <c r="AE285">
        <v>4.0934584345600003E-3</v>
      </c>
      <c r="AF285">
        <v>4.1503578329399994E-3</v>
      </c>
      <c r="AG285">
        <v>4.2072572313199995E-3</v>
      </c>
      <c r="AH285" s="125">
        <v>4.2641566296999995E-3</v>
      </c>
      <c r="AI285" s="295">
        <v>3.5487982824499983E-2</v>
      </c>
      <c r="AJ285" s="295">
        <v>3.6781577130299996E-2</v>
      </c>
      <c r="AK285" s="295">
        <v>4.3701190834200002E-2</v>
      </c>
      <c r="AL285" s="295">
        <v>6.9267612261399991E-2</v>
      </c>
      <c r="AM285" s="295">
        <v>0.10929866217689999</v>
      </c>
    </row>
    <row r="286" spans="2:39">
      <c r="B286" t="s">
        <v>386</v>
      </c>
      <c r="C286" t="s">
        <v>377</v>
      </c>
      <c r="D286" s="125">
        <v>0</v>
      </c>
      <c r="E286">
        <v>0</v>
      </c>
      <c r="F286">
        <v>0</v>
      </c>
      <c r="G286">
        <v>0</v>
      </c>
      <c r="H286">
        <v>0</v>
      </c>
      <c r="I286" s="125">
        <v>0</v>
      </c>
      <c r="J286">
        <v>0</v>
      </c>
      <c r="K286">
        <v>0</v>
      </c>
      <c r="L286">
        <v>0</v>
      </c>
      <c r="M286">
        <v>0</v>
      </c>
      <c r="N286" s="125">
        <v>0</v>
      </c>
      <c r="O286">
        <v>0</v>
      </c>
      <c r="P286">
        <v>0</v>
      </c>
      <c r="Q286">
        <v>0</v>
      </c>
      <c r="R286">
        <v>0</v>
      </c>
      <c r="S286" s="125">
        <v>0</v>
      </c>
      <c r="T286">
        <v>0</v>
      </c>
      <c r="U286">
        <v>0</v>
      </c>
      <c r="V286">
        <v>0</v>
      </c>
      <c r="W286">
        <v>0</v>
      </c>
      <c r="X286" s="125">
        <v>0</v>
      </c>
      <c r="Y286">
        <v>0</v>
      </c>
      <c r="Z286">
        <v>0</v>
      </c>
      <c r="AA286">
        <v>0</v>
      </c>
      <c r="AB286">
        <v>0</v>
      </c>
      <c r="AC286" s="125">
        <v>0</v>
      </c>
      <c r="AD286">
        <v>0</v>
      </c>
      <c r="AE286">
        <v>0</v>
      </c>
      <c r="AF286">
        <v>0</v>
      </c>
      <c r="AG286">
        <v>0</v>
      </c>
      <c r="AH286" s="125">
        <v>0</v>
      </c>
      <c r="AI286" s="295">
        <v>0</v>
      </c>
      <c r="AJ286" s="295">
        <v>0</v>
      </c>
      <c r="AK286" s="295">
        <v>0</v>
      </c>
      <c r="AL286" s="295">
        <v>0</v>
      </c>
      <c r="AM286" s="295">
        <v>0</v>
      </c>
    </row>
    <row r="287" spans="2:39">
      <c r="B287" t="s">
        <v>387</v>
      </c>
      <c r="C287" t="s">
        <v>105</v>
      </c>
      <c r="D287" s="125">
        <v>0.15508855580464267</v>
      </c>
      <c r="E287">
        <v>0.15714380377834225</v>
      </c>
      <c r="F287">
        <v>0.15919905175204183</v>
      </c>
      <c r="G287">
        <v>0.16125429972574137</v>
      </c>
      <c r="H287">
        <v>0.16330954769944095</v>
      </c>
      <c r="I287" s="125">
        <v>0.16536479567314052</v>
      </c>
      <c r="J287">
        <v>0.16778707494275441</v>
      </c>
      <c r="K287">
        <v>0.17020935421236832</v>
      </c>
      <c r="L287">
        <v>0.17263163348198221</v>
      </c>
      <c r="M287">
        <v>0.17505391275159612</v>
      </c>
      <c r="N287" s="125">
        <v>0.17747619202121001</v>
      </c>
      <c r="O287">
        <v>0.17996826964433854</v>
      </c>
      <c r="P287">
        <v>0.18246034726746707</v>
      </c>
      <c r="Q287">
        <v>0.18495242489059557</v>
      </c>
      <c r="R287">
        <v>0.1874445025137241</v>
      </c>
      <c r="S287" s="125">
        <v>0.18993658013685263</v>
      </c>
      <c r="T287">
        <v>0.1922540933623679</v>
      </c>
      <c r="U287">
        <v>0.19457160658788317</v>
      </c>
      <c r="V287">
        <v>0.19688911981339843</v>
      </c>
      <c r="W287">
        <v>0.1992066330389137</v>
      </c>
      <c r="X287" s="125">
        <v>0.20152414626442897</v>
      </c>
      <c r="Y287">
        <v>0.2037959313268469</v>
      </c>
      <c r="Z287">
        <v>0.20606771638926483</v>
      </c>
      <c r="AA287">
        <v>0.20833950145168273</v>
      </c>
      <c r="AB287">
        <v>0.21061128651410066</v>
      </c>
      <c r="AC287" s="125">
        <v>0.21288307157651859</v>
      </c>
      <c r="AD287">
        <v>0.21503758739383255</v>
      </c>
      <c r="AE287">
        <v>0.21719210321114651</v>
      </c>
      <c r="AF287">
        <v>0.21934661902846045</v>
      </c>
      <c r="AG287">
        <v>0.22150113484577441</v>
      </c>
      <c r="AH287" s="125">
        <v>0.22365565066308837</v>
      </c>
      <c r="AI287" s="295">
        <v>1.8245182218432607</v>
      </c>
      <c r="AJ287" s="295">
        <v>2.08668391554118</v>
      </c>
      <c r="AK287" s="295">
        <v>2.3399547486651451</v>
      </c>
      <c r="AL287" s="295">
        <v>3.7337259453632305</v>
      </c>
      <c r="AM287" s="295">
        <v>5.8721565477639466</v>
      </c>
    </row>
    <row r="288" spans="2:39">
      <c r="B288" t="s">
        <v>387</v>
      </c>
      <c r="C288" t="s">
        <v>371</v>
      </c>
      <c r="D288" s="125">
        <v>0</v>
      </c>
      <c r="E288">
        <v>1.0566485404540999E-4</v>
      </c>
      <c r="F288">
        <v>2.1132970809081998E-4</v>
      </c>
      <c r="G288">
        <v>3.1699456213622995E-4</v>
      </c>
      <c r="H288">
        <v>4.2265941618163997E-4</v>
      </c>
      <c r="I288" s="125">
        <v>5.2832427022704998E-4</v>
      </c>
      <c r="J288">
        <v>8.7205549290051993E-4</v>
      </c>
      <c r="K288">
        <v>1.21578671557399E-3</v>
      </c>
      <c r="L288">
        <v>1.55951793824746E-3</v>
      </c>
      <c r="M288">
        <v>1.9032491609209299E-3</v>
      </c>
      <c r="N288" s="125">
        <v>2.2469803835944002E-3</v>
      </c>
      <c r="O288">
        <v>2.6601327352302993E-3</v>
      </c>
      <c r="P288">
        <v>3.0732850868661989E-3</v>
      </c>
      <c r="Q288">
        <v>3.4864374385020981E-3</v>
      </c>
      <c r="R288">
        <v>3.8995897901379977E-3</v>
      </c>
      <c r="S288" s="125">
        <v>4.3127421417738969E-3</v>
      </c>
      <c r="T288">
        <v>4.6853246219887672E-3</v>
      </c>
      <c r="U288">
        <v>5.0579071022036383E-3</v>
      </c>
      <c r="V288">
        <v>5.4304895824185085E-3</v>
      </c>
      <c r="W288">
        <v>5.8030720626333788E-3</v>
      </c>
      <c r="X288" s="125">
        <v>6.1756545428482499E-3</v>
      </c>
      <c r="Y288">
        <v>6.4810255337915401E-3</v>
      </c>
      <c r="Z288">
        <v>6.7863965247348303E-3</v>
      </c>
      <c r="AA288">
        <v>7.0917675156781206E-3</v>
      </c>
      <c r="AB288">
        <v>7.3971385066214108E-3</v>
      </c>
      <c r="AC288" s="125">
        <v>7.702509497564701E-3</v>
      </c>
      <c r="AD288">
        <v>7.9909254112540511E-3</v>
      </c>
      <c r="AE288">
        <v>8.2793413249434011E-3</v>
      </c>
      <c r="AF288">
        <v>8.5677572386327495E-3</v>
      </c>
      <c r="AG288">
        <v>8.8561731523220995E-3</v>
      </c>
      <c r="AH288" s="125">
        <v>9.1445890660114496E-3</v>
      </c>
      <c r="AI288" s="295">
        <v>9.3825625019184501E-3</v>
      </c>
      <c r="AJ288" s="295">
        <v>4.6831615488197427E-2</v>
      </c>
      <c r="AK288" s="295">
        <v>8.44732783144026E-2</v>
      </c>
      <c r="AL288" s="295">
        <v>5.396719760652148E-2</v>
      </c>
      <c r="AM288" s="295">
        <v>0.13226482137807583</v>
      </c>
    </row>
    <row r="289" spans="2:39">
      <c r="B289" t="s">
        <v>387</v>
      </c>
      <c r="C289" t="s">
        <v>85</v>
      </c>
      <c r="D289" s="125">
        <v>0.14300803159113215</v>
      </c>
      <c r="E289">
        <v>0.14632913229711597</v>
      </c>
      <c r="F289">
        <v>0.14965023300309979</v>
      </c>
      <c r="G289">
        <v>0.15297133370908364</v>
      </c>
      <c r="H289">
        <v>0.15629243441506746</v>
      </c>
      <c r="I289" s="125">
        <v>0.15961353512105128</v>
      </c>
      <c r="J289">
        <v>0.16331100004995344</v>
      </c>
      <c r="K289">
        <v>0.1670084649788556</v>
      </c>
      <c r="L289">
        <v>0.17070592990775779</v>
      </c>
      <c r="M289">
        <v>0.17440339483665995</v>
      </c>
      <c r="N289" s="125">
        <v>0.17810085976556211</v>
      </c>
      <c r="O289">
        <v>0.18185791851231084</v>
      </c>
      <c r="P289">
        <v>0.18561497725905957</v>
      </c>
      <c r="Q289">
        <v>0.18937203600580826</v>
      </c>
      <c r="R289">
        <v>0.19312909475255699</v>
      </c>
      <c r="S289" s="125">
        <v>0.19688615349930572</v>
      </c>
      <c r="T289">
        <v>0.2014062466726553</v>
      </c>
      <c r="U289">
        <v>0.20592633984600492</v>
      </c>
      <c r="V289">
        <v>0.21044643301935451</v>
      </c>
      <c r="W289">
        <v>0.21496652619270412</v>
      </c>
      <c r="X289" s="125">
        <v>0.21948661936605371</v>
      </c>
      <c r="Y289">
        <v>0.22466305394722877</v>
      </c>
      <c r="Z289">
        <v>0.2298394885284038</v>
      </c>
      <c r="AA289">
        <v>0.23501592310957886</v>
      </c>
      <c r="AB289">
        <v>0.24019235769075389</v>
      </c>
      <c r="AC289" s="125">
        <v>0.24536879227192895</v>
      </c>
      <c r="AD289">
        <v>0.25014189690609517</v>
      </c>
      <c r="AE289">
        <v>0.25491500154026142</v>
      </c>
      <c r="AF289">
        <v>0.25968810617442767</v>
      </c>
      <c r="AG289">
        <v>0.26446121080859392</v>
      </c>
      <c r="AH289" s="125">
        <v>0.26923431544276016</v>
      </c>
      <c r="AI289" s="295">
        <v>1.761394349675339</v>
      </c>
      <c r="AJ289" s="295">
        <v>2.1771932048913762</v>
      </c>
      <c r="AK289" s="295">
        <v>2.6930067657860866</v>
      </c>
      <c r="AL289" s="295">
        <v>3.7604866948011524</v>
      </c>
      <c r="AM289" s="295">
        <v>6.2340068412211851</v>
      </c>
    </row>
    <row r="290" spans="2:39">
      <c r="B290" t="s">
        <v>387</v>
      </c>
      <c r="C290" t="s">
        <v>372</v>
      </c>
      <c r="D290" s="125">
        <v>-1.415377451703189E-2</v>
      </c>
      <c r="E290">
        <v>-1.6389797208062221E-2</v>
      </c>
      <c r="F290">
        <v>-1.8625819899092552E-2</v>
      </c>
      <c r="G290">
        <v>-2.0861842590122887E-2</v>
      </c>
      <c r="H290">
        <v>-2.3097865281153217E-2</v>
      </c>
      <c r="I290" s="125">
        <v>-2.5333887972183548E-2</v>
      </c>
      <c r="J290">
        <v>-2.8311208784823804E-2</v>
      </c>
      <c r="K290">
        <v>-3.128852959746406E-2</v>
      </c>
      <c r="L290">
        <v>-3.4265850410104319E-2</v>
      </c>
      <c r="M290">
        <v>-3.7243171222744578E-2</v>
      </c>
      <c r="N290" s="125">
        <v>-4.0220492035384831E-2</v>
      </c>
      <c r="O290">
        <v>-4.3365737068040033E-2</v>
      </c>
      <c r="P290">
        <v>-4.6510982100695236E-2</v>
      </c>
      <c r="Q290">
        <v>-4.9656227133350439E-2</v>
      </c>
      <c r="R290">
        <v>-5.2801472166005635E-2</v>
      </c>
      <c r="S290" s="125">
        <v>-5.5946717198660838E-2</v>
      </c>
      <c r="T290">
        <v>-5.9666958880585812E-2</v>
      </c>
      <c r="U290">
        <v>-6.3387200562510779E-2</v>
      </c>
      <c r="V290">
        <v>-6.7107442244435753E-2</v>
      </c>
      <c r="W290">
        <v>-7.0827683926360727E-2</v>
      </c>
      <c r="X290" s="125">
        <v>-7.4547925608285701E-2</v>
      </c>
      <c r="Y290">
        <v>-7.8511714748542585E-2</v>
      </c>
      <c r="Z290">
        <v>-8.2475503888799484E-2</v>
      </c>
      <c r="AA290">
        <v>-8.6439293029056369E-2</v>
      </c>
      <c r="AB290">
        <v>-9.0403082169313254E-2</v>
      </c>
      <c r="AC290" s="125">
        <v>-9.4366871309570152E-2</v>
      </c>
      <c r="AD290">
        <v>-9.7970292030450642E-2</v>
      </c>
      <c r="AE290">
        <v>-0.10157371275133115</v>
      </c>
      <c r="AF290">
        <v>-0.10517713347221164</v>
      </c>
      <c r="AG290">
        <v>-0.10878055419309214</v>
      </c>
      <c r="AH290" s="125">
        <v>-0.11238397491397263</v>
      </c>
      <c r="AI290" s="295">
        <v>-0.2897922395181679</v>
      </c>
      <c r="AJ290" s="295">
        <v>-0.62403883892431578</v>
      </c>
      <c r="AK290" s="295">
        <v>-1.0326300581146255</v>
      </c>
      <c r="AL290" s="295">
        <v>-0.87361058640709888</v>
      </c>
      <c r="AM290" s="295">
        <v>-1.8316927189134389</v>
      </c>
    </row>
    <row r="291" spans="2:39">
      <c r="B291" t="s">
        <v>387</v>
      </c>
      <c r="C291" t="s">
        <v>81</v>
      </c>
      <c r="D291" s="125">
        <v>5.8348577030128163E-2</v>
      </c>
      <c r="E291">
        <v>6.0375836512572736E-2</v>
      </c>
      <c r="F291">
        <v>6.240309599501731E-2</v>
      </c>
      <c r="G291">
        <v>6.4430355477461884E-2</v>
      </c>
      <c r="H291">
        <v>6.6457614959906458E-2</v>
      </c>
      <c r="I291" s="125">
        <v>6.8484874442351032E-2</v>
      </c>
      <c r="J291">
        <v>7.2371076537942627E-2</v>
      </c>
      <c r="K291">
        <v>7.6257278633534209E-2</v>
      </c>
      <c r="L291">
        <v>8.0143480729125804E-2</v>
      </c>
      <c r="M291">
        <v>8.4029682824717386E-2</v>
      </c>
      <c r="N291" s="125">
        <v>8.7915884920308981E-2</v>
      </c>
      <c r="O291">
        <v>9.2224456521355386E-2</v>
      </c>
      <c r="P291">
        <v>9.653302812240179E-2</v>
      </c>
      <c r="Q291">
        <v>0.10084159972344818</v>
      </c>
      <c r="R291">
        <v>0.10515017132449458</v>
      </c>
      <c r="S291" s="125">
        <v>0.10945874292554099</v>
      </c>
      <c r="T291">
        <v>0.11315726783092178</v>
      </c>
      <c r="U291">
        <v>0.11685579273630259</v>
      </c>
      <c r="V291">
        <v>0.12055431764168338</v>
      </c>
      <c r="W291">
        <v>0.12425284254706419</v>
      </c>
      <c r="X291" s="125">
        <v>0.12795136745244498</v>
      </c>
      <c r="Y291">
        <v>0.13103293290779891</v>
      </c>
      <c r="Z291">
        <v>0.13411449836315284</v>
      </c>
      <c r="AA291">
        <v>0.13719606381850674</v>
      </c>
      <c r="AB291">
        <v>0.14027762927386067</v>
      </c>
      <c r="AC291" s="125">
        <v>0.1433591947292146</v>
      </c>
      <c r="AD291">
        <v>0.14590605795591446</v>
      </c>
      <c r="AE291">
        <v>0.14845292118261433</v>
      </c>
      <c r="AF291">
        <v>0.15099978440931419</v>
      </c>
      <c r="AG291">
        <v>0.15354664763601406</v>
      </c>
      <c r="AH291" s="125">
        <v>0.15609351086271392</v>
      </c>
      <c r="AI291" s="295">
        <v>0.78121775806306659</v>
      </c>
      <c r="AJ291" s="295">
        <v>1.194895471745967</v>
      </c>
      <c r="AK291" s="295">
        <v>1.56893060859155</v>
      </c>
      <c r="AL291" s="295">
        <v>1.8881973448887246</v>
      </c>
      <c r="AM291" s="295">
        <v>3.3291765860278293</v>
      </c>
    </row>
    <row r="292" spans="2:39">
      <c r="B292" t="s">
        <v>387</v>
      </c>
      <c r="C292" t="s">
        <v>373</v>
      </c>
      <c r="D292" s="125">
        <v>1.0552225220288494E-2</v>
      </c>
      <c r="E292">
        <v>1.0869368993732418E-2</v>
      </c>
      <c r="F292">
        <v>1.1186512767176341E-2</v>
      </c>
      <c r="G292">
        <v>1.1503656540620265E-2</v>
      </c>
      <c r="H292">
        <v>1.1820800314064187E-2</v>
      </c>
      <c r="I292" s="125">
        <v>1.2137944087508111E-2</v>
      </c>
      <c r="J292">
        <v>1.245991388662273E-2</v>
      </c>
      <c r="K292">
        <v>1.2781883685737346E-2</v>
      </c>
      <c r="L292">
        <v>1.3103853484851965E-2</v>
      </c>
      <c r="M292">
        <v>1.3425823283966581E-2</v>
      </c>
      <c r="N292" s="125">
        <v>1.3747793083081199E-2</v>
      </c>
      <c r="O292">
        <v>1.4018193310374068E-2</v>
      </c>
      <c r="P292">
        <v>1.4288593537666937E-2</v>
      </c>
      <c r="Q292">
        <v>1.4558993764959808E-2</v>
      </c>
      <c r="R292">
        <v>1.4829393992252677E-2</v>
      </c>
      <c r="S292" s="125">
        <v>1.5099794219545546E-2</v>
      </c>
      <c r="T292">
        <v>1.5350622104510716E-2</v>
      </c>
      <c r="U292">
        <v>1.5601449989475885E-2</v>
      </c>
      <c r="V292">
        <v>1.5852277874441056E-2</v>
      </c>
      <c r="W292">
        <v>1.6103105759406225E-2</v>
      </c>
      <c r="X292" s="125">
        <v>1.6353933644371394E-2</v>
      </c>
      <c r="Y292">
        <v>1.661922888092391E-2</v>
      </c>
      <c r="Z292">
        <v>1.6884524117476422E-2</v>
      </c>
      <c r="AA292">
        <v>1.7149819354028938E-2</v>
      </c>
      <c r="AB292">
        <v>1.7415114590581451E-2</v>
      </c>
      <c r="AC292" s="125">
        <v>1.7680409827133967E-2</v>
      </c>
      <c r="AD292">
        <v>1.796586333212534E-2</v>
      </c>
      <c r="AE292">
        <v>1.8251316837116713E-2</v>
      </c>
      <c r="AF292">
        <v>1.8536770342108082E-2</v>
      </c>
      <c r="AG292">
        <v>1.8822223847099456E-2</v>
      </c>
      <c r="AH292" s="125">
        <v>1.9107677352090829E-2</v>
      </c>
      <c r="AI292" s="295">
        <v>0.13358977534764963</v>
      </c>
      <c r="AJ292" s="295">
        <v>0.16580415128008549</v>
      </c>
      <c r="AK292" s="295">
        <v>0.19478688212505649</v>
      </c>
      <c r="AL292" s="295">
        <v>0.2856461335446539</v>
      </c>
      <c r="AM292" s="295">
        <v>0.4640790820253391</v>
      </c>
    </row>
    <row r="293" spans="2:39">
      <c r="B293" t="s">
        <v>387</v>
      </c>
      <c r="C293" t="s">
        <v>374</v>
      </c>
      <c r="D293" s="125">
        <v>2.7049494772309945E-2</v>
      </c>
      <c r="E293">
        <v>2.7419520096748948E-2</v>
      </c>
      <c r="F293">
        <v>2.7789545421187955E-2</v>
      </c>
      <c r="G293">
        <v>2.8159570745626958E-2</v>
      </c>
      <c r="H293">
        <v>2.8529596070065964E-2</v>
      </c>
      <c r="I293" s="125">
        <v>2.8899621394504967E-2</v>
      </c>
      <c r="J293">
        <v>2.9201325892086964E-2</v>
      </c>
      <c r="K293">
        <v>2.950303038966896E-2</v>
      </c>
      <c r="L293">
        <v>2.980473488725096E-2</v>
      </c>
      <c r="M293">
        <v>3.0106439384832956E-2</v>
      </c>
      <c r="N293" s="125">
        <v>3.0408143882414952E-2</v>
      </c>
      <c r="O293">
        <v>3.0610302213217751E-2</v>
      </c>
      <c r="P293">
        <v>3.0812460544020551E-2</v>
      </c>
      <c r="Q293">
        <v>3.1014618874823346E-2</v>
      </c>
      <c r="R293">
        <v>3.1216777205626146E-2</v>
      </c>
      <c r="S293" s="125">
        <v>3.1418935536428945E-2</v>
      </c>
      <c r="T293">
        <v>3.1576674453972553E-2</v>
      </c>
      <c r="U293">
        <v>3.1734413371516161E-2</v>
      </c>
      <c r="V293">
        <v>3.1892152289059762E-2</v>
      </c>
      <c r="W293">
        <v>3.204989120660337E-2</v>
      </c>
      <c r="X293" s="125">
        <v>3.2207630124146978E-2</v>
      </c>
      <c r="Y293">
        <v>3.2377500511731383E-2</v>
      </c>
      <c r="Z293">
        <v>3.2547370899315788E-2</v>
      </c>
      <c r="AA293">
        <v>3.2717241286900199E-2</v>
      </c>
      <c r="AB293">
        <v>3.2887111674484604E-2</v>
      </c>
      <c r="AC293" s="125">
        <v>3.3056982062069008E-2</v>
      </c>
      <c r="AD293">
        <v>3.3275925393197403E-2</v>
      </c>
      <c r="AE293">
        <v>3.3494868724325805E-2</v>
      </c>
      <c r="AF293">
        <v>3.37138120554542E-2</v>
      </c>
      <c r="AG293">
        <v>3.3932755386582601E-2</v>
      </c>
      <c r="AH293" s="125">
        <v>3.4151698717710996E-2</v>
      </c>
      <c r="AI293" s="295">
        <v>0.31687102293669955</v>
      </c>
      <c r="AJ293" s="295">
        <v>0.34494199970183048</v>
      </c>
      <c r="AK293" s="295">
        <v>0.36436289683591899</v>
      </c>
      <c r="AL293" s="295">
        <v>0.63140487875611506</v>
      </c>
      <c r="AM293" s="295">
        <v>0.96356014546788704</v>
      </c>
    </row>
    <row r="294" spans="2:39">
      <c r="B294" t="s">
        <v>387</v>
      </c>
      <c r="C294" t="s">
        <v>375</v>
      </c>
      <c r="D294" s="125">
        <v>5.9563849809000013E-3</v>
      </c>
      <c r="E294">
        <v>6.0526841392800007E-3</v>
      </c>
      <c r="F294">
        <v>6.1489832976600002E-3</v>
      </c>
      <c r="G294">
        <v>6.2452824560400005E-3</v>
      </c>
      <c r="H294">
        <v>6.3415816144199999E-3</v>
      </c>
      <c r="I294" s="125">
        <v>6.4378807727999993E-3</v>
      </c>
      <c r="J294">
        <v>6.5876576547999992E-3</v>
      </c>
      <c r="K294">
        <v>6.737434536799999E-3</v>
      </c>
      <c r="L294">
        <v>6.8872114187999997E-3</v>
      </c>
      <c r="M294">
        <v>7.0369883007999996E-3</v>
      </c>
      <c r="N294" s="125">
        <v>7.1867651827999994E-3</v>
      </c>
      <c r="O294">
        <v>7.3523079281799996E-3</v>
      </c>
      <c r="P294">
        <v>7.5178506735599998E-3</v>
      </c>
      <c r="Q294">
        <v>7.6833934189399992E-3</v>
      </c>
      <c r="R294">
        <v>7.8489361643199994E-3</v>
      </c>
      <c r="S294" s="125">
        <v>8.0144789096999996E-3</v>
      </c>
      <c r="T294">
        <v>8.2769631236800003E-3</v>
      </c>
      <c r="U294">
        <v>8.5394473376599993E-3</v>
      </c>
      <c r="V294">
        <v>8.80193155164E-3</v>
      </c>
      <c r="W294">
        <v>9.064415765619999E-3</v>
      </c>
      <c r="X294" s="125">
        <v>9.3268999795999997E-3</v>
      </c>
      <c r="Y294">
        <v>9.5898857560800001E-3</v>
      </c>
      <c r="Z294">
        <v>9.8528715325600005E-3</v>
      </c>
      <c r="AA294">
        <v>1.0115857309039999E-2</v>
      </c>
      <c r="AB294">
        <v>1.037884308552E-2</v>
      </c>
      <c r="AC294" s="125">
        <v>1.0641828862E-2</v>
      </c>
      <c r="AD294">
        <v>1.0897151239659999E-2</v>
      </c>
      <c r="AE294">
        <v>1.115247361732E-2</v>
      </c>
      <c r="AF294">
        <v>1.140779599498E-2</v>
      </c>
      <c r="AG294">
        <v>1.1663118372640001E-2</v>
      </c>
      <c r="AH294" s="125">
        <v>1.19184407503E-2</v>
      </c>
      <c r="AI294" s="295">
        <v>7.1618854355099987E-2</v>
      </c>
      <c r="AJ294" s="295">
        <v>8.96133900357E-2</v>
      </c>
      <c r="AK294" s="295">
        <v>0.11694516649970001</v>
      </c>
      <c r="AL294" s="295">
        <v>0.15404547920799999</v>
      </c>
      <c r="AM294" s="295">
        <v>0.26166374572810003</v>
      </c>
    </row>
    <row r="295" spans="2:39">
      <c r="B295" t="s">
        <v>387</v>
      </c>
      <c r="C295" t="s">
        <v>79</v>
      </c>
      <c r="D295" s="125">
        <v>0.10329110863860738</v>
      </c>
      <c r="E295">
        <v>0.10360378042722404</v>
      </c>
      <c r="F295">
        <v>0.1039164522158407</v>
      </c>
      <c r="G295">
        <v>0.10422912400445734</v>
      </c>
      <c r="H295">
        <v>0.104541795793074</v>
      </c>
      <c r="I295" s="125">
        <v>0.10485446758169066</v>
      </c>
      <c r="J295">
        <v>0.10447691827533434</v>
      </c>
      <c r="K295">
        <v>0.10409936896897802</v>
      </c>
      <c r="L295">
        <v>0.1037218196626217</v>
      </c>
      <c r="M295">
        <v>0.10334427035626538</v>
      </c>
      <c r="N295" s="125">
        <v>0.10296672104990906</v>
      </c>
      <c r="O295">
        <v>0.10242694293839588</v>
      </c>
      <c r="P295">
        <v>0.1018871648268827</v>
      </c>
      <c r="Q295">
        <v>0.10134738671536954</v>
      </c>
      <c r="R295">
        <v>0.10080760860385636</v>
      </c>
      <c r="S295" s="125">
        <v>0.10026783049234318</v>
      </c>
      <c r="T295">
        <v>0.10012677022945951</v>
      </c>
      <c r="U295">
        <v>9.9985709966575839E-2</v>
      </c>
      <c r="V295">
        <v>9.9844649703692154E-2</v>
      </c>
      <c r="W295">
        <v>9.9703589440808482E-2</v>
      </c>
      <c r="X295" s="125">
        <v>9.9562529177924811E-2</v>
      </c>
      <c r="Y295">
        <v>0.10032673931211668</v>
      </c>
      <c r="Z295">
        <v>0.10109094944630855</v>
      </c>
      <c r="AA295">
        <v>0.1018551595805004</v>
      </c>
      <c r="AB295">
        <v>0.10261936971469227</v>
      </c>
      <c r="AC295" s="125">
        <v>0.10338357984888413</v>
      </c>
      <c r="AD295">
        <v>0.10383884746880916</v>
      </c>
      <c r="AE295">
        <v>0.10429411508873418</v>
      </c>
      <c r="AF295">
        <v>0.1047493827086592</v>
      </c>
      <c r="AG295">
        <v>0.10520465032858423</v>
      </c>
      <c r="AH295" s="125">
        <v>0.10565991794850925</v>
      </c>
      <c r="AI295" s="295">
        <v>1.1430458269740027</v>
      </c>
      <c r="AJ295" s="295">
        <v>1.1089269031452176</v>
      </c>
      <c r="AK295" s="295">
        <v>1.1325852406237227</v>
      </c>
      <c r="AL295" s="295">
        <v>2.1490060090693111</v>
      </c>
      <c r="AM295" s="295">
        <v>3.1820287205151092</v>
      </c>
    </row>
    <row r="296" spans="2:39">
      <c r="B296" t="s">
        <v>387</v>
      </c>
      <c r="C296" t="s">
        <v>376</v>
      </c>
      <c r="D296" s="125">
        <v>6.1560353023000008E-3</v>
      </c>
      <c r="E296">
        <v>6.2301062840800009E-3</v>
      </c>
      <c r="F296">
        <v>6.3041772658600009E-3</v>
      </c>
      <c r="G296">
        <v>6.3782482476400001E-3</v>
      </c>
      <c r="H296">
        <v>6.4523192294200001E-3</v>
      </c>
      <c r="I296" s="125">
        <v>6.5263902112000002E-3</v>
      </c>
      <c r="J296">
        <v>6.6049588531200002E-3</v>
      </c>
      <c r="K296">
        <v>6.6835274950400002E-3</v>
      </c>
      <c r="L296">
        <v>6.7620961369600002E-3</v>
      </c>
      <c r="M296">
        <v>6.8406647788800002E-3</v>
      </c>
      <c r="N296" s="125">
        <v>6.9192334208000002E-3</v>
      </c>
      <c r="O296">
        <v>7.0226527492400007E-3</v>
      </c>
      <c r="P296">
        <v>7.1260720776800002E-3</v>
      </c>
      <c r="Q296">
        <v>7.2294914061200007E-3</v>
      </c>
      <c r="R296">
        <v>7.3329107345600003E-3</v>
      </c>
      <c r="S296" s="125">
        <v>7.4363300630000007E-3</v>
      </c>
      <c r="T296">
        <v>7.5409861480600013E-3</v>
      </c>
      <c r="U296">
        <v>7.645642233120001E-3</v>
      </c>
      <c r="V296">
        <v>7.7502983181800015E-3</v>
      </c>
      <c r="W296">
        <v>7.8549544032400012E-3</v>
      </c>
      <c r="X296" s="125">
        <v>7.9596104883000018E-3</v>
      </c>
      <c r="Y296">
        <v>8.065257085929995E-3</v>
      </c>
      <c r="Z296">
        <v>8.1709036835599866E-3</v>
      </c>
      <c r="AA296">
        <v>8.2765502811899799E-3</v>
      </c>
      <c r="AB296">
        <v>8.3821968788199714E-3</v>
      </c>
      <c r="AC296" s="125">
        <v>8.4878434764499647E-3</v>
      </c>
      <c r="AD296">
        <v>8.5850157531499709E-3</v>
      </c>
      <c r="AE296">
        <v>8.6821880298499788E-3</v>
      </c>
      <c r="AF296">
        <v>8.779360306549985E-3</v>
      </c>
      <c r="AG296">
        <v>8.8765325832499929E-3</v>
      </c>
      <c r="AH296" s="125">
        <v>8.9737048599499991E-3</v>
      </c>
      <c r="AI296" s="295">
        <v>7.1857757225300009E-2</v>
      </c>
      <c r="AJ296" s="295">
        <v>8.18181820423E-2</v>
      </c>
      <c r="AK296" s="295">
        <v>9.3239163426999824E-2</v>
      </c>
      <c r="AL296" s="295">
        <v>0.14675670584680001</v>
      </c>
      <c r="AM296" s="295">
        <v>0.23203625878549985</v>
      </c>
    </row>
    <row r="297" spans="2:39">
      <c r="B297" t="s">
        <v>387</v>
      </c>
      <c r="C297" t="s">
        <v>377</v>
      </c>
      <c r="D297" s="125">
        <v>0</v>
      </c>
      <c r="E297">
        <v>0</v>
      </c>
      <c r="F297">
        <v>0</v>
      </c>
      <c r="G297">
        <v>0</v>
      </c>
      <c r="H297">
        <v>0</v>
      </c>
      <c r="I297" s="125">
        <v>0</v>
      </c>
      <c r="J297">
        <v>0</v>
      </c>
      <c r="K297">
        <v>0</v>
      </c>
      <c r="L297">
        <v>0</v>
      </c>
      <c r="M297">
        <v>0</v>
      </c>
      <c r="N297" s="125">
        <v>0</v>
      </c>
      <c r="O297">
        <v>0</v>
      </c>
      <c r="P297">
        <v>0</v>
      </c>
      <c r="Q297">
        <v>0</v>
      </c>
      <c r="R297">
        <v>0</v>
      </c>
      <c r="S297" s="125">
        <v>0</v>
      </c>
      <c r="T297">
        <v>0</v>
      </c>
      <c r="U297">
        <v>0</v>
      </c>
      <c r="V297">
        <v>0</v>
      </c>
      <c r="W297">
        <v>0</v>
      </c>
      <c r="X297" s="125">
        <v>0</v>
      </c>
      <c r="Y297">
        <v>0</v>
      </c>
      <c r="Z297">
        <v>0</v>
      </c>
      <c r="AA297">
        <v>0</v>
      </c>
      <c r="AB297">
        <v>0</v>
      </c>
      <c r="AC297" s="125">
        <v>0</v>
      </c>
      <c r="AD297">
        <v>0</v>
      </c>
      <c r="AE297">
        <v>0</v>
      </c>
      <c r="AF297">
        <v>0</v>
      </c>
      <c r="AG297">
        <v>0</v>
      </c>
      <c r="AH297" s="125">
        <v>0</v>
      </c>
      <c r="AI297" s="295">
        <v>0</v>
      </c>
      <c r="AJ297" s="295">
        <v>0</v>
      </c>
      <c r="AK297" s="295">
        <v>0</v>
      </c>
      <c r="AL297" s="295">
        <v>0</v>
      </c>
      <c r="AM297" s="295">
        <v>0</v>
      </c>
    </row>
    <row r="298" spans="2:39">
      <c r="B298" t="s">
        <v>295</v>
      </c>
      <c r="C298" t="s">
        <v>105</v>
      </c>
      <c r="D298" s="125">
        <v>0.1589216390441377</v>
      </c>
      <c r="E298">
        <v>0.16244565711503253</v>
      </c>
      <c r="F298">
        <v>0.16596967518592737</v>
      </c>
      <c r="G298">
        <v>0.16949369325682223</v>
      </c>
      <c r="H298">
        <v>0.17301771132771707</v>
      </c>
      <c r="I298" s="125">
        <v>0.1765417293986119</v>
      </c>
      <c r="J298">
        <v>0.18203171438916466</v>
      </c>
      <c r="K298">
        <v>0.18752169937971744</v>
      </c>
      <c r="L298">
        <v>0.19301168437027019</v>
      </c>
      <c r="M298">
        <v>0.19850166936082297</v>
      </c>
      <c r="N298" s="125">
        <v>0.20399165435137573</v>
      </c>
      <c r="O298">
        <v>0.209743209677003</v>
      </c>
      <c r="P298">
        <v>0.21549476500263026</v>
      </c>
      <c r="Q298">
        <v>0.22124632032825756</v>
      </c>
      <c r="R298">
        <v>0.22699787565388482</v>
      </c>
      <c r="S298" s="125">
        <v>0.23274943097951209</v>
      </c>
      <c r="T298">
        <v>0.23794338914417976</v>
      </c>
      <c r="U298">
        <v>0.24313734730884742</v>
      </c>
      <c r="V298">
        <v>0.24833130547351506</v>
      </c>
      <c r="W298">
        <v>0.25352526363818273</v>
      </c>
      <c r="X298" s="125">
        <v>0.2587192218028504</v>
      </c>
      <c r="Y298">
        <v>0.26377896920487076</v>
      </c>
      <c r="Z298">
        <v>0.26883871660689113</v>
      </c>
      <c r="AA298">
        <v>0.27389846400891144</v>
      </c>
      <c r="AB298">
        <v>0.2789582114109318</v>
      </c>
      <c r="AC298" s="125">
        <v>0.28401795881295216</v>
      </c>
      <c r="AD298">
        <v>0.28894630685567291</v>
      </c>
      <c r="AE298">
        <v>0.29387465489839365</v>
      </c>
      <c r="AF298">
        <v>0.29880300294111439</v>
      </c>
      <c r="AG298">
        <v>0.30373135098383514</v>
      </c>
      <c r="AH298" s="125">
        <v>0.30865969902655588</v>
      </c>
      <c r="AI298" s="295">
        <v>1.9714485271796001</v>
      </c>
      <c r="AJ298" s="295">
        <v>2.5518797833602389</v>
      </c>
      <c r="AK298" s="295">
        <v>3.1222265565529796</v>
      </c>
      <c r="AL298" s="295">
        <v>4.3193366561884625</v>
      </c>
      <c r="AM298" s="295">
        <v>7.1828439909385908</v>
      </c>
    </row>
    <row r="299" spans="2:39">
      <c r="B299" t="s">
        <v>295</v>
      </c>
      <c r="C299" t="s">
        <v>371</v>
      </c>
      <c r="D299" s="125">
        <v>0</v>
      </c>
      <c r="E299">
        <v>1.6544813721229998E-5</v>
      </c>
      <c r="F299">
        <v>3.3089627442459996E-5</v>
      </c>
      <c r="G299">
        <v>4.963444116368999E-5</v>
      </c>
      <c r="H299">
        <v>6.6179254884919992E-5</v>
      </c>
      <c r="I299" s="125">
        <v>8.2724068606149993E-5</v>
      </c>
      <c r="J299">
        <v>1.8647694337423998E-4</v>
      </c>
      <c r="K299">
        <v>2.9022981814232995E-4</v>
      </c>
      <c r="L299">
        <v>3.9398269291041993E-4</v>
      </c>
      <c r="M299">
        <v>4.977355676785099E-4</v>
      </c>
      <c r="N299" s="125">
        <v>6.0148844244659993E-4</v>
      </c>
      <c r="O299">
        <v>7.9896344453655999E-4</v>
      </c>
      <c r="P299">
        <v>9.9643844662652015E-4</v>
      </c>
      <c r="Q299">
        <v>1.1939134487164802E-3</v>
      </c>
      <c r="R299">
        <v>1.3913884508064403E-3</v>
      </c>
      <c r="S299" s="125">
        <v>1.5888634528964001E-3</v>
      </c>
      <c r="T299">
        <v>1.8035729086933203E-3</v>
      </c>
      <c r="U299">
        <v>2.0182823644902407E-3</v>
      </c>
      <c r="V299">
        <v>2.2329918202871608E-3</v>
      </c>
      <c r="W299">
        <v>2.447701276084081E-3</v>
      </c>
      <c r="X299" s="125">
        <v>2.6624107318810012E-3</v>
      </c>
      <c r="Y299">
        <v>2.8645509475095708E-3</v>
      </c>
      <c r="Z299">
        <v>3.0666911631381404E-3</v>
      </c>
      <c r="AA299">
        <v>3.2688313787667101E-3</v>
      </c>
      <c r="AB299">
        <v>3.4709715943952797E-3</v>
      </c>
      <c r="AC299" s="125">
        <v>3.6731118100238494E-3</v>
      </c>
      <c r="AD299">
        <v>3.8734529452368058E-3</v>
      </c>
      <c r="AE299">
        <v>4.0737940804497618E-3</v>
      </c>
      <c r="AF299">
        <v>4.2741352156627178E-3</v>
      </c>
      <c r="AG299">
        <v>4.4744763508756747E-3</v>
      </c>
      <c r="AH299" s="125">
        <v>4.6748174860886307E-3</v>
      </c>
      <c r="AI299" s="295">
        <v>2.2180856703705497E-3</v>
      </c>
      <c r="AJ299" s="295">
        <v>1.7736014787464807E-2</v>
      </c>
      <c r="AK299" s="295">
        <v>4.0377243704028148E-2</v>
      </c>
      <c r="AL299" s="295">
        <v>1.9352612015388754E-2</v>
      </c>
      <c r="AM299" s="295">
        <v>5.7067444987535895E-2</v>
      </c>
    </row>
    <row r="300" spans="2:39">
      <c r="B300" t="s">
        <v>295</v>
      </c>
      <c r="C300" t="s">
        <v>85</v>
      </c>
      <c r="D300" s="125">
        <v>0.11776570953776906</v>
      </c>
      <c r="E300">
        <v>0.12436463966716955</v>
      </c>
      <c r="F300">
        <v>0.13096356979657003</v>
      </c>
      <c r="G300">
        <v>0.13756249992597053</v>
      </c>
      <c r="H300">
        <v>0.14416143005537102</v>
      </c>
      <c r="I300" s="125">
        <v>0.15076036018477151</v>
      </c>
      <c r="J300">
        <v>0.16160388650378249</v>
      </c>
      <c r="K300">
        <v>0.17244741282279344</v>
      </c>
      <c r="L300">
        <v>0.18329093914180442</v>
      </c>
      <c r="M300">
        <v>0.19413446546081536</v>
      </c>
      <c r="N300" s="125">
        <v>0.20497799177982634</v>
      </c>
      <c r="O300">
        <v>0.21958047251600799</v>
      </c>
      <c r="P300">
        <v>0.2341829532521896</v>
      </c>
      <c r="Q300">
        <v>0.24878543398837125</v>
      </c>
      <c r="R300">
        <v>0.26338791472455286</v>
      </c>
      <c r="S300" s="125">
        <v>0.27799039546073451</v>
      </c>
      <c r="T300">
        <v>0.29511059535104806</v>
      </c>
      <c r="U300">
        <v>0.3122307952413616</v>
      </c>
      <c r="V300">
        <v>0.32935099513167515</v>
      </c>
      <c r="W300">
        <v>0.3464711950219887</v>
      </c>
      <c r="X300" s="125">
        <v>0.36359139491230225</v>
      </c>
      <c r="Y300">
        <v>0.38199811272074702</v>
      </c>
      <c r="Z300">
        <v>0.40040483052919179</v>
      </c>
      <c r="AA300">
        <v>0.41881154833763662</v>
      </c>
      <c r="AB300">
        <v>0.43721826614608139</v>
      </c>
      <c r="AC300" s="125">
        <v>0.45562498395452616</v>
      </c>
      <c r="AD300">
        <v>0.47298239612009352</v>
      </c>
      <c r="AE300">
        <v>0.49033980828566093</v>
      </c>
      <c r="AF300">
        <v>0.50769722045122834</v>
      </c>
      <c r="AG300">
        <v>0.52505463261679564</v>
      </c>
      <c r="AH300" s="125">
        <v>0.54241204478236305</v>
      </c>
      <c r="AI300" s="295">
        <v>1.7220329048766438</v>
      </c>
      <c r="AJ300" s="295">
        <v>3.0956601373800581</v>
      </c>
      <c r="AK300" s="295">
        <v>4.9961352388566267</v>
      </c>
      <c r="AL300" s="295">
        <v>4.6127150504768757</v>
      </c>
      <c r="AM300" s="295">
        <v>9.2452588944212</v>
      </c>
    </row>
    <row r="301" spans="2:39">
      <c r="B301" t="s">
        <v>295</v>
      </c>
      <c r="C301" t="s">
        <v>372</v>
      </c>
      <c r="D301" s="125">
        <v>-1.5251814773056004E-2</v>
      </c>
      <c r="E301">
        <v>-1.7377734094081814E-2</v>
      </c>
      <c r="F301">
        <v>-1.9503653415107621E-2</v>
      </c>
      <c r="G301">
        <v>-2.1629572736133432E-2</v>
      </c>
      <c r="H301">
        <v>-2.3755492057159239E-2</v>
      </c>
      <c r="I301" s="125">
        <v>-2.5881411378185049E-2</v>
      </c>
      <c r="J301">
        <v>-2.9386499225661649E-2</v>
      </c>
      <c r="K301">
        <v>-3.2891587073138252E-2</v>
      </c>
      <c r="L301">
        <v>-3.6396674920614852E-2</v>
      </c>
      <c r="M301">
        <v>-3.9901762768091452E-2</v>
      </c>
      <c r="N301" s="125">
        <v>-4.3406850615568052E-2</v>
      </c>
      <c r="O301">
        <v>-4.8175400254540091E-2</v>
      </c>
      <c r="P301">
        <v>-5.2943949893512129E-2</v>
      </c>
      <c r="Q301">
        <v>-5.7712499532484168E-2</v>
      </c>
      <c r="R301">
        <v>-6.2481049171456207E-2</v>
      </c>
      <c r="S301" s="125">
        <v>-6.7249598810428246E-2</v>
      </c>
      <c r="T301">
        <v>-7.2748963227124833E-2</v>
      </c>
      <c r="U301">
        <v>-7.8248327643821419E-2</v>
      </c>
      <c r="V301">
        <v>-8.3747692060517992E-2</v>
      </c>
      <c r="W301">
        <v>-8.9247056477214579E-2</v>
      </c>
      <c r="X301" s="125">
        <v>-9.4746420893911165E-2</v>
      </c>
      <c r="Y301">
        <v>-0.10022623363863761</v>
      </c>
      <c r="Z301">
        <v>-0.10570604638336406</v>
      </c>
      <c r="AA301">
        <v>-0.11118585912809051</v>
      </c>
      <c r="AB301">
        <v>-0.11666567187281696</v>
      </c>
      <c r="AC301" s="125">
        <v>-0.1221454846175434</v>
      </c>
      <c r="AD301">
        <v>-0.12699239641922744</v>
      </c>
      <c r="AE301">
        <v>-0.13183930822091147</v>
      </c>
      <c r="AF301">
        <v>-0.13668622002259553</v>
      </c>
      <c r="AG301">
        <v>-0.14153313182427957</v>
      </c>
      <c r="AH301" s="125">
        <v>-0.1463800436259636</v>
      </c>
      <c r="AI301" s="295">
        <v>-0.30538305305679736</v>
      </c>
      <c r="AJ301" s="295">
        <v>-0.75070780858057884</v>
      </c>
      <c r="AK301" s="295">
        <v>-1.3341068166473415</v>
      </c>
      <c r="AL301" s="295">
        <v>-1.0126840110218083</v>
      </c>
      <c r="AM301" s="295">
        <v>-2.2520444067752385</v>
      </c>
    </row>
    <row r="302" spans="2:39">
      <c r="B302" t="s">
        <v>295</v>
      </c>
      <c r="C302" t="s">
        <v>81</v>
      </c>
      <c r="D302" s="125">
        <v>5.2693653387961371E-2</v>
      </c>
      <c r="E302">
        <v>5.4750590995128523E-2</v>
      </c>
      <c r="F302">
        <v>5.6807528602295675E-2</v>
      </c>
      <c r="G302">
        <v>5.8864466209462826E-2</v>
      </c>
      <c r="H302">
        <v>6.0921403816629978E-2</v>
      </c>
      <c r="I302" s="125">
        <v>6.297834142379713E-2</v>
      </c>
      <c r="J302">
        <v>6.7090537841624123E-2</v>
      </c>
      <c r="K302">
        <v>7.1202734259451117E-2</v>
      </c>
      <c r="L302">
        <v>7.5314930677278111E-2</v>
      </c>
      <c r="M302">
        <v>7.9427127095105104E-2</v>
      </c>
      <c r="N302" s="125">
        <v>8.3539323512932098E-2</v>
      </c>
      <c r="O302">
        <v>8.9282051417185163E-2</v>
      </c>
      <c r="P302">
        <v>9.5024779321438227E-2</v>
      </c>
      <c r="Q302">
        <v>0.10076750722569129</v>
      </c>
      <c r="R302">
        <v>0.10651023512994436</v>
      </c>
      <c r="S302" s="125">
        <v>0.11225296303419742</v>
      </c>
      <c r="T302">
        <v>0.1184612008529833</v>
      </c>
      <c r="U302">
        <v>0.12466943867176918</v>
      </c>
      <c r="V302">
        <v>0.13087767649055504</v>
      </c>
      <c r="W302">
        <v>0.13708591430934092</v>
      </c>
      <c r="X302" s="125">
        <v>0.14329415212812679</v>
      </c>
      <c r="Y302">
        <v>0.14985407419975871</v>
      </c>
      <c r="Z302">
        <v>0.15641399627139063</v>
      </c>
      <c r="AA302">
        <v>0.16297391834302252</v>
      </c>
      <c r="AB302">
        <v>0.16953384041465444</v>
      </c>
      <c r="AC302" s="125">
        <v>0.17609376248628636</v>
      </c>
      <c r="AD302">
        <v>0.18212991666774744</v>
      </c>
      <c r="AE302">
        <v>0.18816607084920853</v>
      </c>
      <c r="AF302">
        <v>0.19420222503066964</v>
      </c>
      <c r="AG302">
        <v>0.20023837921213072</v>
      </c>
      <c r="AH302" s="125">
        <v>0.20627453339359181</v>
      </c>
      <c r="AI302" s="295">
        <v>0.72359063782166611</v>
      </c>
      <c r="AJ302" s="295">
        <v>1.2417652420941636</v>
      </c>
      <c r="AK302" s="295">
        <v>1.9291748689965877</v>
      </c>
      <c r="AL302" s="295">
        <v>1.8818165564028979</v>
      </c>
      <c r="AM302" s="295">
        <v>3.667697273271358</v>
      </c>
    </row>
    <row r="303" spans="2:39">
      <c r="B303" t="s">
        <v>295</v>
      </c>
      <c r="C303" t="s">
        <v>373</v>
      </c>
      <c r="D303" s="125">
        <v>6.2222012479800004E-3</v>
      </c>
      <c r="E303">
        <v>6.570756845393E-3</v>
      </c>
      <c r="F303">
        <v>6.9193124428059997E-3</v>
      </c>
      <c r="G303">
        <v>7.2678680402190003E-3</v>
      </c>
      <c r="H303">
        <v>7.6164236376319999E-3</v>
      </c>
      <c r="I303" s="125">
        <v>7.9649792350449996E-3</v>
      </c>
      <c r="J303">
        <v>8.4693193939890006E-3</v>
      </c>
      <c r="K303">
        <v>8.9736595529329999E-3</v>
      </c>
      <c r="L303">
        <v>9.4779997118770009E-3</v>
      </c>
      <c r="M303">
        <v>9.9823398708210019E-3</v>
      </c>
      <c r="N303" s="125">
        <v>1.0486680029765001E-2</v>
      </c>
      <c r="O303">
        <v>1.1153826774653E-2</v>
      </c>
      <c r="P303">
        <v>1.1820973519540999E-2</v>
      </c>
      <c r="Q303">
        <v>1.2488120264428998E-2</v>
      </c>
      <c r="R303">
        <v>1.3155267009316995E-2</v>
      </c>
      <c r="S303" s="125">
        <v>1.3822413754204994E-2</v>
      </c>
      <c r="T303">
        <v>1.4688337601592988E-2</v>
      </c>
      <c r="U303">
        <v>1.5554261448980982E-2</v>
      </c>
      <c r="V303">
        <v>1.6420185296368978E-2</v>
      </c>
      <c r="W303">
        <v>1.7286109143756972E-2</v>
      </c>
      <c r="X303" s="125">
        <v>1.8152032991144967E-2</v>
      </c>
      <c r="Y303">
        <v>1.9242963234551869E-2</v>
      </c>
      <c r="Z303">
        <v>2.0333893477958775E-2</v>
      </c>
      <c r="AA303">
        <v>2.1424823721365678E-2</v>
      </c>
      <c r="AB303">
        <v>2.2515753964772581E-2</v>
      </c>
      <c r="AC303" s="125">
        <v>2.3606684208179487E-2</v>
      </c>
      <c r="AD303">
        <v>2.493134718695468E-2</v>
      </c>
      <c r="AE303">
        <v>2.6256010165729878E-2</v>
      </c>
      <c r="AF303">
        <v>2.7580673144505071E-2</v>
      </c>
      <c r="AG303">
        <v>2.8905336123280265E-2</v>
      </c>
      <c r="AH303" s="125">
        <v>3.0229999102055462E-2</v>
      </c>
      <c r="AI303" s="295">
        <v>8.9951540008460007E-2</v>
      </c>
      <c r="AJ303" s="295">
        <v>0.15502820783375484</v>
      </c>
      <c r="AK303" s="295">
        <v>0.26317951732049871</v>
      </c>
      <c r="AL303" s="295">
        <v>0.23449306781244986</v>
      </c>
      <c r="AM303" s="295">
        <v>0.47952055214180356</v>
      </c>
    </row>
    <row r="304" spans="2:39">
      <c r="B304" t="s">
        <v>295</v>
      </c>
      <c r="C304" t="s">
        <v>374</v>
      </c>
      <c r="D304" s="125">
        <v>6.9404345431903991E-2</v>
      </c>
      <c r="E304">
        <v>7.1127685809171504E-2</v>
      </c>
      <c r="F304">
        <v>7.2851026186439002E-2</v>
      </c>
      <c r="G304">
        <v>7.4574366563706515E-2</v>
      </c>
      <c r="H304">
        <v>7.6297706940974014E-2</v>
      </c>
      <c r="I304" s="125">
        <v>7.8021047318241527E-2</v>
      </c>
      <c r="J304">
        <v>8.056993591088342E-2</v>
      </c>
      <c r="K304">
        <v>8.3118824503525326E-2</v>
      </c>
      <c r="L304">
        <v>8.566771309616722E-2</v>
      </c>
      <c r="M304">
        <v>8.8216601688809126E-2</v>
      </c>
      <c r="N304" s="125">
        <v>9.0765490281451019E-2</v>
      </c>
      <c r="O304">
        <v>9.3854975515040601E-2</v>
      </c>
      <c r="P304">
        <v>9.6944460748630182E-2</v>
      </c>
      <c r="Q304">
        <v>0.10003394598221978</v>
      </c>
      <c r="R304">
        <v>0.10312343121580936</v>
      </c>
      <c r="S304" s="125">
        <v>0.10621291644939894</v>
      </c>
      <c r="T304">
        <v>0.10983512711064464</v>
      </c>
      <c r="U304">
        <v>0.11345733777189033</v>
      </c>
      <c r="V304">
        <v>0.11707954843313602</v>
      </c>
      <c r="W304">
        <v>0.12070175909438172</v>
      </c>
      <c r="X304" s="125">
        <v>0.12432396975562741</v>
      </c>
      <c r="Y304">
        <v>0.12800082254837269</v>
      </c>
      <c r="Z304">
        <v>0.13167767534111796</v>
      </c>
      <c r="AA304">
        <v>0.13535452813386323</v>
      </c>
      <c r="AB304">
        <v>0.13903138092660849</v>
      </c>
      <c r="AC304" s="125">
        <v>0.14270823371935376</v>
      </c>
      <c r="AD304">
        <v>0.14652134252112162</v>
      </c>
      <c r="AE304">
        <v>0.15033445132288947</v>
      </c>
      <c r="AF304">
        <v>0.1541475601246573</v>
      </c>
      <c r="AG304">
        <v>0.15796066892642516</v>
      </c>
      <c r="AH304" s="125">
        <v>0.16177377772819301</v>
      </c>
      <c r="AI304" s="295">
        <v>0.87061474373127279</v>
      </c>
      <c r="AJ304" s="295">
        <v>1.1763329623582299</v>
      </c>
      <c r="AK304" s="295">
        <v>1.5718344110482301</v>
      </c>
      <c r="AL304" s="295">
        <v>1.9561822158080517</v>
      </c>
      <c r="AM304" s="295">
        <v>3.4036926571006552</v>
      </c>
    </row>
    <row r="305" spans="2:39">
      <c r="B305" t="s">
        <v>295</v>
      </c>
      <c r="C305" t="s">
        <v>375</v>
      </c>
      <c r="D305" s="125">
        <v>4.2475812027999993E-3</v>
      </c>
      <c r="E305">
        <v>4.4609998883199994E-3</v>
      </c>
      <c r="F305">
        <v>4.6744185738399995E-3</v>
      </c>
      <c r="G305">
        <v>4.8878372593600004E-3</v>
      </c>
      <c r="H305">
        <v>5.1012559448800005E-3</v>
      </c>
      <c r="I305" s="125">
        <v>5.3146746304000006E-3</v>
      </c>
      <c r="J305">
        <v>5.6876526260400007E-3</v>
      </c>
      <c r="K305">
        <v>6.0606306216800009E-3</v>
      </c>
      <c r="L305">
        <v>6.4336086173200011E-3</v>
      </c>
      <c r="M305">
        <v>6.8065866129600004E-3</v>
      </c>
      <c r="N305" s="125">
        <v>7.1795646086000005E-3</v>
      </c>
      <c r="O305">
        <v>7.6808666520200011E-3</v>
      </c>
      <c r="P305">
        <v>8.1821686954400008E-3</v>
      </c>
      <c r="Q305">
        <v>8.6834707388600014E-3</v>
      </c>
      <c r="R305">
        <v>9.184772782280002E-3</v>
      </c>
      <c r="S305" s="125">
        <v>9.6860748257000025E-3</v>
      </c>
      <c r="T305">
        <v>1.0426457527800003E-2</v>
      </c>
      <c r="U305">
        <v>1.1166840229900003E-2</v>
      </c>
      <c r="V305">
        <v>1.1907222932000004E-2</v>
      </c>
      <c r="W305">
        <v>1.2647605634100004E-2</v>
      </c>
      <c r="X305" s="125">
        <v>1.3387988336200004E-2</v>
      </c>
      <c r="Y305">
        <v>1.4266196036100002E-2</v>
      </c>
      <c r="Z305">
        <v>1.5144403736E-2</v>
      </c>
      <c r="AA305">
        <v>1.6022611435899999E-2</v>
      </c>
      <c r="AB305">
        <v>1.6900819135799997E-2</v>
      </c>
      <c r="AC305" s="125">
        <v>1.7779026835699995E-2</v>
      </c>
      <c r="AD305">
        <v>1.8772740478279995E-2</v>
      </c>
      <c r="AE305">
        <v>1.9766454120859995E-2</v>
      </c>
      <c r="AF305">
        <v>2.0760167763439998E-2</v>
      </c>
      <c r="AG305">
        <v>2.1753881406019998E-2</v>
      </c>
      <c r="AH305" s="125">
        <v>2.2747595048599998E-2</v>
      </c>
      <c r="AI305" s="295">
        <v>6.0854810586200007E-2</v>
      </c>
      <c r="AJ305" s="295">
        <v>0.11013303296290002</v>
      </c>
      <c r="AK305" s="295">
        <v>0.1973018843329</v>
      </c>
      <c r="AL305" s="295">
        <v>0.16380827894050001</v>
      </c>
      <c r="AM305" s="295">
        <v>0.34772217493719992</v>
      </c>
    </row>
    <row r="306" spans="2:39">
      <c r="B306" t="s">
        <v>295</v>
      </c>
      <c r="C306" t="s">
        <v>79</v>
      </c>
      <c r="D306" s="125">
        <v>3.7077269549132499E-2</v>
      </c>
      <c r="E306">
        <v>3.7722622110057835E-2</v>
      </c>
      <c r="F306">
        <v>3.8367974670983164E-2</v>
      </c>
      <c r="G306">
        <v>3.90133272319085E-2</v>
      </c>
      <c r="H306">
        <v>3.9658679792833829E-2</v>
      </c>
      <c r="I306" s="125">
        <v>4.0304032353759164E-2</v>
      </c>
      <c r="J306">
        <v>4.1172561438906276E-2</v>
      </c>
      <c r="K306">
        <v>4.2041090524053387E-2</v>
      </c>
      <c r="L306">
        <v>4.2909619609200506E-2</v>
      </c>
      <c r="M306">
        <v>4.3778148694347617E-2</v>
      </c>
      <c r="N306" s="125">
        <v>4.4646677779494728E-2</v>
      </c>
      <c r="O306">
        <v>4.528488934272857E-2</v>
      </c>
      <c r="P306">
        <v>4.5923100905962411E-2</v>
      </c>
      <c r="Q306">
        <v>4.6561312469196245E-2</v>
      </c>
      <c r="R306">
        <v>4.7199524032430086E-2</v>
      </c>
      <c r="S306" s="125">
        <v>4.7837735595663927E-2</v>
      </c>
      <c r="T306">
        <v>4.8584538207821215E-2</v>
      </c>
      <c r="U306">
        <v>4.933134081997851E-2</v>
      </c>
      <c r="V306">
        <v>5.0078143432135798E-2</v>
      </c>
      <c r="W306">
        <v>5.0824946044293093E-2</v>
      </c>
      <c r="X306" s="125">
        <v>5.1571748656450381E-2</v>
      </c>
      <c r="Y306">
        <v>5.2632589707040205E-2</v>
      </c>
      <c r="Z306">
        <v>5.3693430757630028E-2</v>
      </c>
      <c r="AA306">
        <v>5.4754271808219859E-2</v>
      </c>
      <c r="AB306">
        <v>5.5815112858809683E-2</v>
      </c>
      <c r="AC306" s="125">
        <v>5.6875953909399507E-2</v>
      </c>
      <c r="AD306">
        <v>5.8073017760689946E-2</v>
      </c>
      <c r="AE306">
        <v>5.9270081611980378E-2</v>
      </c>
      <c r="AF306">
        <v>6.0467145463270817E-2</v>
      </c>
      <c r="AG306">
        <v>6.166420931456125E-2</v>
      </c>
      <c r="AH306" s="125">
        <v>6.2861273165851689E-2</v>
      </c>
      <c r="AI306" s="295">
        <v>0.44669200375467744</v>
      </c>
      <c r="AJ306" s="295">
        <v>0.52784395728615496</v>
      </c>
      <c r="AK306" s="295">
        <v>0.62767883501390387</v>
      </c>
      <c r="AL306" s="295">
        <v>0.92988928326133768</v>
      </c>
      <c r="AM306" s="295">
        <v>1.505996369618791</v>
      </c>
    </row>
    <row r="307" spans="2:39">
      <c r="B307" t="s">
        <v>295</v>
      </c>
      <c r="C307" t="s">
        <v>376</v>
      </c>
      <c r="D307" s="125">
        <v>4.4373536251999628E-3</v>
      </c>
      <c r="E307">
        <v>4.5352118068599703E-3</v>
      </c>
      <c r="F307">
        <v>4.6330699885199769E-3</v>
      </c>
      <c r="G307">
        <v>4.7309281701799844E-3</v>
      </c>
      <c r="H307">
        <v>4.828786351839991E-3</v>
      </c>
      <c r="I307" s="125">
        <v>4.9266445334999985E-3</v>
      </c>
      <c r="J307">
        <v>5.0587406260799985E-3</v>
      </c>
      <c r="K307">
        <v>5.1908367186599986E-3</v>
      </c>
      <c r="L307">
        <v>5.3229328112399995E-3</v>
      </c>
      <c r="M307">
        <v>5.4550289038199995E-3</v>
      </c>
      <c r="N307" s="125">
        <v>5.5871249963999996E-3</v>
      </c>
      <c r="O307">
        <v>5.7647617104399996E-3</v>
      </c>
      <c r="P307">
        <v>5.9423984244799995E-3</v>
      </c>
      <c r="Q307">
        <v>6.1200351385199995E-3</v>
      </c>
      <c r="R307">
        <v>6.2976718525599995E-3</v>
      </c>
      <c r="S307" s="125">
        <v>6.4753085665999995E-3</v>
      </c>
      <c r="T307">
        <v>6.6593977590199997E-3</v>
      </c>
      <c r="U307">
        <v>6.8434869514399999E-3</v>
      </c>
      <c r="V307">
        <v>7.0275761438600001E-3</v>
      </c>
      <c r="W307">
        <v>7.2116653362800003E-3</v>
      </c>
      <c r="X307" s="125">
        <v>7.3957545287000005E-3</v>
      </c>
      <c r="Y307">
        <v>7.5875934035399932E-3</v>
      </c>
      <c r="Z307">
        <v>7.779432278379985E-3</v>
      </c>
      <c r="AA307">
        <v>7.9712711532199769E-3</v>
      </c>
      <c r="AB307">
        <v>8.1631100280599705E-3</v>
      </c>
      <c r="AC307" s="125">
        <v>8.3549489028999623E-3</v>
      </c>
      <c r="AD307">
        <v>8.5472132538099693E-3</v>
      </c>
      <c r="AE307">
        <v>8.7394776047199762E-3</v>
      </c>
      <c r="AF307">
        <v>8.9317419556299849E-3</v>
      </c>
      <c r="AG307">
        <v>9.1240063065399918E-3</v>
      </c>
      <c r="AH307" s="125">
        <v>9.3162706574499987E-3</v>
      </c>
      <c r="AI307" s="295">
        <v>5.4706658532299876E-2</v>
      </c>
      <c r="AJ307" s="295">
        <v>7.1325181408299992E-2</v>
      </c>
      <c r="AK307" s="295">
        <v>9.1910820072949817E-2</v>
      </c>
      <c r="AL307" s="295">
        <v>0.12044471494419988</v>
      </c>
      <c r="AM307" s="295">
        <v>0.20495978048844965</v>
      </c>
    </row>
    <row r="308" spans="2:39">
      <c r="B308" t="s">
        <v>295</v>
      </c>
      <c r="C308" t="s">
        <v>377</v>
      </c>
      <c r="D308" s="125">
        <v>0</v>
      </c>
      <c r="E308">
        <v>0</v>
      </c>
      <c r="F308">
        <v>0</v>
      </c>
      <c r="G308">
        <v>0</v>
      </c>
      <c r="H308">
        <v>0</v>
      </c>
      <c r="I308" s="125">
        <v>0</v>
      </c>
      <c r="J308">
        <v>0</v>
      </c>
      <c r="K308">
        <v>0</v>
      </c>
      <c r="L308">
        <v>0</v>
      </c>
      <c r="M308">
        <v>0</v>
      </c>
      <c r="N308" s="125">
        <v>0</v>
      </c>
      <c r="O308">
        <v>0</v>
      </c>
      <c r="P308">
        <v>0</v>
      </c>
      <c r="Q308">
        <v>0</v>
      </c>
      <c r="R308">
        <v>0</v>
      </c>
      <c r="S308" s="125">
        <v>0</v>
      </c>
      <c r="T308">
        <v>0</v>
      </c>
      <c r="U308">
        <v>0</v>
      </c>
      <c r="V308">
        <v>0</v>
      </c>
      <c r="W308">
        <v>0</v>
      </c>
      <c r="X308" s="125">
        <v>0</v>
      </c>
      <c r="Y308">
        <v>0</v>
      </c>
      <c r="Z308">
        <v>0</v>
      </c>
      <c r="AA308">
        <v>0</v>
      </c>
      <c r="AB308">
        <v>0</v>
      </c>
      <c r="AC308" s="125">
        <v>0</v>
      </c>
      <c r="AD308">
        <v>0</v>
      </c>
      <c r="AE308">
        <v>0</v>
      </c>
      <c r="AF308">
        <v>0</v>
      </c>
      <c r="AG308">
        <v>0</v>
      </c>
      <c r="AH308" s="125">
        <v>0</v>
      </c>
      <c r="AI308" s="295">
        <v>0</v>
      </c>
      <c r="AJ308" s="295">
        <v>0</v>
      </c>
      <c r="AK308" s="295">
        <v>0</v>
      </c>
      <c r="AL308" s="295">
        <v>0</v>
      </c>
      <c r="AM308" s="295">
        <v>0</v>
      </c>
    </row>
    <row r="309" spans="2:39">
      <c r="B309" t="s">
        <v>293</v>
      </c>
      <c r="C309" t="s">
        <v>105</v>
      </c>
      <c r="D309" s="125">
        <v>1.7156745037907112E-2</v>
      </c>
      <c r="E309">
        <v>1.7222575662340384E-2</v>
      </c>
      <c r="F309">
        <v>1.728840628677366E-2</v>
      </c>
      <c r="G309">
        <v>1.7354236911206931E-2</v>
      </c>
      <c r="H309">
        <v>1.7420067535640207E-2</v>
      </c>
      <c r="I309" s="125">
        <v>1.7485898160073478E-2</v>
      </c>
      <c r="J309">
        <v>1.7519325492368978E-2</v>
      </c>
      <c r="K309">
        <v>1.7552752824664477E-2</v>
      </c>
      <c r="L309">
        <v>1.758618015695998E-2</v>
      </c>
      <c r="M309">
        <v>1.7619607489255479E-2</v>
      </c>
      <c r="N309" s="125">
        <v>1.7653034821550978E-2</v>
      </c>
      <c r="O309">
        <v>1.763947748535977E-2</v>
      </c>
      <c r="P309">
        <v>1.7625920149168559E-2</v>
      </c>
      <c r="Q309">
        <v>1.7612362812977352E-2</v>
      </c>
      <c r="R309">
        <v>1.759880547678614E-2</v>
      </c>
      <c r="S309" s="125">
        <v>1.7585248140594933E-2</v>
      </c>
      <c r="T309">
        <v>1.7157786185847443E-2</v>
      </c>
      <c r="U309">
        <v>1.6730324231099956E-2</v>
      </c>
      <c r="V309">
        <v>1.6302862276352467E-2</v>
      </c>
      <c r="W309">
        <v>1.587540032160498E-2</v>
      </c>
      <c r="X309" s="125">
        <v>1.544793836685749E-2</v>
      </c>
      <c r="Y309">
        <v>1.4703920750953555E-2</v>
      </c>
      <c r="Z309">
        <v>1.3959903135049622E-2</v>
      </c>
      <c r="AA309">
        <v>1.3215885519145687E-2</v>
      </c>
      <c r="AB309">
        <v>1.2471867903241753E-2</v>
      </c>
      <c r="AC309" s="125">
        <v>1.1727850287337818E-2</v>
      </c>
      <c r="AD309">
        <v>1.0976782233831318E-2</v>
      </c>
      <c r="AE309">
        <v>1.0225714180324818E-2</v>
      </c>
      <c r="AF309">
        <v>9.4746461268183195E-3</v>
      </c>
      <c r="AG309">
        <v>8.7235780733118194E-3</v>
      </c>
      <c r="AH309" s="125">
        <v>7.9725100198053192E-3</v>
      </c>
      <c r="AI309" s="295">
        <v>0.19185883037874168</v>
      </c>
      <c r="AJ309" s="295">
        <v>0.18722916026820005</v>
      </c>
      <c r="AK309" s="295">
        <v>0.12890059659667755</v>
      </c>
      <c r="AL309" s="295">
        <v>0.36143495582539076</v>
      </c>
      <c r="AM309" s="295">
        <v>0.47488761405521074</v>
      </c>
    </row>
    <row r="310" spans="2:39">
      <c r="B310" t="s">
        <v>293</v>
      </c>
      <c r="C310" t="s">
        <v>371</v>
      </c>
      <c r="D310" s="125">
        <v>0</v>
      </c>
      <c r="E310">
        <v>8.6262039439650014E-5</v>
      </c>
      <c r="F310">
        <v>1.7252407887930003E-4</v>
      </c>
      <c r="G310">
        <v>2.5878611831895001E-4</v>
      </c>
      <c r="H310">
        <v>3.4504815775860005E-4</v>
      </c>
      <c r="I310" s="125">
        <v>4.3131019719825004E-4</v>
      </c>
      <c r="J310">
        <v>7.8482458761795011E-4</v>
      </c>
      <c r="K310">
        <v>1.13833897803765E-3</v>
      </c>
      <c r="L310">
        <v>1.4918533684573499E-3</v>
      </c>
      <c r="M310">
        <v>1.8453677588770501E-3</v>
      </c>
      <c r="N310" s="125">
        <v>2.19888214929675E-3</v>
      </c>
      <c r="O310">
        <v>2.6490116610440699E-3</v>
      </c>
      <c r="P310">
        <v>3.0991411727913898E-3</v>
      </c>
      <c r="Q310">
        <v>3.5492706845387098E-3</v>
      </c>
      <c r="R310">
        <v>3.9994001962860293E-3</v>
      </c>
      <c r="S310" s="125">
        <v>4.4495297080333496E-3</v>
      </c>
      <c r="T310">
        <v>4.8688553779099846E-3</v>
      </c>
      <c r="U310">
        <v>5.2881810477866196E-3</v>
      </c>
      <c r="V310">
        <v>5.7075067176632546E-3</v>
      </c>
      <c r="W310">
        <v>6.1268323875398895E-3</v>
      </c>
      <c r="X310" s="125">
        <v>6.5461580574165245E-3</v>
      </c>
      <c r="Y310">
        <v>6.8155789098120097E-3</v>
      </c>
      <c r="Z310">
        <v>7.084999762207494E-3</v>
      </c>
      <c r="AA310">
        <v>7.3544206146029792E-3</v>
      </c>
      <c r="AB310">
        <v>7.6238414669984635E-3</v>
      </c>
      <c r="AC310" s="125">
        <v>7.8932623193939486E-3</v>
      </c>
      <c r="AD310">
        <v>8.0045801117404388E-3</v>
      </c>
      <c r="AE310">
        <v>8.115897904086929E-3</v>
      </c>
      <c r="AF310">
        <v>8.2272156964334191E-3</v>
      </c>
      <c r="AG310">
        <v>8.3385334887799093E-3</v>
      </c>
      <c r="AH310" s="125">
        <v>8.4498512811263995E-3</v>
      </c>
      <c r="AI310" s="295">
        <v>8.7531974338815009E-3</v>
      </c>
      <c r="AJ310" s="295">
        <v>4.8482769160306576E-2</v>
      </c>
      <c r="AK310" s="295">
        <v>8.4454339612598517E-2</v>
      </c>
      <c r="AL310" s="295">
        <v>5.5037084444891325E-2</v>
      </c>
      <c r="AM310" s="295">
        <v>0.13294526600007334</v>
      </c>
    </row>
    <row r="311" spans="2:39">
      <c r="B311" t="s">
        <v>293</v>
      </c>
      <c r="C311" t="s">
        <v>85</v>
      </c>
      <c r="D311" s="125">
        <v>0.31295443841796672</v>
      </c>
      <c r="E311">
        <v>0.31120179941260262</v>
      </c>
      <c r="F311">
        <v>0.30944916040723847</v>
      </c>
      <c r="G311">
        <v>0.30769652140187437</v>
      </c>
      <c r="H311">
        <v>0.30594388239651021</v>
      </c>
      <c r="I311" s="125">
        <v>0.30419124339114612</v>
      </c>
      <c r="J311">
        <v>0.30167906218996615</v>
      </c>
      <c r="K311">
        <v>0.29916688098878619</v>
      </c>
      <c r="L311">
        <v>0.29665469978760617</v>
      </c>
      <c r="M311">
        <v>0.2941425185864262</v>
      </c>
      <c r="N311" s="125">
        <v>0.29163033738524624</v>
      </c>
      <c r="O311">
        <v>0.28941638338556608</v>
      </c>
      <c r="P311">
        <v>0.28720242938588592</v>
      </c>
      <c r="Q311">
        <v>0.28498847538620581</v>
      </c>
      <c r="R311">
        <v>0.28277452138652565</v>
      </c>
      <c r="S311" s="125">
        <v>0.28056056738684548</v>
      </c>
      <c r="T311">
        <v>0.27871356138572528</v>
      </c>
      <c r="U311">
        <v>0.27686655538460508</v>
      </c>
      <c r="V311">
        <v>0.27501954938348483</v>
      </c>
      <c r="W311">
        <v>0.27317254338236463</v>
      </c>
      <c r="X311" s="125">
        <v>0.27132553738124443</v>
      </c>
      <c r="Y311">
        <v>0.27036135640975906</v>
      </c>
      <c r="Z311">
        <v>0.26939717543827368</v>
      </c>
      <c r="AA311">
        <v>0.26843299446678831</v>
      </c>
      <c r="AB311">
        <v>0.26746881349530294</v>
      </c>
      <c r="AC311" s="125">
        <v>0.26650463252381756</v>
      </c>
      <c r="AD311">
        <v>0.26582746655611872</v>
      </c>
      <c r="AE311">
        <v>0.26515030058841987</v>
      </c>
      <c r="AF311">
        <v>0.26447313462072108</v>
      </c>
      <c r="AG311">
        <v>0.26379596865302224</v>
      </c>
      <c r="AH311" s="125">
        <v>0.26311880268532339</v>
      </c>
      <c r="AI311" s="295">
        <v>3.3347105443653691</v>
      </c>
      <c r="AJ311" s="295">
        <v>3.0916704612336994</v>
      </c>
      <c r="AK311" s="295">
        <v>2.9358561828187915</v>
      </c>
      <c r="AL311" s="295">
        <v>6.1347506682138224</v>
      </c>
      <c r="AM311" s="295">
        <v>8.7992813136513686</v>
      </c>
    </row>
    <row r="312" spans="2:39">
      <c r="B312" t="s">
        <v>293</v>
      </c>
      <c r="C312" t="s">
        <v>372</v>
      </c>
      <c r="D312" s="125">
        <v>-2.6275801167630002E-2</v>
      </c>
      <c r="E312">
        <v>-2.7053157673547001E-2</v>
      </c>
      <c r="F312">
        <v>-2.7830514179464003E-2</v>
      </c>
      <c r="G312">
        <v>-2.8607870685381002E-2</v>
      </c>
      <c r="H312">
        <v>-2.9385227191298005E-2</v>
      </c>
      <c r="I312" s="125">
        <v>-3.0162583697215004E-2</v>
      </c>
      <c r="J312">
        <v>-3.0849392399888004E-2</v>
      </c>
      <c r="K312">
        <v>-3.1536201102561001E-2</v>
      </c>
      <c r="L312">
        <v>-3.2223009805234001E-2</v>
      </c>
      <c r="M312">
        <v>-3.2909818507907002E-2</v>
      </c>
      <c r="N312" s="125">
        <v>-3.3596627210580002E-2</v>
      </c>
      <c r="O312">
        <v>-3.4337413911238006E-2</v>
      </c>
      <c r="P312">
        <v>-3.5078200611896003E-2</v>
      </c>
      <c r="Q312">
        <v>-3.5818987312554007E-2</v>
      </c>
      <c r="R312">
        <v>-3.6559774013212004E-2</v>
      </c>
      <c r="S312" s="125">
        <v>-3.7300560713870008E-2</v>
      </c>
      <c r="T312">
        <v>-3.9855714627736807E-2</v>
      </c>
      <c r="U312">
        <v>-4.2410868541603607E-2</v>
      </c>
      <c r="V312">
        <v>-4.4966022455470399E-2</v>
      </c>
      <c r="W312">
        <v>-4.7521176369337198E-2</v>
      </c>
      <c r="X312" s="125">
        <v>-5.0076330283203997E-2</v>
      </c>
      <c r="Y312">
        <v>-5.4337288595744201E-2</v>
      </c>
      <c r="Z312">
        <v>-5.8598246908284399E-2</v>
      </c>
      <c r="AA312">
        <v>-6.2859205220824596E-2</v>
      </c>
      <c r="AB312">
        <v>-6.7120163533364807E-2</v>
      </c>
      <c r="AC312" s="125">
        <v>-7.1381121845905005E-2</v>
      </c>
      <c r="AD312">
        <v>-7.5363416287594007E-2</v>
      </c>
      <c r="AE312">
        <v>-7.9345710729282995E-2</v>
      </c>
      <c r="AF312">
        <v>-8.3328005170971997E-2</v>
      </c>
      <c r="AG312">
        <v>-8.7310299612660985E-2</v>
      </c>
      <c r="AH312" s="125">
        <v>-9.1292594054349988E-2</v>
      </c>
      <c r="AI312" s="295">
        <v>-0.33043020362070508</v>
      </c>
      <c r="AJ312" s="295">
        <v>-0.43752167605070202</v>
      </c>
      <c r="AK312" s="295">
        <v>-0.78101238224218705</v>
      </c>
      <c r="AL312" s="295">
        <v>-0.73435525246082711</v>
      </c>
      <c r="AM312" s="295">
        <v>-1.4652913044198099</v>
      </c>
    </row>
    <row r="313" spans="2:39">
      <c r="B313" t="s">
        <v>293</v>
      </c>
      <c r="C313" t="s">
        <v>81</v>
      </c>
      <c r="D313" s="125">
        <v>0.23956910583980126</v>
      </c>
      <c r="E313">
        <v>0.23926483679558791</v>
      </c>
      <c r="F313">
        <v>0.23896056775137456</v>
      </c>
      <c r="G313">
        <v>0.23865629870716124</v>
      </c>
      <c r="H313">
        <v>0.23835202966294788</v>
      </c>
      <c r="I313" s="125">
        <v>0.23804776061873453</v>
      </c>
      <c r="J313">
        <v>0.23616832345778413</v>
      </c>
      <c r="K313">
        <v>0.23428888629683373</v>
      </c>
      <c r="L313">
        <v>0.23240944913588332</v>
      </c>
      <c r="M313">
        <v>0.23053001197493292</v>
      </c>
      <c r="N313" s="125">
        <v>0.22865057481398252</v>
      </c>
      <c r="O313">
        <v>0.22509081063595093</v>
      </c>
      <c r="P313">
        <v>0.22153104645791938</v>
      </c>
      <c r="Q313">
        <v>0.2179712822798878</v>
      </c>
      <c r="R313">
        <v>0.21441151810185624</v>
      </c>
      <c r="S313" s="125">
        <v>0.21085175392382466</v>
      </c>
      <c r="T313">
        <v>0.2062988276217036</v>
      </c>
      <c r="U313">
        <v>0.20174590131958256</v>
      </c>
      <c r="V313">
        <v>0.1971929750174615</v>
      </c>
      <c r="W313">
        <v>0.19264004871534046</v>
      </c>
      <c r="X313" s="125">
        <v>0.1880871224132194</v>
      </c>
      <c r="Y313">
        <v>0.18292183659285807</v>
      </c>
      <c r="Z313">
        <v>0.17775655077249675</v>
      </c>
      <c r="AA313">
        <v>0.17259126495213539</v>
      </c>
      <c r="AB313">
        <v>0.16742597913177407</v>
      </c>
      <c r="AC313" s="125">
        <v>0.16226069331141274</v>
      </c>
      <c r="AD313">
        <v>0.15698641340264061</v>
      </c>
      <c r="AE313">
        <v>0.15171213349386847</v>
      </c>
      <c r="AF313">
        <v>0.14643785358509637</v>
      </c>
      <c r="AG313">
        <v>0.14116357367632423</v>
      </c>
      <c r="AH313" s="125">
        <v>0.1358892937675521</v>
      </c>
      <c r="AI313" s="295">
        <v>2.5948978450550242</v>
      </c>
      <c r="AJ313" s="295">
        <v>2.3044718613007293</v>
      </c>
      <c r="AK313" s="295">
        <v>1.7832327150993779</v>
      </c>
      <c r="AL313" s="295">
        <v>4.6707191315417704</v>
      </c>
      <c r="AM313" s="295">
        <v>6.2658647242279297</v>
      </c>
    </row>
    <row r="314" spans="2:39">
      <c r="B314" t="s">
        <v>293</v>
      </c>
      <c r="C314" t="s">
        <v>373</v>
      </c>
      <c r="D314" s="125">
        <v>3.8227973918319953E-2</v>
      </c>
      <c r="E314">
        <v>3.8733587413097952E-2</v>
      </c>
      <c r="F314">
        <v>3.9239200907875957E-2</v>
      </c>
      <c r="G314">
        <v>3.9744814402653955E-2</v>
      </c>
      <c r="H314">
        <v>4.025042789743196E-2</v>
      </c>
      <c r="I314" s="125">
        <v>4.0756041392209959E-2</v>
      </c>
      <c r="J314">
        <v>4.081784345566386E-2</v>
      </c>
      <c r="K314">
        <v>4.0879645519117755E-2</v>
      </c>
      <c r="L314">
        <v>4.0941447582571656E-2</v>
      </c>
      <c r="M314">
        <v>4.1003249646025551E-2</v>
      </c>
      <c r="N314" s="125">
        <v>4.1065051709479453E-2</v>
      </c>
      <c r="O314">
        <v>4.0769568046141465E-2</v>
      </c>
      <c r="P314">
        <v>4.047408438280347E-2</v>
      </c>
      <c r="Q314">
        <v>4.0178600719465482E-2</v>
      </c>
      <c r="R314">
        <v>3.9883117056127487E-2</v>
      </c>
      <c r="S314" s="125">
        <v>3.9587633392789499E-2</v>
      </c>
      <c r="T314">
        <v>3.9071924120275194E-2</v>
      </c>
      <c r="U314">
        <v>3.8556214847760888E-2</v>
      </c>
      <c r="V314">
        <v>3.8040505575246582E-2</v>
      </c>
      <c r="W314">
        <v>3.7524796302732276E-2</v>
      </c>
      <c r="X314" s="125">
        <v>3.700908703021797E-2</v>
      </c>
      <c r="Y314">
        <v>3.6450953191256873E-2</v>
      </c>
      <c r="Z314">
        <v>3.5892819352295775E-2</v>
      </c>
      <c r="AA314">
        <v>3.5334685513334685E-2</v>
      </c>
      <c r="AB314">
        <v>3.4776551674373588E-2</v>
      </c>
      <c r="AC314" s="125">
        <v>3.421841783541249E-2</v>
      </c>
      <c r="AD314">
        <v>3.372379517367239E-2</v>
      </c>
      <c r="AE314">
        <v>3.3229172511932289E-2</v>
      </c>
      <c r="AF314">
        <v>3.2734549850192196E-2</v>
      </c>
      <c r="AG314">
        <v>3.2239927188452096E-2</v>
      </c>
      <c r="AH314" s="125">
        <v>3.1745304526711995E-2</v>
      </c>
      <c r="AI314" s="295">
        <v>0.44165928384444797</v>
      </c>
      <c r="AJ314" s="295">
        <v>0.43216058318303979</v>
      </c>
      <c r="AK314" s="295">
        <v>0.37735526384785234</v>
      </c>
      <c r="AL314" s="295">
        <v>0.83275481531800821</v>
      </c>
      <c r="AM314" s="295">
        <v>1.1731009921356428</v>
      </c>
    </row>
    <row r="315" spans="2:39">
      <c r="B315" t="s">
        <v>293</v>
      </c>
      <c r="C315" t="s">
        <v>374</v>
      </c>
      <c r="D315" s="125">
        <v>4.825329090627499E-2</v>
      </c>
      <c r="E315">
        <v>4.8953124070025986E-2</v>
      </c>
      <c r="F315">
        <v>4.9652957233776981E-2</v>
      </c>
      <c r="G315">
        <v>5.035279039752797E-2</v>
      </c>
      <c r="H315">
        <v>5.1052623561278966E-2</v>
      </c>
      <c r="I315" s="125">
        <v>5.1752456725029962E-2</v>
      </c>
      <c r="J315">
        <v>5.1955593911123969E-2</v>
      </c>
      <c r="K315">
        <v>5.2158731097217984E-2</v>
      </c>
      <c r="L315">
        <v>5.2361868283311991E-2</v>
      </c>
      <c r="M315">
        <v>5.2565005469406005E-2</v>
      </c>
      <c r="N315" s="125">
        <v>5.2768142655500012E-2</v>
      </c>
      <c r="O315">
        <v>5.2517591300704984E-2</v>
      </c>
      <c r="P315">
        <v>5.2267039945909956E-2</v>
      </c>
      <c r="Q315">
        <v>5.2016488591114927E-2</v>
      </c>
      <c r="R315">
        <v>5.1765937236319899E-2</v>
      </c>
      <c r="S315" s="125">
        <v>5.1515385881524871E-2</v>
      </c>
      <c r="T315">
        <v>5.0992967238576895E-2</v>
      </c>
      <c r="U315">
        <v>5.0470548595628911E-2</v>
      </c>
      <c r="V315">
        <v>4.9948129952680935E-2</v>
      </c>
      <c r="W315">
        <v>4.9425711309732952E-2</v>
      </c>
      <c r="X315" s="125">
        <v>4.8903292666784975E-2</v>
      </c>
      <c r="Y315">
        <v>4.8337027754150975E-2</v>
      </c>
      <c r="Z315">
        <v>4.7770762841516975E-2</v>
      </c>
      <c r="AA315">
        <v>4.7204497928882982E-2</v>
      </c>
      <c r="AB315">
        <v>4.6638233016248982E-2</v>
      </c>
      <c r="AC315" s="125">
        <v>4.6071968103614983E-2</v>
      </c>
      <c r="AD315">
        <v>4.5549462412271986E-2</v>
      </c>
      <c r="AE315">
        <v>4.502695672092899E-2</v>
      </c>
      <c r="AF315">
        <v>4.4504451029585994E-2</v>
      </c>
      <c r="AG315">
        <v>4.3981945338242998E-2</v>
      </c>
      <c r="AH315" s="125">
        <v>4.3459439646900001E-2</v>
      </c>
      <c r="AI315" s="295">
        <v>0.56182658431047483</v>
      </c>
      <c r="AJ315" s="295">
        <v>0.5625912353744793</v>
      </c>
      <c r="AK315" s="295">
        <v>0.50744803745912981</v>
      </c>
      <c r="AL315" s="295">
        <v>1.0716496770294544</v>
      </c>
      <c r="AM315" s="295">
        <v>1.5301944218217993</v>
      </c>
    </row>
    <row r="316" spans="2:39">
      <c r="B316" t="s">
        <v>293</v>
      </c>
      <c r="C316" t="s">
        <v>375</v>
      </c>
      <c r="D316" s="125">
        <v>1.3402000085000001E-3</v>
      </c>
      <c r="E316">
        <v>1.3663118358200001E-3</v>
      </c>
      <c r="F316">
        <v>1.3924236631400002E-3</v>
      </c>
      <c r="G316">
        <v>1.4185354904600002E-3</v>
      </c>
      <c r="H316">
        <v>1.4446473177800003E-3</v>
      </c>
      <c r="I316" s="125">
        <v>1.4707591451000002E-3</v>
      </c>
      <c r="J316">
        <v>1.4714192888200001E-3</v>
      </c>
      <c r="K316">
        <v>1.4720794325400002E-3</v>
      </c>
      <c r="L316">
        <v>1.47273957626E-3</v>
      </c>
      <c r="M316">
        <v>1.4733997199800001E-3</v>
      </c>
      <c r="N316" s="125">
        <v>1.4740598637E-3</v>
      </c>
      <c r="O316">
        <v>1.4670207037199999E-3</v>
      </c>
      <c r="P316">
        <v>1.45998154374E-3</v>
      </c>
      <c r="Q316">
        <v>1.4529423837599999E-3</v>
      </c>
      <c r="R316">
        <v>1.4459032237800001E-3</v>
      </c>
      <c r="S316" s="125">
        <v>1.4388640638E-3</v>
      </c>
      <c r="T316">
        <v>1.4425194931E-3</v>
      </c>
      <c r="U316">
        <v>1.4461749224000001E-3</v>
      </c>
      <c r="V316">
        <v>1.4498303516999999E-3</v>
      </c>
      <c r="W316">
        <v>1.4534857809999999E-3</v>
      </c>
      <c r="X316" s="125">
        <v>1.4571412103E-3</v>
      </c>
      <c r="Y316">
        <v>1.4561607357E-3</v>
      </c>
      <c r="Z316">
        <v>1.4551802611000001E-3</v>
      </c>
      <c r="AA316">
        <v>1.4541997865000001E-3</v>
      </c>
      <c r="AB316">
        <v>1.4532193119000001E-3</v>
      </c>
      <c r="AC316" s="125">
        <v>1.4522388373000002E-3</v>
      </c>
      <c r="AD316">
        <v>1.4488271440800001E-3</v>
      </c>
      <c r="AE316">
        <v>1.4454154508600002E-3</v>
      </c>
      <c r="AF316">
        <v>1.4420037576400001E-3</v>
      </c>
      <c r="AG316">
        <v>1.4385920644200002E-3</v>
      </c>
      <c r="AH316" s="125">
        <v>1.4351803712000001E-3</v>
      </c>
      <c r="AI316" s="295">
        <v>1.5796575342100001E-2</v>
      </c>
      <c r="AJ316" s="295">
        <v>1.5987923540999999E-2</v>
      </c>
      <c r="AK316" s="295">
        <v>1.5938158931E-2</v>
      </c>
      <c r="AL316" s="295">
        <v>3.0310439019400004E-2</v>
      </c>
      <c r="AM316" s="295">
        <v>4.4791456740100009E-2</v>
      </c>
    </row>
    <row r="317" spans="2:39">
      <c r="B317" t="s">
        <v>293</v>
      </c>
      <c r="C317" t="s">
        <v>79</v>
      </c>
      <c r="D317" s="125">
        <v>0.10745043974809611</v>
      </c>
      <c r="E317">
        <v>0.10709301861732747</v>
      </c>
      <c r="F317">
        <v>0.10673559748655882</v>
      </c>
      <c r="G317">
        <v>0.10637817635579018</v>
      </c>
      <c r="H317">
        <v>0.10602075522502154</v>
      </c>
      <c r="I317" s="125">
        <v>0.10566333409425289</v>
      </c>
      <c r="J317">
        <v>0.10473482764103217</v>
      </c>
      <c r="K317">
        <v>0.10380632118781147</v>
      </c>
      <c r="L317">
        <v>0.10287781473459075</v>
      </c>
      <c r="M317">
        <v>0.10194930828137004</v>
      </c>
      <c r="N317" s="125">
        <v>0.10102080182814932</v>
      </c>
      <c r="O317">
        <v>9.9455418132160162E-2</v>
      </c>
      <c r="P317">
        <v>9.7890034436171017E-2</v>
      </c>
      <c r="Q317">
        <v>9.6324650740181858E-2</v>
      </c>
      <c r="R317">
        <v>9.4759267044192713E-2</v>
      </c>
      <c r="S317" s="125">
        <v>9.3193883348203554E-2</v>
      </c>
      <c r="T317">
        <v>9.1843542407685538E-2</v>
      </c>
      <c r="U317">
        <v>9.0493201467167522E-2</v>
      </c>
      <c r="V317">
        <v>8.914286052664952E-2</v>
      </c>
      <c r="W317">
        <v>8.7792519586131504E-2</v>
      </c>
      <c r="X317" s="125">
        <v>8.6442178645613488E-2</v>
      </c>
      <c r="Y317">
        <v>8.5521010993532168E-2</v>
      </c>
      <c r="Z317">
        <v>8.4599843341450834E-2</v>
      </c>
      <c r="AA317">
        <v>8.3678675689369514E-2</v>
      </c>
      <c r="AB317">
        <v>8.275750803728818E-2</v>
      </c>
      <c r="AC317" s="125">
        <v>8.183634038520686E-2</v>
      </c>
      <c r="AD317">
        <v>8.0665080228462485E-2</v>
      </c>
      <c r="AE317">
        <v>7.949382007171811E-2</v>
      </c>
      <c r="AF317">
        <v>7.8322559914973749E-2</v>
      </c>
      <c r="AG317">
        <v>7.7151299758229375E-2</v>
      </c>
      <c r="AH317" s="125">
        <v>7.5980039601485E-2</v>
      </c>
      <c r="AI317" s="295">
        <v>1.1537303952000009</v>
      </c>
      <c r="AJ317" s="295">
        <v>1.0283583581623064</v>
      </c>
      <c r="AK317" s="295">
        <v>0.89644835666732969</v>
      </c>
      <c r="AL317" s="295">
        <v>2.0810679515341577</v>
      </c>
      <c r="AM317" s="295">
        <v>2.8910741295558742</v>
      </c>
    </row>
    <row r="318" spans="2:39">
      <c r="B318" t="s">
        <v>293</v>
      </c>
      <c r="C318" t="s">
        <v>376</v>
      </c>
      <c r="D318" s="125">
        <v>2.1188520627000006E-2</v>
      </c>
      <c r="E318">
        <v>2.1634292527600005E-2</v>
      </c>
      <c r="F318">
        <v>2.2080064428200003E-2</v>
      </c>
      <c r="G318">
        <v>2.2525836328800002E-2</v>
      </c>
      <c r="H318">
        <v>2.29716082294E-2</v>
      </c>
      <c r="I318" s="125">
        <v>2.3417380129999998E-2</v>
      </c>
      <c r="J318">
        <v>2.3520837825099998E-2</v>
      </c>
      <c r="K318">
        <v>2.3624295520199998E-2</v>
      </c>
      <c r="L318">
        <v>2.3727753215300001E-2</v>
      </c>
      <c r="M318">
        <v>2.38312109104E-2</v>
      </c>
      <c r="N318" s="125">
        <v>2.39346686055E-2</v>
      </c>
      <c r="O318">
        <v>2.4024841839E-2</v>
      </c>
      <c r="P318">
        <v>2.4115015072499999E-2</v>
      </c>
      <c r="Q318">
        <v>2.4205188306000002E-2</v>
      </c>
      <c r="R318">
        <v>2.4295361539500002E-2</v>
      </c>
      <c r="S318" s="125">
        <v>2.4385534773000001E-2</v>
      </c>
      <c r="T318">
        <v>2.4408277003199995E-2</v>
      </c>
      <c r="U318">
        <v>2.4431019233399989E-2</v>
      </c>
      <c r="V318">
        <v>2.4453761463599979E-2</v>
      </c>
      <c r="W318">
        <v>2.4476503693799972E-2</v>
      </c>
      <c r="X318" s="125">
        <v>2.4499245923999966E-2</v>
      </c>
      <c r="Y318">
        <v>2.4504441008999973E-2</v>
      </c>
      <c r="Z318">
        <v>2.4509636093999983E-2</v>
      </c>
      <c r="AA318">
        <v>2.4514831178999989E-2</v>
      </c>
      <c r="AB318">
        <v>2.4520026263999999E-2</v>
      </c>
      <c r="AC318" s="125">
        <v>2.4525221349000006E-2</v>
      </c>
      <c r="AD318">
        <v>2.4509304408699997E-2</v>
      </c>
      <c r="AE318">
        <v>2.4493387468399987E-2</v>
      </c>
      <c r="AF318">
        <v>2.4477470528099982E-2</v>
      </c>
      <c r="AG318">
        <v>2.4461553587799972E-2</v>
      </c>
      <c r="AH318" s="125">
        <v>2.4445636647499963E-2</v>
      </c>
      <c r="AI318" s="295">
        <v>0.25245646834749996</v>
      </c>
      <c r="AJ318" s="295">
        <v>0.26722941745349993</v>
      </c>
      <c r="AK318" s="295">
        <v>0.2694607544594998</v>
      </c>
      <c r="AL318" s="295">
        <v>0.49575121719549986</v>
      </c>
      <c r="AM318" s="295">
        <v>0.74071272573099989</v>
      </c>
    </row>
    <row r="319" spans="2:39">
      <c r="B319" t="s">
        <v>293</v>
      </c>
      <c r="C319" t="s">
        <v>377</v>
      </c>
      <c r="D319" s="125">
        <v>0</v>
      </c>
      <c r="E319">
        <v>0</v>
      </c>
      <c r="F319">
        <v>0</v>
      </c>
      <c r="G319">
        <v>0</v>
      </c>
      <c r="H319">
        <v>0</v>
      </c>
      <c r="I319" s="125">
        <v>0</v>
      </c>
      <c r="J319">
        <v>0</v>
      </c>
      <c r="K319">
        <v>0</v>
      </c>
      <c r="L319">
        <v>0</v>
      </c>
      <c r="M319">
        <v>0</v>
      </c>
      <c r="N319" s="125">
        <v>0</v>
      </c>
      <c r="O319">
        <v>0</v>
      </c>
      <c r="P319">
        <v>0</v>
      </c>
      <c r="Q319">
        <v>0</v>
      </c>
      <c r="R319">
        <v>0</v>
      </c>
      <c r="S319" s="125">
        <v>0</v>
      </c>
      <c r="T319">
        <v>0</v>
      </c>
      <c r="U319">
        <v>0</v>
      </c>
      <c r="V319">
        <v>0</v>
      </c>
      <c r="W319">
        <v>0</v>
      </c>
      <c r="X319" s="125">
        <v>0</v>
      </c>
      <c r="Y319">
        <v>0</v>
      </c>
      <c r="Z319">
        <v>0</v>
      </c>
      <c r="AA319">
        <v>0</v>
      </c>
      <c r="AB319">
        <v>0</v>
      </c>
      <c r="AC319" s="125">
        <v>0</v>
      </c>
      <c r="AD319">
        <v>0</v>
      </c>
      <c r="AE319">
        <v>0</v>
      </c>
      <c r="AF319">
        <v>0</v>
      </c>
      <c r="AG319">
        <v>0</v>
      </c>
      <c r="AH319" s="125">
        <v>0</v>
      </c>
      <c r="AI319" s="295">
        <v>0</v>
      </c>
      <c r="AJ319" s="295">
        <v>0</v>
      </c>
      <c r="AK319" s="295">
        <v>0</v>
      </c>
      <c r="AL319" s="295">
        <v>0</v>
      </c>
      <c r="AM319" s="295">
        <v>0</v>
      </c>
    </row>
    <row r="320" spans="2:39">
      <c r="B320" t="s">
        <v>281</v>
      </c>
      <c r="C320" t="s">
        <v>105</v>
      </c>
      <c r="D320" s="125">
        <v>0.39128102826831879</v>
      </c>
      <c r="E320">
        <v>0.3948262941797403</v>
      </c>
      <c r="F320">
        <v>0.39837156009116187</v>
      </c>
      <c r="G320">
        <v>0.40191682600258338</v>
      </c>
      <c r="H320">
        <v>0.40546209191400495</v>
      </c>
      <c r="I320" s="125">
        <v>0.40900735782542647</v>
      </c>
      <c r="J320">
        <v>0.41171860983518493</v>
      </c>
      <c r="K320">
        <v>0.4144298618449434</v>
      </c>
      <c r="L320">
        <v>0.41714111385470193</v>
      </c>
      <c r="M320">
        <v>0.4198523658644604</v>
      </c>
      <c r="N320" s="125">
        <v>0.42256361787421887</v>
      </c>
      <c r="O320">
        <v>0.42460328683651344</v>
      </c>
      <c r="P320">
        <v>0.42664295579880801</v>
      </c>
      <c r="Q320">
        <v>0.42868262476110264</v>
      </c>
      <c r="R320">
        <v>0.43072229372339721</v>
      </c>
      <c r="S320" s="125">
        <v>0.43276196268569178</v>
      </c>
      <c r="T320">
        <v>0.43315220389333048</v>
      </c>
      <c r="U320">
        <v>0.43354244510096923</v>
      </c>
      <c r="V320">
        <v>0.43393268630860793</v>
      </c>
      <c r="W320">
        <v>0.43432292751624668</v>
      </c>
      <c r="X320" s="125">
        <v>0.43471316872388538</v>
      </c>
      <c r="Y320">
        <v>0.43471827478569458</v>
      </c>
      <c r="Z320">
        <v>0.43472338084750378</v>
      </c>
      <c r="AA320">
        <v>0.43472848690931298</v>
      </c>
      <c r="AB320">
        <v>0.43473359297112218</v>
      </c>
      <c r="AC320" s="125">
        <v>0.43473869903293139</v>
      </c>
      <c r="AD320">
        <v>0.43477223574865431</v>
      </c>
      <c r="AE320">
        <v>0.43480577246437724</v>
      </c>
      <c r="AF320">
        <v>0.43483930918010011</v>
      </c>
      <c r="AG320">
        <v>0.43487284589582303</v>
      </c>
      <c r="AH320" s="125">
        <v>0.43490638261154596</v>
      </c>
      <c r="AI320" s="295">
        <v>4.4865707275547457</v>
      </c>
      <c r="AJ320" s="295">
        <v>4.7356401732227713</v>
      </c>
      <c r="AK320" s="295">
        <v>4.7825521491709502</v>
      </c>
      <c r="AL320" s="295">
        <v>8.7996472829032975</v>
      </c>
      <c r="AM320" s="295">
        <v>13.147486263350364</v>
      </c>
    </row>
    <row r="321" spans="2:39">
      <c r="B321" t="s">
        <v>281</v>
      </c>
      <c r="C321" t="s">
        <v>371</v>
      </c>
      <c r="D321" s="125">
        <v>0</v>
      </c>
      <c r="E321">
        <v>1.6161072241009999E-4</v>
      </c>
      <c r="F321">
        <v>3.2322144482019999E-4</v>
      </c>
      <c r="G321">
        <v>4.8483216723029996E-4</v>
      </c>
      <c r="H321">
        <v>6.4644288964039998E-4</v>
      </c>
      <c r="I321" s="125">
        <v>8.080536120505E-4</v>
      </c>
      <c r="J321">
        <v>1.6533708520876692E-3</v>
      </c>
      <c r="K321">
        <v>2.4986880921248384E-3</v>
      </c>
      <c r="L321">
        <v>3.3440053321620077E-3</v>
      </c>
      <c r="M321">
        <v>4.1893225721991766E-3</v>
      </c>
      <c r="N321" s="125">
        <v>5.0346398122363464E-3</v>
      </c>
      <c r="O321">
        <v>6.4264865856376368E-3</v>
      </c>
      <c r="P321">
        <v>7.8183333590389273E-3</v>
      </c>
      <c r="Q321">
        <v>9.2101801324402169E-3</v>
      </c>
      <c r="R321">
        <v>1.0602026905841506E-2</v>
      </c>
      <c r="S321" s="125">
        <v>1.1993873679242798E-2</v>
      </c>
      <c r="T321">
        <v>1.3384429943453449E-2</v>
      </c>
      <c r="U321">
        <v>1.4774986207664098E-2</v>
      </c>
      <c r="V321">
        <v>1.6165542471874749E-2</v>
      </c>
      <c r="W321">
        <v>1.75560987360854E-2</v>
      </c>
      <c r="X321" s="125">
        <v>1.8946655000296051E-2</v>
      </c>
      <c r="Y321">
        <v>2.0179804487990786E-2</v>
      </c>
      <c r="Z321">
        <v>2.1412953975685517E-2</v>
      </c>
      <c r="AA321">
        <v>2.2646103463380252E-2</v>
      </c>
      <c r="AB321">
        <v>2.3879252951074986E-2</v>
      </c>
      <c r="AC321" s="125">
        <v>2.5112402438769717E-2</v>
      </c>
      <c r="AD321">
        <v>2.6366665235032494E-2</v>
      </c>
      <c r="AE321">
        <v>2.7620928031295271E-2</v>
      </c>
      <c r="AF321">
        <v>2.8875190827558045E-2</v>
      </c>
      <c r="AG321">
        <v>3.0129453623820822E-2</v>
      </c>
      <c r="AH321" s="125">
        <v>3.1383716420083599E-2</v>
      </c>
      <c r="AI321" s="295">
        <v>1.9144187496961534E-2</v>
      </c>
      <c r="AJ321" s="295">
        <v>0.13191325283381117</v>
      </c>
      <c r="AK321" s="295">
        <v>0.27655312645498753</v>
      </c>
      <c r="AL321" s="295">
        <v>0.14602280051853636</v>
      </c>
      <c r="AM321" s="295">
        <v>0.40362927197322779</v>
      </c>
    </row>
    <row r="322" spans="2:39">
      <c r="B322" t="s">
        <v>281</v>
      </c>
      <c r="C322" t="s">
        <v>85</v>
      </c>
      <c r="D322" s="125">
        <v>0.72736519741653816</v>
      </c>
      <c r="E322">
        <v>0.75303990739035942</v>
      </c>
      <c r="F322">
        <v>0.77871461736418068</v>
      </c>
      <c r="G322">
        <v>0.80438932733800184</v>
      </c>
      <c r="H322">
        <v>0.8300640373118231</v>
      </c>
      <c r="I322" s="125">
        <v>0.85573874728564436</v>
      </c>
      <c r="J322">
        <v>0.88914905614138218</v>
      </c>
      <c r="K322">
        <v>0.9225593649971201</v>
      </c>
      <c r="L322">
        <v>0.95596967385285792</v>
      </c>
      <c r="M322">
        <v>0.98937998270859584</v>
      </c>
      <c r="N322" s="125">
        <v>1.0227902915643337</v>
      </c>
      <c r="O322">
        <v>1.0587336614837113</v>
      </c>
      <c r="P322">
        <v>1.0946770314030889</v>
      </c>
      <c r="Q322">
        <v>1.1306204013224663</v>
      </c>
      <c r="R322">
        <v>1.166563771241844</v>
      </c>
      <c r="S322" s="125">
        <v>1.2025071411612216</v>
      </c>
      <c r="T322">
        <v>1.2388180044826902</v>
      </c>
      <c r="U322">
        <v>1.2751288678041588</v>
      </c>
      <c r="V322">
        <v>1.3114397311256276</v>
      </c>
      <c r="W322">
        <v>1.3477505944470962</v>
      </c>
      <c r="X322" s="125">
        <v>1.3840614577685648</v>
      </c>
      <c r="Y322">
        <v>1.421120556300981</v>
      </c>
      <c r="Z322">
        <v>1.458179654833397</v>
      </c>
      <c r="AA322">
        <v>1.4952387533658131</v>
      </c>
      <c r="AB322">
        <v>1.5322978518982291</v>
      </c>
      <c r="AC322" s="125">
        <v>1.5693569504306453</v>
      </c>
      <c r="AD322">
        <v>1.6024261148291088</v>
      </c>
      <c r="AE322">
        <v>1.6354952792275723</v>
      </c>
      <c r="AF322">
        <v>1.6685644436260361</v>
      </c>
      <c r="AG322">
        <v>1.7016336080244996</v>
      </c>
      <c r="AH322" s="125">
        <v>1.7347027724229631</v>
      </c>
      <c r="AI322" s="295">
        <v>9.5291602033708376</v>
      </c>
      <c r="AJ322" s="295">
        <v>13.233090953804803</v>
      </c>
      <c r="AK322" s="295">
        <v>17.203077442727807</v>
      </c>
      <c r="AL322" s="295">
        <v>21.739460865611306</v>
      </c>
      <c r="AM322" s="295">
        <v>37.558476850570557</v>
      </c>
    </row>
    <row r="323" spans="2:39">
      <c r="B323" t="s">
        <v>281</v>
      </c>
      <c r="C323" t="s">
        <v>372</v>
      </c>
      <c r="D323" s="125">
        <v>-0.11078922339894315</v>
      </c>
      <c r="E323">
        <v>-0.1217702586429097</v>
      </c>
      <c r="F323">
        <v>-0.13275129388687626</v>
      </c>
      <c r="G323">
        <v>-0.1437323291308428</v>
      </c>
      <c r="H323">
        <v>-0.15471336437480937</v>
      </c>
      <c r="I323" s="125">
        <v>-0.16569439961877591</v>
      </c>
      <c r="J323">
        <v>-0.18217204793657538</v>
      </c>
      <c r="K323">
        <v>-0.19864969625437487</v>
      </c>
      <c r="L323">
        <v>-0.21512734457217433</v>
      </c>
      <c r="M323">
        <v>-0.23160499288997383</v>
      </c>
      <c r="N323" s="125">
        <v>-0.24808264120777329</v>
      </c>
      <c r="O323">
        <v>-0.2677611029542335</v>
      </c>
      <c r="P323">
        <v>-0.28743956470069365</v>
      </c>
      <c r="Q323">
        <v>-0.30711802644715386</v>
      </c>
      <c r="R323">
        <v>-0.32679648819361407</v>
      </c>
      <c r="S323" s="125">
        <v>-0.34647494994007422</v>
      </c>
      <c r="T323">
        <v>-0.36850064518106995</v>
      </c>
      <c r="U323">
        <v>-0.39052634042206574</v>
      </c>
      <c r="V323">
        <v>-0.41255203566306148</v>
      </c>
      <c r="W323">
        <v>-0.43457773090405727</v>
      </c>
      <c r="X323" s="125">
        <v>-0.456603426145053</v>
      </c>
      <c r="Y323">
        <v>-0.47694450803005484</v>
      </c>
      <c r="Z323">
        <v>-0.49728558991505672</v>
      </c>
      <c r="AA323">
        <v>-0.51762667180005861</v>
      </c>
      <c r="AB323">
        <v>-0.53796775368506045</v>
      </c>
      <c r="AC323" s="125">
        <v>-0.55830883557006228</v>
      </c>
      <c r="AD323">
        <v>-0.57577763506781154</v>
      </c>
      <c r="AE323">
        <v>-0.59324643456556081</v>
      </c>
      <c r="AF323">
        <v>-0.61071523406331008</v>
      </c>
      <c r="AG323">
        <v>-0.62818403356105934</v>
      </c>
      <c r="AH323" s="125">
        <v>-0.64565283305880861</v>
      </c>
      <c r="AI323" s="295">
        <v>-1.9050875919140289</v>
      </c>
      <c r="AJ323" s="295">
        <v>-3.84643295175885</v>
      </c>
      <c r="AK323" s="295">
        <v>-6.0983129554618971</v>
      </c>
      <c r="AL323" s="295">
        <v>-5.5034379024651061</v>
      </c>
      <c r="AM323" s="295">
        <v>-11.145147431781949</v>
      </c>
    </row>
    <row r="324" spans="2:39">
      <c r="B324" t="s">
        <v>281</v>
      </c>
      <c r="C324" t="s">
        <v>81</v>
      </c>
      <c r="D324" s="125">
        <v>0.3985006945789234</v>
      </c>
      <c r="E324">
        <v>0.41036283670191498</v>
      </c>
      <c r="F324">
        <v>0.42222497882490656</v>
      </c>
      <c r="G324">
        <v>0.43408712094789814</v>
      </c>
      <c r="H324">
        <v>0.44594926307088972</v>
      </c>
      <c r="I324" s="125">
        <v>0.4578114051938813</v>
      </c>
      <c r="J324">
        <v>0.47469127701041508</v>
      </c>
      <c r="K324">
        <v>0.49157114882694886</v>
      </c>
      <c r="L324">
        <v>0.50845102064348269</v>
      </c>
      <c r="M324">
        <v>0.52533089246001641</v>
      </c>
      <c r="N324" s="125">
        <v>0.54221076427655024</v>
      </c>
      <c r="O324">
        <v>0.56059656084834109</v>
      </c>
      <c r="P324">
        <v>0.57898235742013193</v>
      </c>
      <c r="Q324">
        <v>0.59736815399192267</v>
      </c>
      <c r="R324">
        <v>0.61575395056371351</v>
      </c>
      <c r="S324" s="125">
        <v>0.63413974713550436</v>
      </c>
      <c r="T324">
        <v>0.65081982824019591</v>
      </c>
      <c r="U324">
        <v>0.66749990934488734</v>
      </c>
      <c r="V324">
        <v>0.68417999044957889</v>
      </c>
      <c r="W324">
        <v>0.70086007155427033</v>
      </c>
      <c r="X324" s="125">
        <v>0.71754015265896187</v>
      </c>
      <c r="Y324">
        <v>0.73158644471976542</v>
      </c>
      <c r="Z324">
        <v>0.74563273678056896</v>
      </c>
      <c r="AA324">
        <v>0.75967902884137239</v>
      </c>
      <c r="AB324">
        <v>0.77372532090217594</v>
      </c>
      <c r="AC324" s="125">
        <v>0.78777161296297948</v>
      </c>
      <c r="AD324">
        <v>0.79969348565677234</v>
      </c>
      <c r="AE324">
        <v>0.81161535835056509</v>
      </c>
      <c r="AF324">
        <v>0.82353723104435794</v>
      </c>
      <c r="AG324">
        <v>0.83545910373815069</v>
      </c>
      <c r="AH324" s="125">
        <v>0.84738097643194354</v>
      </c>
      <c r="AI324" s="295">
        <v>5.1111914025358276</v>
      </c>
      <c r="AJ324" s="295">
        <v>6.9499514864840588</v>
      </c>
      <c r="AK324" s="295">
        <v>8.6336214520876133</v>
      </c>
      <c r="AL324" s="295">
        <v>11.518932124743337</v>
      </c>
      <c r="AM324" s="295">
        <v>19.435013424171991</v>
      </c>
    </row>
    <row r="325" spans="2:39">
      <c r="B325" t="s">
        <v>281</v>
      </c>
      <c r="C325" t="s">
        <v>373</v>
      </c>
      <c r="D325" s="125">
        <v>5.3741102872142593E-2</v>
      </c>
      <c r="E325">
        <v>5.6887959266326643E-2</v>
      </c>
      <c r="F325">
        <v>6.0034815660510686E-2</v>
      </c>
      <c r="G325">
        <v>6.3181672054694729E-2</v>
      </c>
      <c r="H325">
        <v>6.6328528448878779E-2</v>
      </c>
      <c r="I325" s="125">
        <v>6.9475384843062829E-2</v>
      </c>
      <c r="J325">
        <v>7.3890154742565259E-2</v>
      </c>
      <c r="K325">
        <v>7.8304924642067675E-2</v>
      </c>
      <c r="L325">
        <v>8.2719694541570105E-2</v>
      </c>
      <c r="M325">
        <v>8.7134464441072534E-2</v>
      </c>
      <c r="N325" s="125">
        <v>9.154923434057495E-2</v>
      </c>
      <c r="O325">
        <v>9.6209060333503099E-2</v>
      </c>
      <c r="P325">
        <v>0.10086888632643125</v>
      </c>
      <c r="Q325">
        <v>0.10552871231935941</v>
      </c>
      <c r="R325">
        <v>0.11018853831228756</v>
      </c>
      <c r="S325" s="125">
        <v>0.11484836430521571</v>
      </c>
      <c r="T325">
        <v>0.11943883069961107</v>
      </c>
      <c r="U325">
        <v>0.12402929709400644</v>
      </c>
      <c r="V325">
        <v>0.12861976348840179</v>
      </c>
      <c r="W325">
        <v>0.13321022988279715</v>
      </c>
      <c r="X325" s="125">
        <v>0.13780069627719252</v>
      </c>
      <c r="Y325">
        <v>0.14243028713621642</v>
      </c>
      <c r="Z325">
        <v>0.14705987799524031</v>
      </c>
      <c r="AA325">
        <v>0.15168946885426424</v>
      </c>
      <c r="AB325">
        <v>0.15631905971328813</v>
      </c>
      <c r="AC325" s="125">
        <v>0.16094865057231203</v>
      </c>
      <c r="AD325">
        <v>0.16544593029358426</v>
      </c>
      <c r="AE325">
        <v>0.16994321001485646</v>
      </c>
      <c r="AF325">
        <v>0.17444048973612869</v>
      </c>
      <c r="AG325">
        <v>0.17893776945740089</v>
      </c>
      <c r="AH325" s="125">
        <v>0.18343504917867312</v>
      </c>
      <c r="AI325" s="295">
        <v>0.78324793585346675</v>
      </c>
      <c r="AJ325" s="295">
        <v>1.2622916133793809</v>
      </c>
      <c r="AK325" s="295">
        <v>1.768450489229157</v>
      </c>
      <c r="AL325" s="295">
        <v>1.9539903148922726</v>
      </c>
      <c r="AM325" s="295">
        <v>3.5846401078442365</v>
      </c>
    </row>
    <row r="326" spans="2:39">
      <c r="B326" t="s">
        <v>281</v>
      </c>
      <c r="C326" t="s">
        <v>374</v>
      </c>
      <c r="D326" s="125">
        <v>0.19181041228572474</v>
      </c>
      <c r="E326">
        <v>0.19834365811417762</v>
      </c>
      <c r="F326">
        <v>0.2048769039426305</v>
      </c>
      <c r="G326">
        <v>0.21141014977108341</v>
      </c>
      <c r="H326">
        <v>0.21794339559953629</v>
      </c>
      <c r="I326" s="125">
        <v>0.22447664142798918</v>
      </c>
      <c r="J326">
        <v>0.23164026318329384</v>
      </c>
      <c r="K326">
        <v>0.2388038849385985</v>
      </c>
      <c r="L326">
        <v>0.24596750669390316</v>
      </c>
      <c r="M326">
        <v>0.25313112844920782</v>
      </c>
      <c r="N326" s="125">
        <v>0.26029475020451248</v>
      </c>
      <c r="O326">
        <v>0.26661491680932176</v>
      </c>
      <c r="P326">
        <v>0.27293508341413103</v>
      </c>
      <c r="Q326">
        <v>0.27925525001894036</v>
      </c>
      <c r="R326">
        <v>0.28557541662374963</v>
      </c>
      <c r="S326" s="125">
        <v>0.29189558322855891</v>
      </c>
      <c r="T326">
        <v>0.29686886533242351</v>
      </c>
      <c r="U326">
        <v>0.30184214743628807</v>
      </c>
      <c r="V326">
        <v>0.30681542954015267</v>
      </c>
      <c r="W326">
        <v>0.31178871164401722</v>
      </c>
      <c r="X326" s="125">
        <v>0.31676199374788183</v>
      </c>
      <c r="Y326">
        <v>0.32053644532363484</v>
      </c>
      <c r="Z326">
        <v>0.3243108968993878</v>
      </c>
      <c r="AA326">
        <v>0.32808534847514081</v>
      </c>
      <c r="AB326">
        <v>0.33185980005089377</v>
      </c>
      <c r="AC326" s="125">
        <v>0.33563425162664678</v>
      </c>
      <c r="AD326">
        <v>0.33850466534480755</v>
      </c>
      <c r="AE326">
        <v>0.34137507906296832</v>
      </c>
      <c r="AF326">
        <v>0.34424549278112909</v>
      </c>
      <c r="AG326">
        <v>0.34711590649928986</v>
      </c>
      <c r="AH326" s="125">
        <v>0.34998632021745063</v>
      </c>
      <c r="AI326" s="295">
        <v>2.4786986946106571</v>
      </c>
      <c r="AJ326" s="295">
        <v>3.1906481479999771</v>
      </c>
      <c r="AK326" s="295">
        <v>3.6784162000292313</v>
      </c>
      <c r="AL326" s="295">
        <v>5.4090520924061227</v>
      </c>
      <c r="AM326" s="295">
        <v>8.7707062986874718</v>
      </c>
    </row>
    <row r="327" spans="2:39">
      <c r="B327" t="s">
        <v>281</v>
      </c>
      <c r="C327" t="s">
        <v>375</v>
      </c>
      <c r="D327" s="125">
        <v>6.0048287033999989E-2</v>
      </c>
      <c r="E327">
        <v>6.2123410283599995E-2</v>
      </c>
      <c r="F327">
        <v>6.41985335332E-2</v>
      </c>
      <c r="G327">
        <v>6.6273656782799992E-2</v>
      </c>
      <c r="H327">
        <v>6.8348780032399997E-2</v>
      </c>
      <c r="I327" s="125">
        <v>7.0423903282000003E-2</v>
      </c>
      <c r="J327">
        <v>7.3582991861400007E-2</v>
      </c>
      <c r="K327">
        <v>7.6742080440799998E-2</v>
      </c>
      <c r="L327">
        <v>7.9901169020200002E-2</v>
      </c>
      <c r="M327">
        <v>8.3060257599599993E-2</v>
      </c>
      <c r="N327" s="125">
        <v>8.6219346178999998E-2</v>
      </c>
      <c r="O327">
        <v>8.9830844251199998E-2</v>
      </c>
      <c r="P327">
        <v>9.3442342323399999E-2</v>
      </c>
      <c r="Q327">
        <v>9.70538403956E-2</v>
      </c>
      <c r="R327">
        <v>0.1006653384678</v>
      </c>
      <c r="S327" s="125">
        <v>0.10427683654</v>
      </c>
      <c r="T327">
        <v>0.10935938278939999</v>
      </c>
      <c r="U327">
        <v>0.1144419290388</v>
      </c>
      <c r="V327">
        <v>0.1195244752882</v>
      </c>
      <c r="W327">
        <v>0.1246070215376</v>
      </c>
      <c r="X327" s="125">
        <v>0.129689567787</v>
      </c>
      <c r="Y327">
        <v>0.135056578633</v>
      </c>
      <c r="Z327">
        <v>0.14042358947899999</v>
      </c>
      <c r="AA327">
        <v>0.14579060032499999</v>
      </c>
      <c r="AB327">
        <v>0.15115761117099999</v>
      </c>
      <c r="AC327" s="125">
        <v>0.15652462201699999</v>
      </c>
      <c r="AD327">
        <v>0.16192905098099999</v>
      </c>
      <c r="AE327">
        <v>0.16733347994499997</v>
      </c>
      <c r="AF327">
        <v>0.17273790890899998</v>
      </c>
      <c r="AG327">
        <v>0.17814233787299996</v>
      </c>
      <c r="AH327" s="125">
        <v>0.18354676683699997</v>
      </c>
      <c r="AI327" s="295">
        <v>0.79092241604900004</v>
      </c>
      <c r="AJ327" s="295">
        <v>1.169110924598</v>
      </c>
      <c r="AK327" s="295">
        <v>1.7223321139569998</v>
      </c>
      <c r="AL327" s="295">
        <v>1.8738139944680001</v>
      </c>
      <c r="AM327" s="295">
        <v>3.4664565406379992</v>
      </c>
    </row>
    <row r="328" spans="2:39">
      <c r="B328" t="s">
        <v>281</v>
      </c>
      <c r="C328" t="s">
        <v>79</v>
      </c>
      <c r="D328" s="125">
        <v>0.3096050997619863</v>
      </c>
      <c r="E328">
        <v>0.31087397402291989</v>
      </c>
      <c r="F328">
        <v>0.31214284828385347</v>
      </c>
      <c r="G328">
        <v>0.31341172254478705</v>
      </c>
      <c r="H328">
        <v>0.31468059680572064</v>
      </c>
      <c r="I328" s="125">
        <v>0.31594947106665422</v>
      </c>
      <c r="J328">
        <v>0.31853057357968334</v>
      </c>
      <c r="K328">
        <v>0.32111167609271246</v>
      </c>
      <c r="L328">
        <v>0.32369277860574153</v>
      </c>
      <c r="M328">
        <v>0.32627388111877065</v>
      </c>
      <c r="N328" s="125">
        <v>0.32885498363179977</v>
      </c>
      <c r="O328">
        <v>0.32890559100641092</v>
      </c>
      <c r="P328">
        <v>0.32895619838102208</v>
      </c>
      <c r="Q328">
        <v>0.32900680575563329</v>
      </c>
      <c r="R328">
        <v>0.32905741313024445</v>
      </c>
      <c r="S328" s="125">
        <v>0.3291080205048556</v>
      </c>
      <c r="T328">
        <v>0.32898247622783611</v>
      </c>
      <c r="U328">
        <v>0.32885693195081667</v>
      </c>
      <c r="V328">
        <v>0.32873138767379717</v>
      </c>
      <c r="W328">
        <v>0.32860584339677773</v>
      </c>
      <c r="X328" s="125">
        <v>0.32848029911975823</v>
      </c>
      <c r="Y328">
        <v>0.32954834732284333</v>
      </c>
      <c r="Z328">
        <v>0.33061639552592842</v>
      </c>
      <c r="AA328">
        <v>0.33168444372901346</v>
      </c>
      <c r="AB328">
        <v>0.33275249193209855</v>
      </c>
      <c r="AC328" s="125">
        <v>0.33382054013518364</v>
      </c>
      <c r="AD328">
        <v>0.33522974077236628</v>
      </c>
      <c r="AE328">
        <v>0.33663894140954898</v>
      </c>
      <c r="AF328">
        <v>0.33804814204673161</v>
      </c>
      <c r="AG328">
        <v>0.33945734268391431</v>
      </c>
      <c r="AH328" s="125">
        <v>0.34086654332109695</v>
      </c>
      <c r="AI328" s="295">
        <v>3.4951276055146296</v>
      </c>
      <c r="AJ328" s="295">
        <v>3.6175459507789514</v>
      </c>
      <c r="AK328" s="295">
        <v>3.6771432279984837</v>
      </c>
      <c r="AL328" s="295">
        <v>6.7838185726617821</v>
      </c>
      <c r="AM328" s="295">
        <v>10.132481501540507</v>
      </c>
    </row>
    <row r="329" spans="2:39">
      <c r="B329" t="s">
        <v>281</v>
      </c>
      <c r="C329" t="s">
        <v>376</v>
      </c>
      <c r="D329" s="125">
        <v>0.15375482843999999</v>
      </c>
      <c r="E329">
        <v>0.15747294420999999</v>
      </c>
      <c r="F329">
        <v>0.16119105998</v>
      </c>
      <c r="G329">
        <v>0.16490917575</v>
      </c>
      <c r="H329">
        <v>0.16862729152</v>
      </c>
      <c r="I329" s="125">
        <v>0.17234540729</v>
      </c>
      <c r="J329">
        <v>0.17685630443800002</v>
      </c>
      <c r="K329">
        <v>0.181367201586</v>
      </c>
      <c r="L329">
        <v>0.18587809873400002</v>
      </c>
      <c r="M329">
        <v>0.19038899588200001</v>
      </c>
      <c r="N329" s="125">
        <v>0.19489989303000002</v>
      </c>
      <c r="O329">
        <v>0.20017272863700003</v>
      </c>
      <c r="P329">
        <v>0.20544556424400001</v>
      </c>
      <c r="Q329">
        <v>0.21071839985100002</v>
      </c>
      <c r="R329">
        <v>0.215991235458</v>
      </c>
      <c r="S329" s="125">
        <v>0.22126407106500001</v>
      </c>
      <c r="T329">
        <v>0.225900192714</v>
      </c>
      <c r="U329">
        <v>0.23053631436300001</v>
      </c>
      <c r="V329">
        <v>0.235172436012</v>
      </c>
      <c r="W329">
        <v>0.23980855766100001</v>
      </c>
      <c r="X329" s="125">
        <v>0.24444467931</v>
      </c>
      <c r="Y329">
        <v>0.24906602212099999</v>
      </c>
      <c r="Z329">
        <v>0.25368736493199995</v>
      </c>
      <c r="AA329">
        <v>0.25830870774299997</v>
      </c>
      <c r="AB329">
        <v>0.26293005055399998</v>
      </c>
      <c r="AC329" s="125">
        <v>0.26755139336499995</v>
      </c>
      <c r="AD329">
        <v>0.27192613317599995</v>
      </c>
      <c r="AE329">
        <v>0.27630087298699996</v>
      </c>
      <c r="AF329">
        <v>0.28067561279800002</v>
      </c>
      <c r="AG329">
        <v>0.28505035260900002</v>
      </c>
      <c r="AH329" s="125">
        <v>0.28942509242000003</v>
      </c>
      <c r="AI329" s="295">
        <v>1.9076912008600002</v>
      </c>
      <c r="AJ329" s="295">
        <v>2.4243540723449999</v>
      </c>
      <c r="AK329" s="295">
        <v>2.9393662820149995</v>
      </c>
      <c r="AL329" s="295">
        <v>4.1371453801750002</v>
      </c>
      <c r="AM329" s="295">
        <v>6.8320669828800007</v>
      </c>
    </row>
    <row r="330" spans="2:39">
      <c r="B330" t="s">
        <v>281</v>
      </c>
      <c r="C330" t="s">
        <v>377</v>
      </c>
      <c r="D330" s="125">
        <v>0</v>
      </c>
      <c r="E330">
        <v>0</v>
      </c>
      <c r="F330">
        <v>0</v>
      </c>
      <c r="G330">
        <v>0</v>
      </c>
      <c r="H330">
        <v>0</v>
      </c>
      <c r="I330" s="125">
        <v>0</v>
      </c>
      <c r="J330">
        <v>0</v>
      </c>
      <c r="K330">
        <v>0</v>
      </c>
      <c r="L330">
        <v>0</v>
      </c>
      <c r="M330">
        <v>0</v>
      </c>
      <c r="N330" s="125">
        <v>0</v>
      </c>
      <c r="O330">
        <v>0</v>
      </c>
      <c r="P330">
        <v>0</v>
      </c>
      <c r="Q330">
        <v>0</v>
      </c>
      <c r="R330">
        <v>0</v>
      </c>
      <c r="S330" s="125">
        <v>0</v>
      </c>
      <c r="T330">
        <v>0</v>
      </c>
      <c r="U330">
        <v>0</v>
      </c>
      <c r="V330">
        <v>0</v>
      </c>
      <c r="W330">
        <v>0</v>
      </c>
      <c r="X330" s="125">
        <v>0</v>
      </c>
      <c r="Y330">
        <v>0</v>
      </c>
      <c r="Z330">
        <v>0</v>
      </c>
      <c r="AA330">
        <v>0</v>
      </c>
      <c r="AB330">
        <v>0</v>
      </c>
      <c r="AC330" s="125">
        <v>0</v>
      </c>
      <c r="AD330">
        <v>0</v>
      </c>
      <c r="AE330">
        <v>0</v>
      </c>
      <c r="AF330">
        <v>0</v>
      </c>
      <c r="AG330">
        <v>0</v>
      </c>
      <c r="AH330" s="125">
        <v>0</v>
      </c>
      <c r="AI330" s="295">
        <v>0</v>
      </c>
      <c r="AJ330" s="295">
        <v>0</v>
      </c>
      <c r="AK330" s="295">
        <v>0</v>
      </c>
      <c r="AL330" s="295">
        <v>0</v>
      </c>
      <c r="AM330" s="295">
        <v>0</v>
      </c>
    </row>
    <row r="331" spans="2:39">
      <c r="B331" t="s">
        <v>301</v>
      </c>
      <c r="C331" t="s">
        <v>105</v>
      </c>
      <c r="D331" s="125">
        <v>5.5407668313149734E-3</v>
      </c>
      <c r="E331">
        <v>5.5398685912287117E-3</v>
      </c>
      <c r="F331">
        <v>5.53897035114245E-3</v>
      </c>
      <c r="G331">
        <v>5.5380721110561883E-3</v>
      </c>
      <c r="H331">
        <v>5.5371738709699267E-3</v>
      </c>
      <c r="I331" s="125">
        <v>5.536275630883665E-3</v>
      </c>
      <c r="J331">
        <v>5.5195673416793796E-3</v>
      </c>
      <c r="K331">
        <v>5.5028590524750943E-3</v>
      </c>
      <c r="L331">
        <v>5.4861507632708089E-3</v>
      </c>
      <c r="M331">
        <v>5.4694424740665236E-3</v>
      </c>
      <c r="N331" s="125">
        <v>5.4527341848622382E-3</v>
      </c>
      <c r="O331">
        <v>5.3944623082084761E-3</v>
      </c>
      <c r="P331">
        <v>5.3361904315547149E-3</v>
      </c>
      <c r="Q331">
        <v>5.2779185549009528E-3</v>
      </c>
      <c r="R331">
        <v>5.2196466782471916E-3</v>
      </c>
      <c r="S331" s="125">
        <v>5.1613748015934295E-3</v>
      </c>
      <c r="T331">
        <v>4.9164766869797963E-3</v>
      </c>
      <c r="U331">
        <v>4.6715785723661632E-3</v>
      </c>
      <c r="V331">
        <v>4.42668045775253E-3</v>
      </c>
      <c r="W331">
        <v>4.1817823431388968E-3</v>
      </c>
      <c r="X331" s="125">
        <v>3.9368842285252637E-3</v>
      </c>
      <c r="Y331">
        <v>3.4647794718064258E-3</v>
      </c>
      <c r="Z331">
        <v>2.992674715087588E-3</v>
      </c>
      <c r="AA331">
        <v>2.5205699583687501E-3</v>
      </c>
      <c r="AB331">
        <v>2.0484652016499122E-3</v>
      </c>
      <c r="AC331" s="125">
        <v>1.5763604449310744E-3</v>
      </c>
      <c r="AD331">
        <v>1.0673043609003808E-3</v>
      </c>
      <c r="AE331">
        <v>5.5824827686968724E-4</v>
      </c>
      <c r="AF331">
        <v>4.9192192838993891E-5</v>
      </c>
      <c r="AG331">
        <v>-4.5986389119169989E-4</v>
      </c>
      <c r="AH331" s="125">
        <v>-9.6891997522239324E-4</v>
      </c>
      <c r="AI331" s="295">
        <v>6.0661881202949963E-2</v>
      </c>
      <c r="AJ331" s="295">
        <v>5.3975729248129656E-2</v>
      </c>
      <c r="AK331" s="295">
        <v>1.6785694984563983E-2</v>
      </c>
      <c r="AL331" s="295">
        <v>0.10918487626621738</v>
      </c>
      <c r="AM331" s="295">
        <v>0.12203368702225613</v>
      </c>
    </row>
    <row r="332" spans="2:39">
      <c r="B332" t="s">
        <v>301</v>
      </c>
      <c r="C332" t="s">
        <v>371</v>
      </c>
      <c r="D332" s="125">
        <v>0</v>
      </c>
      <c r="E332">
        <v>2.9864417347919994E-5</v>
      </c>
      <c r="F332">
        <v>5.9728834695839988E-5</v>
      </c>
      <c r="G332">
        <v>8.9593252043759975E-5</v>
      </c>
      <c r="H332">
        <v>1.1945766939167998E-4</v>
      </c>
      <c r="I332" s="125">
        <v>1.4932208673959998E-4</v>
      </c>
      <c r="J332">
        <v>2.7622095706659192E-4</v>
      </c>
      <c r="K332">
        <v>4.0311982739358384E-4</v>
      </c>
      <c r="L332">
        <v>5.3001869772057581E-4</v>
      </c>
      <c r="M332">
        <v>6.5691756804756778E-4</v>
      </c>
      <c r="N332" s="125">
        <v>7.8381643837455975E-4</v>
      </c>
      <c r="O332">
        <v>9.3779671261036185E-4</v>
      </c>
      <c r="P332">
        <v>1.0917769868461638E-3</v>
      </c>
      <c r="Q332">
        <v>1.2457572610819661E-3</v>
      </c>
      <c r="R332">
        <v>1.3997375353177678E-3</v>
      </c>
      <c r="S332" s="125">
        <v>1.55371780955357E-3</v>
      </c>
      <c r="T332">
        <v>1.6447561056018561E-3</v>
      </c>
      <c r="U332">
        <v>1.7357944016501421E-3</v>
      </c>
      <c r="V332">
        <v>1.8268326976984281E-3</v>
      </c>
      <c r="W332">
        <v>1.9178709937467142E-3</v>
      </c>
      <c r="X332" s="125">
        <v>2.0089092897950002E-3</v>
      </c>
      <c r="Y332">
        <v>2.0571793714974341E-3</v>
      </c>
      <c r="Z332">
        <v>2.1054494531998679E-3</v>
      </c>
      <c r="AA332">
        <v>2.1537195349023023E-3</v>
      </c>
      <c r="AB332">
        <v>2.2019896166047361E-3</v>
      </c>
      <c r="AC332" s="125">
        <v>2.25025969830717E-3</v>
      </c>
      <c r="AD332">
        <v>2.2655468510651353E-3</v>
      </c>
      <c r="AE332">
        <v>2.2808340038231005E-3</v>
      </c>
      <c r="AF332">
        <v>2.2961211565810662E-3</v>
      </c>
      <c r="AG332">
        <v>2.3114083093390314E-3</v>
      </c>
      <c r="AH332" s="125">
        <v>2.3266954620969967E-3</v>
      </c>
      <c r="AI332" s="295">
        <v>3.0980597488216789E-3</v>
      </c>
      <c r="AJ332" s="295">
        <v>1.6146766232276531E-2</v>
      </c>
      <c r="AK332" s="295">
        <v>2.4258112747211839E-2</v>
      </c>
      <c r="AL332" s="295">
        <v>1.8461009542723651E-2</v>
      </c>
      <c r="AM332" s="295">
        <v>4.0710213000140494E-2</v>
      </c>
    </row>
    <row r="333" spans="2:39">
      <c r="B333" t="s">
        <v>301</v>
      </c>
      <c r="C333" t="s">
        <v>85</v>
      </c>
      <c r="D333" s="125">
        <v>0.13951712188659812</v>
      </c>
      <c r="E333">
        <v>0.13860067701198853</v>
      </c>
      <c r="F333">
        <v>0.13768423213737893</v>
      </c>
      <c r="G333">
        <v>0.13676778726276931</v>
      </c>
      <c r="H333">
        <v>0.13585134238815971</v>
      </c>
      <c r="I333" s="125">
        <v>0.13493489751355012</v>
      </c>
      <c r="J333">
        <v>0.13402331231733339</v>
      </c>
      <c r="K333">
        <v>0.13311172712111663</v>
      </c>
      <c r="L333">
        <v>0.1322001419248999</v>
      </c>
      <c r="M333">
        <v>0.13128855672868314</v>
      </c>
      <c r="N333" s="125">
        <v>0.13037697153246641</v>
      </c>
      <c r="O333">
        <v>0.13059691737686546</v>
      </c>
      <c r="P333">
        <v>0.13081686322126451</v>
      </c>
      <c r="Q333">
        <v>0.13103680906566356</v>
      </c>
      <c r="R333">
        <v>0.13125675491006261</v>
      </c>
      <c r="S333" s="125">
        <v>0.13147670075446166</v>
      </c>
      <c r="T333">
        <v>0.13247570997342012</v>
      </c>
      <c r="U333">
        <v>0.13347471919237855</v>
      </c>
      <c r="V333">
        <v>0.13447372841133701</v>
      </c>
      <c r="W333">
        <v>0.13547273763029544</v>
      </c>
      <c r="X333" s="125">
        <v>0.13647174684925389</v>
      </c>
      <c r="Y333">
        <v>0.13765975478574333</v>
      </c>
      <c r="Z333">
        <v>0.13884776272223276</v>
      </c>
      <c r="AA333">
        <v>0.14003577065872222</v>
      </c>
      <c r="AB333">
        <v>0.14122377859521165</v>
      </c>
      <c r="AC333" s="125">
        <v>0.14241178653170108</v>
      </c>
      <c r="AD333">
        <v>0.14349722260431824</v>
      </c>
      <c r="AE333">
        <v>0.14458265867693537</v>
      </c>
      <c r="AF333">
        <v>0.14566809474955253</v>
      </c>
      <c r="AG333">
        <v>0.14675353082216966</v>
      </c>
      <c r="AH333" s="125">
        <v>0.14783896689478682</v>
      </c>
      <c r="AI333" s="295">
        <v>1.4843567678249445</v>
      </c>
      <c r="AJ333" s="295">
        <v>1.4579296589174695</v>
      </c>
      <c r="AK333" s="295">
        <v>1.5649910738906276</v>
      </c>
      <c r="AL333" s="295">
        <v>2.8119094552099471</v>
      </c>
      <c r="AM333" s="295">
        <v>4.2404287822513202</v>
      </c>
    </row>
    <row r="334" spans="2:39">
      <c r="B334" t="s">
        <v>301</v>
      </c>
      <c r="C334" t="s">
        <v>372</v>
      </c>
      <c r="D334" s="125">
        <v>-4.7984056682519394E-3</v>
      </c>
      <c r="E334">
        <v>-5.1762152361573459E-3</v>
      </c>
      <c r="F334">
        <v>-5.5540248040627524E-3</v>
      </c>
      <c r="G334">
        <v>-5.9318343719681581E-3</v>
      </c>
      <c r="H334">
        <v>-6.3096439398735646E-3</v>
      </c>
      <c r="I334" s="125">
        <v>-6.6874535077789711E-3</v>
      </c>
      <c r="J334">
        <v>-7.152463975545172E-3</v>
      </c>
      <c r="K334">
        <v>-7.6174744433113719E-3</v>
      </c>
      <c r="L334">
        <v>-8.0824849110775719E-3</v>
      </c>
      <c r="M334">
        <v>-8.5474953788437728E-3</v>
      </c>
      <c r="N334" s="125">
        <v>-9.0125058466099736E-3</v>
      </c>
      <c r="O334">
        <v>-9.5898327303016954E-3</v>
      </c>
      <c r="P334">
        <v>-1.0167159613993417E-2</v>
      </c>
      <c r="Q334">
        <v>-1.0744486497685137E-2</v>
      </c>
      <c r="R334">
        <v>-1.1321813381376859E-2</v>
      </c>
      <c r="S334" s="125">
        <v>-1.1899140265068581E-2</v>
      </c>
      <c r="T334">
        <v>-1.30541308978274E-2</v>
      </c>
      <c r="U334">
        <v>-1.4209121530586221E-2</v>
      </c>
      <c r="V334">
        <v>-1.536411216334504E-2</v>
      </c>
      <c r="W334">
        <v>-1.6519102796103861E-2</v>
      </c>
      <c r="X334" s="125">
        <v>-1.767409342886268E-2</v>
      </c>
      <c r="Y334">
        <v>-1.9505238431009111E-2</v>
      </c>
      <c r="Z334">
        <v>-2.1336383433155543E-2</v>
      </c>
      <c r="AA334">
        <v>-2.3167528435301975E-2</v>
      </c>
      <c r="AB334">
        <v>-2.499867343744841E-2</v>
      </c>
      <c r="AC334" s="125">
        <v>-2.6829818439594842E-2</v>
      </c>
      <c r="AD334">
        <v>-2.8554219643393438E-2</v>
      </c>
      <c r="AE334">
        <v>-3.0278620847192034E-2</v>
      </c>
      <c r="AF334">
        <v>-3.2003022050990634E-2</v>
      </c>
      <c r="AG334">
        <v>-3.3727423254789231E-2</v>
      </c>
      <c r="AH334" s="125">
        <v>-3.5451824458587827E-2</v>
      </c>
      <c r="AI334" s="295">
        <v>-7.4870002083480602E-2</v>
      </c>
      <c r="AJ334" s="295">
        <v>-0.13955549915176085</v>
      </c>
      <c r="AK334" s="295">
        <v>-0.29352684586032574</v>
      </c>
      <c r="AL334" s="295">
        <v>-0.2054129953886315</v>
      </c>
      <c r="AM334" s="295">
        <v>-0.48126574782009457</v>
      </c>
    </row>
    <row r="335" spans="2:39">
      <c r="B335" t="s">
        <v>301</v>
      </c>
      <c r="C335" t="s">
        <v>81</v>
      </c>
      <c r="D335" s="125">
        <v>0.11087302136539318</v>
      </c>
      <c r="E335">
        <v>0.11226827148073984</v>
      </c>
      <c r="F335">
        <v>0.1136635215960865</v>
      </c>
      <c r="G335">
        <v>0.11505877171143317</v>
      </c>
      <c r="H335">
        <v>0.11645402182677983</v>
      </c>
      <c r="I335" s="125">
        <v>0.11784927194212649</v>
      </c>
      <c r="J335">
        <v>0.11861810977796566</v>
      </c>
      <c r="K335">
        <v>0.11938694761380483</v>
      </c>
      <c r="L335">
        <v>0.120155785449644</v>
      </c>
      <c r="M335">
        <v>0.12092462328548317</v>
      </c>
      <c r="N335" s="125">
        <v>0.12169346112132234</v>
      </c>
      <c r="O335">
        <v>0.12138951858654434</v>
      </c>
      <c r="P335">
        <v>0.12108557605176636</v>
      </c>
      <c r="Q335">
        <v>0.12078163351698835</v>
      </c>
      <c r="R335">
        <v>0.12047769098221037</v>
      </c>
      <c r="S335" s="125">
        <v>0.12017374844743237</v>
      </c>
      <c r="T335">
        <v>0.11918128844840242</v>
      </c>
      <c r="U335">
        <v>0.11818882844937249</v>
      </c>
      <c r="V335">
        <v>0.11719636845034255</v>
      </c>
      <c r="W335">
        <v>0.11620390845131262</v>
      </c>
      <c r="X335" s="125">
        <v>0.11521144845228268</v>
      </c>
      <c r="Y335">
        <v>0.11381574709951123</v>
      </c>
      <c r="Z335">
        <v>0.11242004574673978</v>
      </c>
      <c r="AA335">
        <v>0.11102434439396834</v>
      </c>
      <c r="AB335">
        <v>0.10962864304119689</v>
      </c>
      <c r="AC335" s="125">
        <v>0.10823294168842544</v>
      </c>
      <c r="AD335">
        <v>0.10655790754491137</v>
      </c>
      <c r="AE335">
        <v>0.10488287340139732</v>
      </c>
      <c r="AF335">
        <v>0.10320783925788325</v>
      </c>
      <c r="AG335">
        <v>0.1015328051143692</v>
      </c>
      <c r="AH335" s="125">
        <v>9.9857770970855131E-2</v>
      </c>
      <c r="AI335" s="295">
        <v>1.2869458071707791</v>
      </c>
      <c r="AJ335" s="295">
        <v>1.311583470957977</v>
      </c>
      <c r="AK335" s="295">
        <v>1.1863723667115407</v>
      </c>
      <c r="AL335" s="295">
        <v>2.4768358170074336</v>
      </c>
      <c r="AM335" s="295">
        <v>3.5479967352666923</v>
      </c>
    </row>
    <row r="336" spans="2:39">
      <c r="B336" t="s">
        <v>301</v>
      </c>
      <c r="C336" t="s">
        <v>373</v>
      </c>
      <c r="D336" s="125">
        <v>6.9723662439234993E-3</v>
      </c>
      <c r="E336">
        <v>7.3306102607176927E-3</v>
      </c>
      <c r="F336">
        <v>7.688854277511886E-3</v>
      </c>
      <c r="G336">
        <v>8.0470982943060786E-3</v>
      </c>
      <c r="H336">
        <v>8.405342311100272E-3</v>
      </c>
      <c r="I336" s="125">
        <v>8.7635863278944653E-3</v>
      </c>
      <c r="J336">
        <v>9.198848241330472E-3</v>
      </c>
      <c r="K336">
        <v>9.6341101547664804E-3</v>
      </c>
      <c r="L336">
        <v>1.0069372068202487E-2</v>
      </c>
      <c r="M336">
        <v>1.0504633981638496E-2</v>
      </c>
      <c r="N336" s="125">
        <v>1.0939895895074502E-2</v>
      </c>
      <c r="O336">
        <v>1.1304393082305395E-2</v>
      </c>
      <c r="P336">
        <v>1.1668890269536287E-2</v>
      </c>
      <c r="Q336">
        <v>1.2033387456767179E-2</v>
      </c>
      <c r="R336">
        <v>1.2397884643998072E-2</v>
      </c>
      <c r="S336" s="125">
        <v>1.2762381831228964E-2</v>
      </c>
      <c r="T336">
        <v>1.2998876698159764E-2</v>
      </c>
      <c r="U336">
        <v>1.3235371565090562E-2</v>
      </c>
      <c r="V336">
        <v>1.3471866432021362E-2</v>
      </c>
      <c r="W336">
        <v>1.370836129895216E-2</v>
      </c>
      <c r="X336" s="125">
        <v>1.394485616588296E-2</v>
      </c>
      <c r="Y336">
        <v>1.4044343859283867E-2</v>
      </c>
      <c r="Z336">
        <v>1.4143831552684774E-2</v>
      </c>
      <c r="AA336">
        <v>1.424331924608568E-2</v>
      </c>
      <c r="AB336">
        <v>1.4342806939486587E-2</v>
      </c>
      <c r="AC336" s="125">
        <v>1.4442294632887494E-2</v>
      </c>
      <c r="AD336">
        <v>1.4425638771925505E-2</v>
      </c>
      <c r="AE336">
        <v>1.4408982910963515E-2</v>
      </c>
      <c r="AF336">
        <v>1.4392327050001527E-2</v>
      </c>
      <c r="AG336">
        <v>1.4375671189039537E-2</v>
      </c>
      <c r="AH336" s="125">
        <v>1.4359015328077549E-2</v>
      </c>
      <c r="AI336" s="295">
        <v>9.7554718056466344E-2</v>
      </c>
      <c r="AJ336" s="295">
        <v>0.13846616533901721</v>
      </c>
      <c r="AK336" s="295">
        <v>0.15712308764631899</v>
      </c>
      <c r="AL336" s="295">
        <v>0.22508098750040906</v>
      </c>
      <c r="AM336" s="295">
        <v>0.36825921898084513</v>
      </c>
    </row>
    <row r="337" spans="2:39">
      <c r="B337" t="s">
        <v>301</v>
      </c>
      <c r="C337" t="s">
        <v>374</v>
      </c>
      <c r="D337" s="125">
        <v>6.4053313566664995E-3</v>
      </c>
      <c r="E337">
        <v>6.4616719039784984E-3</v>
      </c>
      <c r="F337">
        <v>6.5180124512904973E-3</v>
      </c>
      <c r="G337">
        <v>6.5743529986024962E-3</v>
      </c>
      <c r="H337">
        <v>6.630693545914495E-3</v>
      </c>
      <c r="I337" s="125">
        <v>6.6870340932264939E-3</v>
      </c>
      <c r="J337">
        <v>6.8756227011506944E-3</v>
      </c>
      <c r="K337">
        <v>7.0642113090748949E-3</v>
      </c>
      <c r="L337">
        <v>7.2527999169990963E-3</v>
      </c>
      <c r="M337">
        <v>7.4413885249232968E-3</v>
      </c>
      <c r="N337" s="125">
        <v>7.6299771328474974E-3</v>
      </c>
      <c r="O337">
        <v>7.8931019998350962E-3</v>
      </c>
      <c r="P337">
        <v>8.156226866822696E-3</v>
      </c>
      <c r="Q337">
        <v>8.419351733810294E-3</v>
      </c>
      <c r="R337">
        <v>8.6824766007978921E-3</v>
      </c>
      <c r="S337" s="125">
        <v>8.9456014677854918E-3</v>
      </c>
      <c r="T337">
        <v>9.1238161676263224E-3</v>
      </c>
      <c r="U337">
        <v>9.302030867467153E-3</v>
      </c>
      <c r="V337">
        <v>9.4802455673079836E-3</v>
      </c>
      <c r="W337">
        <v>9.6584602671488141E-3</v>
      </c>
      <c r="X337" s="125">
        <v>9.8366749669896447E-3</v>
      </c>
      <c r="Y337">
        <v>9.9090845114645949E-3</v>
      </c>
      <c r="Z337">
        <v>9.9814940559395451E-3</v>
      </c>
      <c r="AA337">
        <v>1.0053903600414495E-2</v>
      </c>
      <c r="AB337">
        <v>1.0126313144889446E-2</v>
      </c>
      <c r="AC337" s="125">
        <v>1.0198722689364396E-2</v>
      </c>
      <c r="AD337">
        <v>1.0136770490024415E-2</v>
      </c>
      <c r="AE337">
        <v>1.0074818290684436E-2</v>
      </c>
      <c r="AF337">
        <v>1.0012866091344455E-2</v>
      </c>
      <c r="AG337">
        <v>9.950913892004476E-3</v>
      </c>
      <c r="AH337" s="125">
        <v>9.8889616926644951E-3</v>
      </c>
      <c r="AI337" s="295">
        <v>7.5541095934674451E-2</v>
      </c>
      <c r="AJ337" s="295">
        <v>9.7127963638438897E-2</v>
      </c>
      <c r="AK337" s="295">
        <v>0.1101705234257844</v>
      </c>
      <c r="AL337" s="295">
        <v>0.16503908244026583</v>
      </c>
      <c r="AM337" s="295">
        <v>0.26537293089906061</v>
      </c>
    </row>
    <row r="338" spans="2:39">
      <c r="B338" t="s">
        <v>301</v>
      </c>
      <c r="C338" t="s">
        <v>375</v>
      </c>
      <c r="D338" s="125">
        <v>8.4227630599999995E-3</v>
      </c>
      <c r="E338">
        <v>8.4274644299000001E-3</v>
      </c>
      <c r="F338">
        <v>8.4321657998000007E-3</v>
      </c>
      <c r="G338">
        <v>8.4368671697000013E-3</v>
      </c>
      <c r="H338">
        <v>8.4415685396000018E-3</v>
      </c>
      <c r="I338" s="125">
        <v>8.4462699095000024E-3</v>
      </c>
      <c r="J338">
        <v>8.4778429228400017E-3</v>
      </c>
      <c r="K338">
        <v>8.5094159361800009E-3</v>
      </c>
      <c r="L338">
        <v>8.5409889495200019E-3</v>
      </c>
      <c r="M338">
        <v>8.5725619628600012E-3</v>
      </c>
      <c r="N338" s="125">
        <v>8.6041349762000004E-3</v>
      </c>
      <c r="O338">
        <v>8.6371294936600004E-3</v>
      </c>
      <c r="P338">
        <v>8.6701240111200003E-3</v>
      </c>
      <c r="Q338">
        <v>8.7031185285800002E-3</v>
      </c>
      <c r="R338">
        <v>8.7361130460400001E-3</v>
      </c>
      <c r="S338" s="125">
        <v>8.7691075635000001E-3</v>
      </c>
      <c r="T338">
        <v>8.88869452672E-3</v>
      </c>
      <c r="U338">
        <v>9.00828148994E-3</v>
      </c>
      <c r="V338">
        <v>9.1278684531599999E-3</v>
      </c>
      <c r="W338">
        <v>9.2474554163799998E-3</v>
      </c>
      <c r="X338" s="125">
        <v>9.3670423795999998E-3</v>
      </c>
      <c r="Y338">
        <v>9.4623886081100003E-3</v>
      </c>
      <c r="Z338">
        <v>9.5577348366200007E-3</v>
      </c>
      <c r="AA338">
        <v>9.6530810651299995E-3</v>
      </c>
      <c r="AB338">
        <v>9.7484272936399999E-3</v>
      </c>
      <c r="AC338" s="125">
        <v>9.8437735221500004E-3</v>
      </c>
      <c r="AD338">
        <v>9.9103632468899999E-3</v>
      </c>
      <c r="AE338">
        <v>9.9769529716299994E-3</v>
      </c>
      <c r="AF338">
        <v>1.0043542696369999E-2</v>
      </c>
      <c r="AG338">
        <v>1.0110132421109998E-2</v>
      </c>
      <c r="AH338" s="125">
        <v>1.0176722145849998E-2</v>
      </c>
      <c r="AI338" s="295">
        <v>9.3312043656100019E-2</v>
      </c>
      <c r="AJ338" s="295">
        <v>9.7759069884900004E-2</v>
      </c>
      <c r="AK338" s="295">
        <v>0.1078501611871</v>
      </c>
      <c r="AL338" s="295">
        <v>0.18246697856480001</v>
      </c>
      <c r="AM338" s="295">
        <v>0.28095009737229992</v>
      </c>
    </row>
    <row r="339" spans="2:39">
      <c r="B339" t="s">
        <v>301</v>
      </c>
      <c r="C339" t="s">
        <v>79</v>
      </c>
      <c r="D339" s="125">
        <v>3.7142821126736968E-2</v>
      </c>
      <c r="E339">
        <v>3.6663495225863763E-2</v>
      </c>
      <c r="F339">
        <v>3.6184169324990564E-2</v>
      </c>
      <c r="G339">
        <v>3.5704843424117359E-2</v>
      </c>
      <c r="H339">
        <v>3.5225517523244161E-2</v>
      </c>
      <c r="I339" s="125">
        <v>3.4746191622370956E-2</v>
      </c>
      <c r="J339">
        <v>3.4540085385476364E-2</v>
      </c>
      <c r="K339">
        <v>3.4333979148581772E-2</v>
      </c>
      <c r="L339">
        <v>3.4127872911687181E-2</v>
      </c>
      <c r="M339">
        <v>3.3921766674792589E-2</v>
      </c>
      <c r="N339" s="125">
        <v>3.3715660437897997E-2</v>
      </c>
      <c r="O339">
        <v>3.2757119861053598E-2</v>
      </c>
      <c r="P339">
        <v>3.1798579284209198E-2</v>
      </c>
      <c r="Q339">
        <v>3.0840038707364802E-2</v>
      </c>
      <c r="R339">
        <v>2.9881498130520403E-2</v>
      </c>
      <c r="S339" s="125">
        <v>2.8922957553676003E-2</v>
      </c>
      <c r="T339">
        <v>2.8046276103572201E-2</v>
      </c>
      <c r="U339">
        <v>2.7169594653468399E-2</v>
      </c>
      <c r="V339">
        <v>2.6292913203364601E-2</v>
      </c>
      <c r="W339">
        <v>2.5416231753260798E-2</v>
      </c>
      <c r="X339" s="125">
        <v>2.4539550303156996E-2</v>
      </c>
      <c r="Y339">
        <v>2.4027697154109393E-2</v>
      </c>
      <c r="Z339">
        <v>2.3515844005061792E-2</v>
      </c>
      <c r="AA339">
        <v>2.3003990856014189E-2</v>
      </c>
      <c r="AB339">
        <v>2.2492137706966588E-2</v>
      </c>
      <c r="AC339" s="125">
        <v>2.1980284557918985E-2</v>
      </c>
      <c r="AD339">
        <v>2.1582866662336987E-2</v>
      </c>
      <c r="AE339">
        <v>2.1185448766754988E-2</v>
      </c>
      <c r="AF339">
        <v>2.0788030871172987E-2</v>
      </c>
      <c r="AG339">
        <v>2.0390612975590989E-2</v>
      </c>
      <c r="AH339" s="125">
        <v>1.9993195080008991E-2</v>
      </c>
      <c r="AI339" s="295">
        <v>0.38630640280575962</v>
      </c>
      <c r="AJ339" s="295">
        <v>0.31938041999154498</v>
      </c>
      <c r="AK339" s="295">
        <v>0.24349965893909289</v>
      </c>
      <c r="AL339" s="295">
        <v>0.67197116235940668</v>
      </c>
      <c r="AM339" s="295">
        <v>0.89093127099534253</v>
      </c>
    </row>
    <row r="340" spans="2:39">
      <c r="B340" t="s">
        <v>301</v>
      </c>
      <c r="C340" t="s">
        <v>376</v>
      </c>
      <c r="D340" s="125">
        <v>1.0300443993300001E-2</v>
      </c>
      <c r="E340">
        <v>1.038273671044E-2</v>
      </c>
      <c r="F340">
        <v>1.046502942758E-2</v>
      </c>
      <c r="G340">
        <v>1.0547322144719999E-2</v>
      </c>
      <c r="H340">
        <v>1.0629614861859999E-2</v>
      </c>
      <c r="I340" s="125">
        <v>1.0711907578999999E-2</v>
      </c>
      <c r="J340">
        <v>1.0760011043439998E-2</v>
      </c>
      <c r="K340">
        <v>1.0808114507879999E-2</v>
      </c>
      <c r="L340">
        <v>1.0856217972319998E-2</v>
      </c>
      <c r="M340">
        <v>1.090432143676E-2</v>
      </c>
      <c r="N340" s="125">
        <v>1.0952424901199999E-2</v>
      </c>
      <c r="O340">
        <v>1.1025541334139998E-2</v>
      </c>
      <c r="P340">
        <v>1.109865776708E-2</v>
      </c>
      <c r="Q340">
        <v>1.1171774200019999E-2</v>
      </c>
      <c r="R340">
        <v>1.1244890632960001E-2</v>
      </c>
      <c r="S340" s="125">
        <v>1.13180070659E-2</v>
      </c>
      <c r="T340">
        <v>1.1393285739250001E-2</v>
      </c>
      <c r="U340">
        <v>1.14685644126E-2</v>
      </c>
      <c r="V340">
        <v>1.154384308595E-2</v>
      </c>
      <c r="W340">
        <v>1.1619121759299999E-2</v>
      </c>
      <c r="X340" s="125">
        <v>1.169440043265E-2</v>
      </c>
      <c r="Y340">
        <v>1.176588085715E-2</v>
      </c>
      <c r="Z340">
        <v>1.183736128165E-2</v>
      </c>
      <c r="AA340">
        <v>1.1908841706149999E-2</v>
      </c>
      <c r="AB340">
        <v>1.1980322130649999E-2</v>
      </c>
      <c r="AC340" s="125">
        <v>1.2051802555149999E-2</v>
      </c>
      <c r="AD340">
        <v>1.209969723133E-2</v>
      </c>
      <c r="AE340">
        <v>1.214759190751E-2</v>
      </c>
      <c r="AF340">
        <v>1.2195486583689999E-2</v>
      </c>
      <c r="AG340">
        <v>1.224338125987E-2</v>
      </c>
      <c r="AH340" s="125">
        <v>1.229127593605E-2</v>
      </c>
      <c r="AI340" s="295">
        <v>0.11731814457849998</v>
      </c>
      <c r="AJ340" s="295">
        <v>0.12453051133104998</v>
      </c>
      <c r="AK340" s="295">
        <v>0.13221604188185002</v>
      </c>
      <c r="AL340" s="295">
        <v>0.23089623100834994</v>
      </c>
      <c r="AM340" s="295">
        <v>0.35141787245754991</v>
      </c>
    </row>
    <row r="341" spans="2:39">
      <c r="B341" t="s">
        <v>301</v>
      </c>
      <c r="C341" t="s">
        <v>377</v>
      </c>
      <c r="D341" s="125">
        <v>0</v>
      </c>
      <c r="E341">
        <v>0</v>
      </c>
      <c r="F341">
        <v>0</v>
      </c>
      <c r="G341">
        <v>0</v>
      </c>
      <c r="H341">
        <v>0</v>
      </c>
      <c r="I341" s="125">
        <v>0</v>
      </c>
      <c r="J341">
        <v>0</v>
      </c>
      <c r="K341">
        <v>0</v>
      </c>
      <c r="L341">
        <v>0</v>
      </c>
      <c r="M341">
        <v>0</v>
      </c>
      <c r="N341" s="125">
        <v>0</v>
      </c>
      <c r="O341">
        <v>0</v>
      </c>
      <c r="P341">
        <v>0</v>
      </c>
      <c r="Q341">
        <v>0</v>
      </c>
      <c r="R341">
        <v>0</v>
      </c>
      <c r="S341" s="125">
        <v>0</v>
      </c>
      <c r="T341">
        <v>0</v>
      </c>
      <c r="U341">
        <v>0</v>
      </c>
      <c r="V341">
        <v>0</v>
      </c>
      <c r="W341">
        <v>0</v>
      </c>
      <c r="X341" s="125">
        <v>0</v>
      </c>
      <c r="Y341">
        <v>0</v>
      </c>
      <c r="Z341">
        <v>0</v>
      </c>
      <c r="AA341">
        <v>0</v>
      </c>
      <c r="AB341">
        <v>0</v>
      </c>
      <c r="AC341" s="125">
        <v>0</v>
      </c>
      <c r="AD341">
        <v>0</v>
      </c>
      <c r="AE341">
        <v>0</v>
      </c>
      <c r="AF341">
        <v>0</v>
      </c>
      <c r="AG341">
        <v>0</v>
      </c>
      <c r="AH341" s="125">
        <v>0</v>
      </c>
      <c r="AI341" s="295">
        <v>0</v>
      </c>
      <c r="AJ341" s="295">
        <v>0</v>
      </c>
      <c r="AK341" s="295">
        <v>0</v>
      </c>
      <c r="AL341" s="295">
        <v>0</v>
      </c>
      <c r="AM341" s="295">
        <v>0</v>
      </c>
    </row>
    <row r="342" spans="2:39">
      <c r="B342" t="s">
        <v>276</v>
      </c>
      <c r="C342" t="s">
        <v>105</v>
      </c>
      <c r="D342" s="125">
        <v>0.58972450987362346</v>
      </c>
      <c r="E342">
        <v>0.59580356943684409</v>
      </c>
      <c r="F342">
        <v>0.60188262900006484</v>
      </c>
      <c r="G342">
        <v>0.60796168856328547</v>
      </c>
      <c r="H342">
        <v>0.61404074812650622</v>
      </c>
      <c r="I342" s="125">
        <v>0.62011980768972685</v>
      </c>
      <c r="J342">
        <v>0.62736891379956961</v>
      </c>
      <c r="K342">
        <v>0.63461801990941225</v>
      </c>
      <c r="L342">
        <v>0.641867126019255</v>
      </c>
      <c r="M342">
        <v>0.64911623212909764</v>
      </c>
      <c r="N342" s="125">
        <v>0.65636533823894039</v>
      </c>
      <c r="O342">
        <v>0.66449501042526748</v>
      </c>
      <c r="P342">
        <v>0.67262468261159458</v>
      </c>
      <c r="Q342">
        <v>0.68075435479792179</v>
      </c>
      <c r="R342">
        <v>0.68888402698424889</v>
      </c>
      <c r="S342" s="125">
        <v>0.69701369917057598</v>
      </c>
      <c r="T342">
        <v>0.70406421930667729</v>
      </c>
      <c r="U342">
        <v>0.71111473944277848</v>
      </c>
      <c r="V342">
        <v>0.71816525957887978</v>
      </c>
      <c r="W342">
        <v>0.72521577971498097</v>
      </c>
      <c r="X342" s="125">
        <v>0.73226629985108227</v>
      </c>
      <c r="Y342">
        <v>0.73475957091046207</v>
      </c>
      <c r="Z342">
        <v>0.73725284196984187</v>
      </c>
      <c r="AA342">
        <v>0.73974611302922177</v>
      </c>
      <c r="AB342">
        <v>0.74223938408860157</v>
      </c>
      <c r="AC342" s="125">
        <v>0.74473265514798137</v>
      </c>
      <c r="AD342">
        <v>0.74780100785642822</v>
      </c>
      <c r="AE342">
        <v>0.75086936056487497</v>
      </c>
      <c r="AF342">
        <v>0.75393771327332182</v>
      </c>
      <c r="AG342">
        <v>0.75700606598176856</v>
      </c>
      <c r="AH342" s="125">
        <v>0.76007441869021541</v>
      </c>
      <c r="AI342" s="295">
        <v>6.8388685827863256</v>
      </c>
      <c r="AJ342" s="295">
        <v>7.650963410122948</v>
      </c>
      <c r="AK342" s="295">
        <v>8.2006854313637998</v>
      </c>
      <c r="AL342" s="295">
        <v>13.833466654670332</v>
      </c>
      <c r="AM342" s="295">
        <v>21.30188578618305</v>
      </c>
    </row>
    <row r="343" spans="2:39">
      <c r="B343" t="s">
        <v>276</v>
      </c>
      <c r="C343" t="s">
        <v>371</v>
      </c>
      <c r="D343" s="125">
        <v>0</v>
      </c>
      <c r="E343">
        <v>4.1691201403110009E-4</v>
      </c>
      <c r="F343">
        <v>8.3382402806220018E-4</v>
      </c>
      <c r="G343">
        <v>1.2507360420933003E-3</v>
      </c>
      <c r="H343">
        <v>1.6676480561244004E-3</v>
      </c>
      <c r="I343" s="125">
        <v>2.0845600701555004E-3</v>
      </c>
      <c r="J343">
        <v>3.7467706781819502E-3</v>
      </c>
      <c r="K343">
        <v>5.4089812862084001E-3</v>
      </c>
      <c r="L343">
        <v>7.0711918942348495E-3</v>
      </c>
      <c r="M343">
        <v>8.7334025022612997E-3</v>
      </c>
      <c r="N343" s="125">
        <v>1.0395613110287749E-2</v>
      </c>
      <c r="O343">
        <v>1.276226416460562E-2</v>
      </c>
      <c r="P343">
        <v>1.512891521892349E-2</v>
      </c>
      <c r="Q343">
        <v>1.7495566273241361E-2</v>
      </c>
      <c r="R343">
        <v>1.9862217327559231E-2</v>
      </c>
      <c r="S343" s="125">
        <v>2.2228868381877102E-2</v>
      </c>
      <c r="T343">
        <v>2.4396256115714741E-2</v>
      </c>
      <c r="U343">
        <v>2.6563643849552381E-2</v>
      </c>
      <c r="V343">
        <v>2.8731031583390021E-2</v>
      </c>
      <c r="W343">
        <v>3.0898419317227661E-2</v>
      </c>
      <c r="X343" s="125">
        <v>3.30658070510653E-2</v>
      </c>
      <c r="Y343">
        <v>3.5113543003684994E-2</v>
      </c>
      <c r="Z343">
        <v>3.716127895630468E-2</v>
      </c>
      <c r="AA343">
        <v>3.9209014908924374E-2</v>
      </c>
      <c r="AB343">
        <v>4.1256750861544067E-2</v>
      </c>
      <c r="AC343" s="125">
        <v>4.3304486814163753E-2</v>
      </c>
      <c r="AD343">
        <v>4.4975951619376502E-2</v>
      </c>
      <c r="AE343">
        <v>4.664741642458925E-2</v>
      </c>
      <c r="AF343">
        <v>4.8318881229802005E-2</v>
      </c>
      <c r="AG343">
        <v>4.9990346035014753E-2</v>
      </c>
      <c r="AH343" s="125">
        <v>5.1661810840227501E-2</v>
      </c>
      <c r="AI343" s="295">
        <v>4.1609639681640748E-2</v>
      </c>
      <c r="AJ343" s="295">
        <v>0.24152860239344465</v>
      </c>
      <c r="AK343" s="295">
        <v>0.47070528774469711</v>
      </c>
      <c r="AL343" s="295">
        <v>0.27274262896479767</v>
      </c>
      <c r="AM343" s="295">
        <v>0.71038210965842952</v>
      </c>
    </row>
    <row r="344" spans="2:39">
      <c r="B344" t="s">
        <v>276</v>
      </c>
      <c r="C344" t="s">
        <v>85</v>
      </c>
      <c r="D344" s="125">
        <v>1.2953199955745056</v>
      </c>
      <c r="E344">
        <v>1.3057003155147031</v>
      </c>
      <c r="F344">
        <v>1.3160806354549006</v>
      </c>
      <c r="G344">
        <v>1.3264609553950979</v>
      </c>
      <c r="H344">
        <v>1.3368412753352954</v>
      </c>
      <c r="I344" s="125">
        <v>1.3472215952754929</v>
      </c>
      <c r="J344">
        <v>1.3512633556892788</v>
      </c>
      <c r="K344">
        <v>1.3553051161030649</v>
      </c>
      <c r="L344">
        <v>1.3593468765168508</v>
      </c>
      <c r="M344">
        <v>1.3633886369306369</v>
      </c>
      <c r="N344" s="125">
        <v>1.3674303973444228</v>
      </c>
      <c r="O344">
        <v>1.371253937713792</v>
      </c>
      <c r="P344">
        <v>1.3750774780831609</v>
      </c>
      <c r="Q344">
        <v>1.3789010184525301</v>
      </c>
      <c r="R344">
        <v>1.382724558821899</v>
      </c>
      <c r="S344" s="125">
        <v>1.3865480991912682</v>
      </c>
      <c r="T344">
        <v>1.3941110489563302</v>
      </c>
      <c r="U344">
        <v>1.4016739987213924</v>
      </c>
      <c r="V344">
        <v>1.4092369484864544</v>
      </c>
      <c r="W344">
        <v>1.4167998982515166</v>
      </c>
      <c r="X344" s="125">
        <v>1.4243628480165786</v>
      </c>
      <c r="Y344">
        <v>1.4463585099300074</v>
      </c>
      <c r="Z344">
        <v>1.4683541718434359</v>
      </c>
      <c r="AA344">
        <v>1.4903498337568646</v>
      </c>
      <c r="AB344">
        <v>1.5123454956702931</v>
      </c>
      <c r="AC344" s="125">
        <v>1.5343411575837218</v>
      </c>
      <c r="AD344">
        <v>1.5566050700625589</v>
      </c>
      <c r="AE344">
        <v>1.578868982541396</v>
      </c>
      <c r="AF344">
        <v>1.6011328950202328</v>
      </c>
      <c r="AG344">
        <v>1.6233968074990699</v>
      </c>
      <c r="AH344" s="125">
        <v>1.645660719977907</v>
      </c>
      <c r="AI344" s="295">
        <v>14.72435915513425</v>
      </c>
      <c r="AJ344" s="295">
        <v>15.308120232039343</v>
      </c>
      <c r="AK344" s="295">
        <v>16.881776491902066</v>
      </c>
      <c r="AL344" s="295">
        <v>28.66504898982917</v>
      </c>
      <c r="AM344" s="295">
        <v>44.122462633714662</v>
      </c>
    </row>
    <row r="345" spans="2:39">
      <c r="B345" t="s">
        <v>276</v>
      </c>
      <c r="C345" t="s">
        <v>372</v>
      </c>
      <c r="D345" s="125">
        <v>-0.23707023614809919</v>
      </c>
      <c r="E345">
        <v>-0.24616783607072079</v>
      </c>
      <c r="F345">
        <v>-0.25526543599334239</v>
      </c>
      <c r="G345">
        <v>-0.264363035915964</v>
      </c>
      <c r="H345">
        <v>-0.2734606358385856</v>
      </c>
      <c r="I345" s="125">
        <v>-0.2825582357612072</v>
      </c>
      <c r="J345">
        <v>-0.28699789679986332</v>
      </c>
      <c r="K345">
        <v>-0.29143755783851943</v>
      </c>
      <c r="L345">
        <v>-0.2958772188771755</v>
      </c>
      <c r="M345">
        <v>-0.30031687991583161</v>
      </c>
      <c r="N345" s="125">
        <v>-0.30475654095448773</v>
      </c>
      <c r="O345">
        <v>-0.30812196131341341</v>
      </c>
      <c r="P345">
        <v>-0.31148738167233903</v>
      </c>
      <c r="Q345">
        <v>-0.3148528020312647</v>
      </c>
      <c r="R345">
        <v>-0.31821822239019032</v>
      </c>
      <c r="S345" s="125">
        <v>-0.32158364274911599</v>
      </c>
      <c r="T345">
        <v>-0.32645826260674632</v>
      </c>
      <c r="U345">
        <v>-0.33133288246437664</v>
      </c>
      <c r="V345">
        <v>-0.33620750232200691</v>
      </c>
      <c r="W345">
        <v>-0.34108212217963724</v>
      </c>
      <c r="X345" s="125">
        <v>-0.34595674203726756</v>
      </c>
      <c r="Y345">
        <v>-0.36338146996170356</v>
      </c>
      <c r="Z345">
        <v>-0.38080619788613956</v>
      </c>
      <c r="AA345">
        <v>-0.39823092581057551</v>
      </c>
      <c r="AB345">
        <v>-0.41565565373501151</v>
      </c>
      <c r="AC345" s="125">
        <v>-0.43308038165944751</v>
      </c>
      <c r="AD345">
        <v>-0.45069055903639904</v>
      </c>
      <c r="AE345">
        <v>-0.46830073641335057</v>
      </c>
      <c r="AF345">
        <v>-0.48591091379030216</v>
      </c>
      <c r="AG345">
        <v>-0.50352109116725363</v>
      </c>
      <c r="AH345" s="125">
        <v>-0.52113126854420522</v>
      </c>
      <c r="AI345" s="295">
        <v>-3.0382715101137969</v>
      </c>
      <c r="AJ345" s="295">
        <v>-3.560058062720846</v>
      </c>
      <c r="AK345" s="295">
        <v>-4.7666659400416558</v>
      </c>
      <c r="AL345" s="295">
        <v>-6.2935730318801548</v>
      </c>
      <c r="AM345" s="295">
        <v>-10.714282229884546</v>
      </c>
    </row>
    <row r="346" spans="2:39">
      <c r="B346" t="s">
        <v>276</v>
      </c>
      <c r="C346" t="s">
        <v>81</v>
      </c>
      <c r="D346" s="125">
        <v>1.9277796386608832</v>
      </c>
      <c r="E346">
        <v>1.9277671219999404</v>
      </c>
      <c r="F346">
        <v>1.9277546053389976</v>
      </c>
      <c r="G346">
        <v>1.9277420886780547</v>
      </c>
      <c r="H346">
        <v>1.9277295720171119</v>
      </c>
      <c r="I346" s="125">
        <v>1.9277170553561691</v>
      </c>
      <c r="J346">
        <v>1.9245078241199753</v>
      </c>
      <c r="K346">
        <v>1.9212985928837818</v>
      </c>
      <c r="L346">
        <v>1.918089361647588</v>
      </c>
      <c r="M346">
        <v>1.9148801304113945</v>
      </c>
      <c r="N346" s="125">
        <v>1.9116708991752007</v>
      </c>
      <c r="O346">
        <v>1.9003377070261929</v>
      </c>
      <c r="P346">
        <v>1.8890045148771852</v>
      </c>
      <c r="Q346">
        <v>1.8776713227281774</v>
      </c>
      <c r="R346">
        <v>1.8663381305791698</v>
      </c>
      <c r="S346" s="125">
        <v>1.8550049384301619</v>
      </c>
      <c r="T346">
        <v>1.8339808950042318</v>
      </c>
      <c r="U346">
        <v>1.8129568515783017</v>
      </c>
      <c r="V346">
        <v>1.7919328081523718</v>
      </c>
      <c r="W346">
        <v>1.7709087647264417</v>
      </c>
      <c r="X346" s="125">
        <v>1.7498847213005115</v>
      </c>
      <c r="Y346">
        <v>1.7262397249471244</v>
      </c>
      <c r="Z346">
        <v>1.7025947285937375</v>
      </c>
      <c r="AA346">
        <v>1.6789497322403504</v>
      </c>
      <c r="AB346">
        <v>1.6553047358869635</v>
      </c>
      <c r="AC346" s="125">
        <v>1.6316597395335763</v>
      </c>
      <c r="AD346">
        <v>1.6068911774969312</v>
      </c>
      <c r="AE346">
        <v>1.5821226154602863</v>
      </c>
      <c r="AF346">
        <v>1.5573540534236412</v>
      </c>
      <c r="AG346">
        <v>1.5325854913869963</v>
      </c>
      <c r="AH346" s="125">
        <v>1.5078169293503512</v>
      </c>
      <c r="AI346" s="295">
        <v>21.156936890289096</v>
      </c>
      <c r="AJ346" s="295">
        <v>20.259691553577944</v>
      </c>
      <c r="AK346" s="295">
        <v>17.931403649620471</v>
      </c>
      <c r="AL346" s="295">
        <v>39.504957544691841</v>
      </c>
      <c r="AM346" s="295">
        <v>55.686476473011801</v>
      </c>
    </row>
    <row r="347" spans="2:39">
      <c r="B347" t="s">
        <v>276</v>
      </c>
      <c r="C347" t="s">
        <v>373</v>
      </c>
      <c r="D347" s="125">
        <v>0.27207974888868003</v>
      </c>
      <c r="E347">
        <v>0.27438465864835393</v>
      </c>
      <c r="F347">
        <v>0.27668956840802783</v>
      </c>
      <c r="G347">
        <v>0.27899447816770179</v>
      </c>
      <c r="H347">
        <v>0.28129938792737569</v>
      </c>
      <c r="I347" s="125">
        <v>0.28360429768704959</v>
      </c>
      <c r="J347">
        <v>0.28485483707584652</v>
      </c>
      <c r="K347">
        <v>0.28610537646464346</v>
      </c>
      <c r="L347">
        <v>0.28735591585344039</v>
      </c>
      <c r="M347">
        <v>0.28860645524223733</v>
      </c>
      <c r="N347" s="125">
        <v>0.28985699463103426</v>
      </c>
      <c r="O347">
        <v>0.29009312563658451</v>
      </c>
      <c r="P347">
        <v>0.29032925664213477</v>
      </c>
      <c r="Q347">
        <v>0.29056538764768497</v>
      </c>
      <c r="R347">
        <v>0.29080151865323522</v>
      </c>
      <c r="S347" s="125">
        <v>0.29103764965878548</v>
      </c>
      <c r="T347">
        <v>0.29096426445728502</v>
      </c>
      <c r="U347">
        <v>0.29089087925578455</v>
      </c>
      <c r="V347">
        <v>0.29081749405428414</v>
      </c>
      <c r="W347">
        <v>0.29074410885278368</v>
      </c>
      <c r="X347" s="125">
        <v>0.29067072365128321</v>
      </c>
      <c r="Y347">
        <v>0.29052627786876051</v>
      </c>
      <c r="Z347">
        <v>0.29038183208623775</v>
      </c>
      <c r="AA347">
        <v>0.29023738630371504</v>
      </c>
      <c r="AB347">
        <v>0.29009294052119228</v>
      </c>
      <c r="AC347" s="125">
        <v>0.28994849473866957</v>
      </c>
      <c r="AD347">
        <v>0.28998445455817207</v>
      </c>
      <c r="AE347">
        <v>0.29002041437767451</v>
      </c>
      <c r="AF347">
        <v>0.290056374197177</v>
      </c>
      <c r="AG347">
        <v>0.29009233401667944</v>
      </c>
      <c r="AH347" s="125">
        <v>0.29012829383618194</v>
      </c>
      <c r="AI347" s="295">
        <v>3.1038317189943911</v>
      </c>
      <c r="AJ347" s="295">
        <v>3.1967714031408803</v>
      </c>
      <c r="AK347" s="295">
        <v>3.1921395261557435</v>
      </c>
      <c r="AL347" s="295">
        <v>6.0107461275042375</v>
      </c>
      <c r="AM347" s="295">
        <v>8.9122149300086946</v>
      </c>
    </row>
    <row r="348" spans="2:39">
      <c r="B348" t="s">
        <v>276</v>
      </c>
      <c r="C348" t="s">
        <v>374</v>
      </c>
      <c r="D348" s="125">
        <v>0.42439443633584978</v>
      </c>
      <c r="E348">
        <v>0.42792170598977974</v>
      </c>
      <c r="F348">
        <v>0.43144897564370965</v>
      </c>
      <c r="G348">
        <v>0.43497624529763962</v>
      </c>
      <c r="H348">
        <v>0.43850351495156953</v>
      </c>
      <c r="I348" s="125">
        <v>0.44203078460549949</v>
      </c>
      <c r="J348">
        <v>0.44433259834106348</v>
      </c>
      <c r="K348">
        <v>0.44663441207662752</v>
      </c>
      <c r="L348">
        <v>0.4489362258121915</v>
      </c>
      <c r="M348">
        <v>0.45123803954775554</v>
      </c>
      <c r="N348" s="125">
        <v>0.45353985328331953</v>
      </c>
      <c r="O348">
        <v>0.45433576428818956</v>
      </c>
      <c r="P348">
        <v>0.45513167529305959</v>
      </c>
      <c r="Q348">
        <v>0.45592758629792957</v>
      </c>
      <c r="R348">
        <v>0.4567234973027996</v>
      </c>
      <c r="S348" s="125">
        <v>0.45751940830766963</v>
      </c>
      <c r="T348">
        <v>0.45747164688582764</v>
      </c>
      <c r="U348">
        <v>0.4574238854639856</v>
      </c>
      <c r="V348">
        <v>0.45737612404214362</v>
      </c>
      <c r="W348">
        <v>0.45732836262030158</v>
      </c>
      <c r="X348" s="125">
        <v>0.45728060119845959</v>
      </c>
      <c r="Y348">
        <v>0.45721633664328465</v>
      </c>
      <c r="Z348">
        <v>0.45715207208810971</v>
      </c>
      <c r="AA348">
        <v>0.45708780753293482</v>
      </c>
      <c r="AB348">
        <v>0.45702354297775988</v>
      </c>
      <c r="AC348" s="125">
        <v>0.45695927842258494</v>
      </c>
      <c r="AD348">
        <v>0.45716901518923186</v>
      </c>
      <c r="AE348">
        <v>0.45737875195587879</v>
      </c>
      <c r="AF348">
        <v>0.45758848872252578</v>
      </c>
      <c r="AG348">
        <v>0.45779822548917271</v>
      </c>
      <c r="AH348" s="125">
        <v>0.45800796225581963</v>
      </c>
      <c r="AI348" s="295">
        <v>4.8439567918850059</v>
      </c>
      <c r="AJ348" s="295">
        <v>5.0200584049836854</v>
      </c>
      <c r="AK348" s="295">
        <v>5.0306620824757617</v>
      </c>
      <c r="AL348" s="295">
        <v>9.4104753435853716</v>
      </c>
      <c r="AM348" s="295">
        <v>13.983856824862675</v>
      </c>
    </row>
    <row r="349" spans="2:39">
      <c r="B349" t="s">
        <v>276</v>
      </c>
      <c r="C349" t="s">
        <v>375</v>
      </c>
      <c r="D349" s="125">
        <v>4.9852362373999995E-2</v>
      </c>
      <c r="E349">
        <v>4.9517718301399997E-2</v>
      </c>
      <c r="F349">
        <v>4.9183074228799993E-2</v>
      </c>
      <c r="G349">
        <v>4.8848430156199996E-2</v>
      </c>
      <c r="H349">
        <v>4.8513786083599991E-2</v>
      </c>
      <c r="I349" s="125">
        <v>4.8179142010999994E-2</v>
      </c>
      <c r="J349">
        <v>4.7885857910599995E-2</v>
      </c>
      <c r="K349">
        <v>4.7592573810199996E-2</v>
      </c>
      <c r="L349">
        <v>4.7299289709799998E-2</v>
      </c>
      <c r="M349">
        <v>4.7006005609399999E-2</v>
      </c>
      <c r="N349" s="125">
        <v>4.6712721509000001E-2</v>
      </c>
      <c r="O349">
        <v>4.6570097640800001E-2</v>
      </c>
      <c r="P349">
        <v>4.6427473772600002E-2</v>
      </c>
      <c r="Q349">
        <v>4.6284849904400009E-2</v>
      </c>
      <c r="R349">
        <v>4.614222603620001E-2</v>
      </c>
      <c r="S349" s="125">
        <v>4.599960216800001E-2</v>
      </c>
      <c r="T349">
        <v>4.6409131033700007E-2</v>
      </c>
      <c r="U349">
        <v>4.6818659899400004E-2</v>
      </c>
      <c r="V349">
        <v>4.7228188765100002E-2</v>
      </c>
      <c r="W349">
        <v>4.7637717630799999E-2</v>
      </c>
      <c r="X349" s="125">
        <v>4.8047246496499996E-2</v>
      </c>
      <c r="Y349">
        <v>4.8438437814799999E-2</v>
      </c>
      <c r="Z349">
        <v>4.8829629133100003E-2</v>
      </c>
      <c r="AA349">
        <v>4.9220820451399999E-2</v>
      </c>
      <c r="AB349">
        <v>4.9612011769700003E-2</v>
      </c>
      <c r="AC349" s="125">
        <v>5.0003203088000006E-2</v>
      </c>
      <c r="AD349">
        <v>5.0373655348100004E-2</v>
      </c>
      <c r="AE349">
        <v>5.0744107608200001E-2</v>
      </c>
      <c r="AF349">
        <v>5.1114559868300005E-2</v>
      </c>
      <c r="AG349">
        <v>5.1485012128400003E-2</v>
      </c>
      <c r="AH349" s="125">
        <v>5.18554643885E-2</v>
      </c>
      <c r="AI349" s="295">
        <v>0.530590961704</v>
      </c>
      <c r="AJ349" s="295">
        <v>0.51427791485649998</v>
      </c>
      <c r="AK349" s="295">
        <v>0.54972414809500003</v>
      </c>
      <c r="AL349" s="295">
        <v>0.99815615505150013</v>
      </c>
      <c r="AM349" s="295">
        <v>1.4998330566500004</v>
      </c>
    </row>
    <row r="350" spans="2:39">
      <c r="B350" t="s">
        <v>276</v>
      </c>
      <c r="C350" t="s">
        <v>79</v>
      </c>
      <c r="D350" s="125">
        <v>1.943703436519403</v>
      </c>
      <c r="E350">
        <v>1.9266741119913646</v>
      </c>
      <c r="F350">
        <v>1.9096447874633262</v>
      </c>
      <c r="G350">
        <v>1.8926154629352876</v>
      </c>
      <c r="H350">
        <v>1.8755861384072492</v>
      </c>
      <c r="I350" s="125">
        <v>1.8585568138792108</v>
      </c>
      <c r="J350">
        <v>1.8186858180383272</v>
      </c>
      <c r="K350">
        <v>1.7788148221974434</v>
      </c>
      <c r="L350">
        <v>1.7389438263565598</v>
      </c>
      <c r="M350">
        <v>1.6990728305156759</v>
      </c>
      <c r="N350" s="125">
        <v>1.6592018346747923</v>
      </c>
      <c r="O350">
        <v>1.6162394844072738</v>
      </c>
      <c r="P350">
        <v>1.5732771341397556</v>
      </c>
      <c r="Q350">
        <v>1.5303147838722371</v>
      </c>
      <c r="R350">
        <v>1.4873524336047188</v>
      </c>
      <c r="S350" s="125">
        <v>1.4443900833372003</v>
      </c>
      <c r="T350">
        <v>1.4102500403747809</v>
      </c>
      <c r="U350">
        <v>1.3761099974123614</v>
      </c>
      <c r="V350">
        <v>1.3419699544499419</v>
      </c>
      <c r="W350">
        <v>1.3078299114875225</v>
      </c>
      <c r="X350" s="125">
        <v>1.273689868525103</v>
      </c>
      <c r="Y350">
        <v>1.2569150460530329</v>
      </c>
      <c r="Z350">
        <v>1.2401402235809629</v>
      </c>
      <c r="AA350">
        <v>1.2233654011088928</v>
      </c>
      <c r="AB350">
        <v>1.2065905786368227</v>
      </c>
      <c r="AC350" s="125">
        <v>1.1898157561647527</v>
      </c>
      <c r="AD350">
        <v>1.1763122387490665</v>
      </c>
      <c r="AE350">
        <v>1.1628087213333804</v>
      </c>
      <c r="AF350">
        <v>1.1493052039176943</v>
      </c>
      <c r="AG350">
        <v>1.1358016865020082</v>
      </c>
      <c r="AH350" s="125">
        <v>1.1222981690863221</v>
      </c>
      <c r="AI350" s="295">
        <v>20.10149988297864</v>
      </c>
      <c r="AJ350" s="295">
        <v>16.020625526285688</v>
      </c>
      <c r="AK350" s="295">
        <v>13.137042893658041</v>
      </c>
      <c r="AL350" s="295">
        <v>34.462923574589531</v>
      </c>
      <c r="AM350" s="295">
        <v>46.326276599722462</v>
      </c>
    </row>
    <row r="351" spans="2:39">
      <c r="B351" t="s">
        <v>276</v>
      </c>
      <c r="C351" t="s">
        <v>376</v>
      </c>
      <c r="D351" s="125">
        <v>9.6199230365000027E-2</v>
      </c>
      <c r="E351">
        <v>9.6908925124000025E-2</v>
      </c>
      <c r="F351">
        <v>9.7618619883000024E-2</v>
      </c>
      <c r="G351">
        <v>9.8328314642000009E-2</v>
      </c>
      <c r="H351">
        <v>9.9038009401000007E-2</v>
      </c>
      <c r="I351" s="125">
        <v>9.9747704160000006E-2</v>
      </c>
      <c r="J351">
        <v>9.9730442292200003E-2</v>
      </c>
      <c r="K351">
        <v>9.97131804244E-2</v>
      </c>
      <c r="L351">
        <v>9.9695918556600011E-2</v>
      </c>
      <c r="M351">
        <v>9.9678656688800008E-2</v>
      </c>
      <c r="N351" s="125">
        <v>9.9661394821000004E-2</v>
      </c>
      <c r="O351">
        <v>9.9986657563799999E-2</v>
      </c>
      <c r="P351">
        <v>0.10031192030659999</v>
      </c>
      <c r="Q351">
        <v>0.1006371830494</v>
      </c>
      <c r="R351">
        <v>0.1009624457922</v>
      </c>
      <c r="S351" s="125">
        <v>0.10128770853499999</v>
      </c>
      <c r="T351">
        <v>0.10180333308209999</v>
      </c>
      <c r="U351">
        <v>0.1023189576292</v>
      </c>
      <c r="V351">
        <v>0.1028345821763</v>
      </c>
      <c r="W351">
        <v>0.10335020672340001</v>
      </c>
      <c r="X351" s="125">
        <v>0.1038658312705</v>
      </c>
      <c r="Y351">
        <v>0.1045193095996</v>
      </c>
      <c r="Z351">
        <v>0.1051727879287</v>
      </c>
      <c r="AA351">
        <v>0.10582626625780001</v>
      </c>
      <c r="AB351">
        <v>0.1064797445869</v>
      </c>
      <c r="AC351" s="125">
        <v>0.107133222916</v>
      </c>
      <c r="AD351">
        <v>0.1078533480843</v>
      </c>
      <c r="AE351">
        <v>0.1085734732526</v>
      </c>
      <c r="AF351">
        <v>0.10929359842089999</v>
      </c>
      <c r="AG351">
        <v>0.11001372358919999</v>
      </c>
      <c r="AH351" s="125">
        <v>0.11073384875749999</v>
      </c>
      <c r="AI351" s="295">
        <v>1.0863203963579999</v>
      </c>
      <c r="AJ351" s="295">
        <v>1.1170202209494999</v>
      </c>
      <c r="AK351" s="295">
        <v>1.179465154664</v>
      </c>
      <c r="AL351" s="295">
        <v>2.1036792224865</v>
      </c>
      <c r="AM351" s="295">
        <v>3.1792785458799999</v>
      </c>
    </row>
    <row r="352" spans="2:39">
      <c r="B352" t="s">
        <v>276</v>
      </c>
      <c r="C352" t="s">
        <v>377</v>
      </c>
      <c r="D352" s="125">
        <v>0</v>
      </c>
      <c r="E352">
        <v>0</v>
      </c>
      <c r="F352">
        <v>0</v>
      </c>
      <c r="G352">
        <v>0</v>
      </c>
      <c r="H352">
        <v>0</v>
      </c>
      <c r="I352" s="125">
        <v>0</v>
      </c>
      <c r="J352">
        <v>0</v>
      </c>
      <c r="K352">
        <v>0</v>
      </c>
      <c r="L352">
        <v>0</v>
      </c>
      <c r="M352">
        <v>0</v>
      </c>
      <c r="N352" s="125">
        <v>0</v>
      </c>
      <c r="O352">
        <v>0</v>
      </c>
      <c r="P352">
        <v>0</v>
      </c>
      <c r="Q352">
        <v>0</v>
      </c>
      <c r="R352">
        <v>0</v>
      </c>
      <c r="S352" s="125">
        <v>0</v>
      </c>
      <c r="T352">
        <v>0</v>
      </c>
      <c r="U352">
        <v>0</v>
      </c>
      <c r="V352">
        <v>0</v>
      </c>
      <c r="W352">
        <v>0</v>
      </c>
      <c r="X352" s="125">
        <v>0</v>
      </c>
      <c r="Y352">
        <v>0</v>
      </c>
      <c r="Z352">
        <v>0</v>
      </c>
      <c r="AA352">
        <v>0</v>
      </c>
      <c r="AB352">
        <v>0</v>
      </c>
      <c r="AC352" s="125">
        <v>0</v>
      </c>
      <c r="AD352">
        <v>0</v>
      </c>
      <c r="AE352">
        <v>0</v>
      </c>
      <c r="AF352">
        <v>0</v>
      </c>
      <c r="AG352">
        <v>0</v>
      </c>
      <c r="AH352" s="125">
        <v>0</v>
      </c>
      <c r="AI352" s="295">
        <v>0</v>
      </c>
      <c r="AJ352" s="295">
        <v>0</v>
      </c>
      <c r="AK352" s="295">
        <v>0</v>
      </c>
      <c r="AL352" s="295">
        <v>0</v>
      </c>
      <c r="AM352" s="295">
        <v>0</v>
      </c>
    </row>
    <row r="353" spans="1:9" outlineLevel="1">
      <c r="A353" t="s">
        <v>388</v>
      </c>
    </row>
    <row r="354" spans="1:9" outlineLevel="1">
      <c r="C354" s="33" t="s">
        <v>389</v>
      </c>
    </row>
    <row r="355" spans="1:9" outlineLevel="1">
      <c r="A355" s="22" t="s">
        <v>390</v>
      </c>
      <c r="B355" s="23">
        <f>SUM(B392:H392)/1000</f>
        <v>1665.5222877117949</v>
      </c>
      <c r="C355" s="37">
        <v>1800</v>
      </c>
      <c r="D355" s="38" t="s">
        <v>391</v>
      </c>
    </row>
    <row r="356" spans="1:9" outlineLevel="1">
      <c r="A356" s="22" t="s">
        <v>392</v>
      </c>
      <c r="B356" s="23">
        <f>SUM(B428:H428)/1000</f>
        <v>542.12839408812147</v>
      </c>
      <c r="C356" s="33">
        <v>600</v>
      </c>
    </row>
    <row r="357" spans="1:9" outlineLevel="1">
      <c r="A357" s="22" t="s">
        <v>393</v>
      </c>
      <c r="B357" s="23">
        <f>B355-B356</f>
        <v>1123.3938936236734</v>
      </c>
      <c r="C357" s="33">
        <v>1300</v>
      </c>
    </row>
    <row r="358" spans="1:9" outlineLevel="1"/>
    <row r="359" spans="1:9" outlineLevel="1">
      <c r="A359" s="1" t="s">
        <v>394</v>
      </c>
    </row>
    <row r="360" spans="1:9" outlineLevel="1">
      <c r="A360" s="1" t="s">
        <v>339</v>
      </c>
      <c r="B360" s="63" t="s">
        <v>373</v>
      </c>
      <c r="C360" s="63" t="s">
        <v>374</v>
      </c>
      <c r="D360" s="63" t="s">
        <v>81</v>
      </c>
      <c r="E360" s="63" t="s">
        <v>377</v>
      </c>
      <c r="F360" s="63" t="s">
        <v>371</v>
      </c>
      <c r="G360" s="63" t="s">
        <v>85</v>
      </c>
      <c r="H360" s="63" t="s">
        <v>79</v>
      </c>
      <c r="I360" s="13" t="s">
        <v>395</v>
      </c>
    </row>
    <row r="361" spans="1:9" outlineLevel="1">
      <c r="A361" t="s">
        <v>370</v>
      </c>
      <c r="B361" s="45">
        <f t="shared" ref="B361:H378" si="0">SUMIFS($AM$12:$AM$352,$C$12:$C$352,B$360,$B$12:$B$352,$A361)*10^3</f>
        <v>1102.913216304695</v>
      </c>
      <c r="C361" s="45">
        <f t="shared" ref="C361:H361" si="1">SUMIFS($AM$12:$AM$352,$C$12:$C$352,C$360,$B$12:$B$352,$A361)*10^3</f>
        <v>8492.9518906376088</v>
      </c>
      <c r="D361" s="45">
        <f t="shared" si="1"/>
        <v>3142.6289433213997</v>
      </c>
      <c r="E361" s="45">
        <f t="shared" si="1"/>
        <v>0</v>
      </c>
      <c r="F361" s="45">
        <f t="shared" si="1"/>
        <v>237.25450196798198</v>
      </c>
      <c r="G361" s="45">
        <f t="shared" si="1"/>
        <v>14956.733864636833</v>
      </c>
      <c r="H361" s="45">
        <f t="shared" si="1"/>
        <v>3227.747837445826</v>
      </c>
      <c r="I361" s="7">
        <f t="shared" ref="I361:I391" si="2">SUM(B361:H361)/SUM($B$361:$H$391)</f>
        <v>1.8708984253296507E-2</v>
      </c>
    </row>
    <row r="362" spans="1:9" outlineLevel="1">
      <c r="A362" t="s">
        <v>378</v>
      </c>
      <c r="B362" s="45">
        <f t="shared" si="0"/>
        <v>1075.8603478834693</v>
      </c>
      <c r="C362" s="45">
        <f t="shared" si="0"/>
        <v>3943.1609733839837</v>
      </c>
      <c r="D362" s="45">
        <f t="shared" si="0"/>
        <v>6828.3403991043479</v>
      </c>
      <c r="E362" s="45">
        <f t="shared" si="0"/>
        <v>0</v>
      </c>
      <c r="F362" s="45">
        <f t="shared" si="0"/>
        <v>266.42083192828443</v>
      </c>
      <c r="G362" s="45">
        <f t="shared" si="0"/>
        <v>11745.48030870955</v>
      </c>
      <c r="H362" s="45">
        <f t="shared" si="0"/>
        <v>8354.6314693937165</v>
      </c>
      <c r="I362" s="7">
        <f t="shared" si="2"/>
        <v>1.9341617081967084E-2</v>
      </c>
    </row>
    <row r="363" spans="1:9" outlineLevel="1">
      <c r="A363" t="s">
        <v>379</v>
      </c>
      <c r="B363" s="45">
        <f t="shared" si="0"/>
        <v>770.60094022347005</v>
      </c>
      <c r="C363" s="45">
        <f t="shared" si="0"/>
        <v>4437.7570284565982</v>
      </c>
      <c r="D363" s="45">
        <f t="shared" si="0"/>
        <v>2359.3352834383586</v>
      </c>
      <c r="E363" s="45">
        <f t="shared" si="0"/>
        <v>0</v>
      </c>
      <c r="F363" s="45">
        <f t="shared" si="0"/>
        <v>240.80967667815219</v>
      </c>
      <c r="G363" s="45">
        <f t="shared" si="0"/>
        <v>11902.657470830984</v>
      </c>
      <c r="H363" s="45">
        <f t="shared" si="0"/>
        <v>2014.3981291795506</v>
      </c>
      <c r="I363" s="7">
        <f t="shared" si="2"/>
        <v>1.3044291685015591E-2</v>
      </c>
    </row>
    <row r="364" spans="1:9" outlineLevel="1">
      <c r="A364" t="s">
        <v>380</v>
      </c>
      <c r="B364" s="45">
        <f>SUMIFS($AM$12:$AM$352,$C$12:$C$352,B$360,$B$12:$B$352,$A364)*10^3</f>
        <v>4681.279045970814</v>
      </c>
      <c r="C364" s="45">
        <f t="shared" si="0"/>
        <v>19101.884393871576</v>
      </c>
      <c r="D364" s="45">
        <f t="shared" si="0"/>
        <v>4953.6452482112927</v>
      </c>
      <c r="E364" s="45">
        <f t="shared" si="0"/>
        <v>0</v>
      </c>
      <c r="F364" s="45">
        <f t="shared" si="0"/>
        <v>613.73288034519123</v>
      </c>
      <c r="G364" s="45">
        <f t="shared" si="0"/>
        <v>28970.979988663017</v>
      </c>
      <c r="H364" s="45">
        <f t="shared" si="0"/>
        <v>6577.022084016241</v>
      </c>
      <c r="I364" s="7">
        <f t="shared" si="2"/>
        <v>3.8965881225306247E-2</v>
      </c>
    </row>
    <row r="365" spans="1:9" outlineLevel="1">
      <c r="A365" t="s">
        <v>300</v>
      </c>
      <c r="B365" s="45">
        <f>SUMIFS($AM$12:$AM$352,$C$12:$C$352,B$360,$B$12:$B$352,$A365)*10^3</f>
        <v>453.77828822245158</v>
      </c>
      <c r="C365" s="45">
        <f t="shared" si="0"/>
        <v>1197.3151662856992</v>
      </c>
      <c r="D365" s="45">
        <f t="shared" si="0"/>
        <v>1776.9570193435941</v>
      </c>
      <c r="E365" s="45">
        <f t="shared" si="0"/>
        <v>0</v>
      </c>
      <c r="F365" s="45">
        <f t="shared" si="0"/>
        <v>93.894545185538391</v>
      </c>
      <c r="G365" s="45">
        <f t="shared" si="0"/>
        <v>3070.7224882924274</v>
      </c>
      <c r="H365" s="45">
        <f t="shared" si="0"/>
        <v>1424.0634035691276</v>
      </c>
      <c r="I365" s="7">
        <f t="shared" si="2"/>
        <v>4.8133435199553855E-3</v>
      </c>
    </row>
    <row r="366" spans="1:9" outlineLevel="1">
      <c r="A366" t="s">
        <v>381</v>
      </c>
      <c r="B366" s="45">
        <f t="shared" ref="B366" si="3">SUMIFS($AM$12:$AM$352,$C$12:$C$352,B$360,$B$12:$B$352,$A366)*10^3</f>
        <v>478.18850055557652</v>
      </c>
      <c r="C366" s="45">
        <f t="shared" si="0"/>
        <v>750.1408488797332</v>
      </c>
      <c r="D366" s="45">
        <f t="shared" si="0"/>
        <v>5626.1150487162095</v>
      </c>
      <c r="E366" s="45">
        <f t="shared" si="0"/>
        <v>0</v>
      </c>
      <c r="F366" s="45">
        <f t="shared" si="0"/>
        <v>107.5510980646695</v>
      </c>
      <c r="G366" s="45">
        <f t="shared" si="0"/>
        <v>6157.9947829198554</v>
      </c>
      <c r="H366" s="45">
        <f t="shared" si="0"/>
        <v>3764.088302915683</v>
      </c>
      <c r="I366" s="7">
        <f t="shared" si="2"/>
        <v>1.0137407770897016E-2</v>
      </c>
    </row>
    <row r="367" spans="1:9" outlineLevel="1">
      <c r="A367" t="s">
        <v>283</v>
      </c>
      <c r="B367" s="45">
        <f t="shared" si="0"/>
        <v>688.6976715307128</v>
      </c>
      <c r="C367" s="45">
        <f t="shared" si="0"/>
        <v>1461.4632128588382</v>
      </c>
      <c r="D367" s="45">
        <f t="shared" si="0"/>
        <v>3406.2362815701872</v>
      </c>
      <c r="E367" s="45">
        <f t="shared" si="0"/>
        <v>0</v>
      </c>
      <c r="F367" s="45">
        <f t="shared" si="0"/>
        <v>192.78981736613864</v>
      </c>
      <c r="G367" s="45">
        <f t="shared" si="0"/>
        <v>18051.023436652886</v>
      </c>
      <c r="H367" s="45">
        <f t="shared" si="0"/>
        <v>7443.1070382435746</v>
      </c>
      <c r="I367" s="7">
        <f t="shared" si="2"/>
        <v>1.875887082912981E-2</v>
      </c>
    </row>
    <row r="368" spans="1:9" outlineLevel="1">
      <c r="A368" t="s">
        <v>282</v>
      </c>
      <c r="B368" s="45">
        <f t="shared" si="0"/>
        <v>1423.222851246119</v>
      </c>
      <c r="C368" s="45">
        <f t="shared" si="0"/>
        <v>1729.4793198810112</v>
      </c>
      <c r="D368" s="45">
        <f t="shared" si="0"/>
        <v>3420.8965522441663</v>
      </c>
      <c r="E368" s="45">
        <f t="shared" si="0"/>
        <v>0</v>
      </c>
      <c r="F368" s="45">
        <f t="shared" si="0"/>
        <v>141.52675921244858</v>
      </c>
      <c r="G368" s="45">
        <f t="shared" si="0"/>
        <v>10090.644746757345</v>
      </c>
      <c r="H368" s="45">
        <f t="shared" si="0"/>
        <v>4827.5579829201888</v>
      </c>
      <c r="I368" s="7">
        <f t="shared" si="2"/>
        <v>1.2988915472264608E-2</v>
      </c>
    </row>
    <row r="369" spans="1:9" outlineLevel="1">
      <c r="A369" t="s">
        <v>299</v>
      </c>
      <c r="B369" s="45">
        <f t="shared" si="0"/>
        <v>664.11435163322244</v>
      </c>
      <c r="C369" s="45">
        <f t="shared" si="0"/>
        <v>1292.1703575932779</v>
      </c>
      <c r="D369" s="45">
        <f t="shared" si="0"/>
        <v>2681.3608802780836</v>
      </c>
      <c r="E369" s="45">
        <f t="shared" si="0"/>
        <v>0</v>
      </c>
      <c r="F369" s="45">
        <f t="shared" si="0"/>
        <v>122.94750804756164</v>
      </c>
      <c r="G369" s="45">
        <f t="shared" si="0"/>
        <v>5665.0731792279194</v>
      </c>
      <c r="H369" s="45">
        <f t="shared" si="0"/>
        <v>2169.2114967959101</v>
      </c>
      <c r="I369" s="7">
        <f t="shared" si="2"/>
        <v>7.5621190220634352E-3</v>
      </c>
    </row>
    <row r="370" spans="1:9" outlineLevel="1">
      <c r="A370" t="s">
        <v>287</v>
      </c>
      <c r="B370" s="45">
        <f t="shared" si="0"/>
        <v>2581.85060597449</v>
      </c>
      <c r="C370" s="45">
        <f t="shared" si="0"/>
        <v>2656.4269842125154</v>
      </c>
      <c r="D370" s="45">
        <f t="shared" si="0"/>
        <v>5957.2451961517945</v>
      </c>
      <c r="E370" s="45">
        <f t="shared" si="0"/>
        <v>0</v>
      </c>
      <c r="F370" s="45">
        <f t="shared" si="0"/>
        <v>217.45425043279093</v>
      </c>
      <c r="G370" s="45">
        <f t="shared" si="0"/>
        <v>10336.956914641851</v>
      </c>
      <c r="H370" s="45">
        <f t="shared" si="0"/>
        <v>2258.2456466616941</v>
      </c>
      <c r="I370" s="7">
        <f t="shared" si="2"/>
        <v>1.4414805358779776E-2</v>
      </c>
    </row>
    <row r="371" spans="1:9" outlineLevel="1">
      <c r="A371" t="s">
        <v>76</v>
      </c>
      <c r="B371" s="45">
        <f t="shared" si="0"/>
        <v>17625.705185199258</v>
      </c>
      <c r="C371" s="45">
        <f t="shared" si="0"/>
        <v>29328.863177855739</v>
      </c>
      <c r="D371" s="45">
        <f t="shared" si="0"/>
        <v>123479.99149519108</v>
      </c>
      <c r="E371" s="45">
        <f t="shared" si="0"/>
        <v>26049.050235349972</v>
      </c>
      <c r="F371" s="45">
        <f t="shared" si="0"/>
        <v>2162.0332440742022</v>
      </c>
      <c r="G371" s="45">
        <f t="shared" si="0"/>
        <v>217989.18055285932</v>
      </c>
      <c r="H371" s="45">
        <f t="shared" si="0"/>
        <v>38881.884393320979</v>
      </c>
      <c r="I371" s="7">
        <f t="shared" si="2"/>
        <v>0.27349781605724993</v>
      </c>
    </row>
    <row r="372" spans="1:9" outlineLevel="1">
      <c r="A372" t="s">
        <v>303</v>
      </c>
      <c r="B372" s="45">
        <f t="shared" si="0"/>
        <v>440.00536372065034</v>
      </c>
      <c r="C372" s="45">
        <f t="shared" si="0"/>
        <v>366.45720133186478</v>
      </c>
      <c r="D372" s="45">
        <f t="shared" si="0"/>
        <v>902.84810639035095</v>
      </c>
      <c r="E372" s="45">
        <f t="shared" si="0"/>
        <v>0</v>
      </c>
      <c r="F372" s="45">
        <f t="shared" si="0"/>
        <v>35.14961659575647</v>
      </c>
      <c r="G372" s="45">
        <f t="shared" si="0"/>
        <v>2295.2554834170878</v>
      </c>
      <c r="H372" s="45">
        <f t="shared" si="0"/>
        <v>1101.944516395045</v>
      </c>
      <c r="I372" s="7">
        <f t="shared" si="2"/>
        <v>3.0871158709708472E-3</v>
      </c>
    </row>
    <row r="373" spans="1:9" outlineLevel="1">
      <c r="A373" t="s">
        <v>383</v>
      </c>
      <c r="B373" s="45">
        <f t="shared" si="0"/>
        <v>132.54771020774922</v>
      </c>
      <c r="C373" s="45">
        <f t="shared" si="0"/>
        <v>1175.4133423761757</v>
      </c>
      <c r="D373" s="45">
        <f t="shared" si="0"/>
        <v>2490.7963916471849</v>
      </c>
      <c r="E373" s="45">
        <f t="shared" si="0"/>
        <v>1387.4493759670543</v>
      </c>
      <c r="F373" s="45">
        <f t="shared" si="0"/>
        <v>94.759882714694655</v>
      </c>
      <c r="G373" s="45">
        <f t="shared" si="0"/>
        <v>5215.7504934097369</v>
      </c>
      <c r="H373" s="45">
        <f t="shared" si="0"/>
        <v>1201.7789631926792</v>
      </c>
      <c r="I373" s="7">
        <f t="shared" si="2"/>
        <v>7.0239205117978007E-3</v>
      </c>
    </row>
    <row r="374" spans="1:9" outlineLevel="1">
      <c r="A374" t="s">
        <v>384</v>
      </c>
      <c r="B374" s="45">
        <f t="shared" si="0"/>
        <v>1512.3580277124113</v>
      </c>
      <c r="C374" s="45">
        <f t="shared" si="0"/>
        <v>2945.733791344745</v>
      </c>
      <c r="D374" s="45">
        <f t="shared" si="0"/>
        <v>5034.5345670227216</v>
      </c>
      <c r="E374" s="45">
        <f t="shared" si="0"/>
        <v>308.15108213514975</v>
      </c>
      <c r="F374" s="45">
        <f t="shared" si="0"/>
        <v>91.685091922256191</v>
      </c>
      <c r="G374" s="45">
        <f t="shared" si="0"/>
        <v>8517.6041216325266</v>
      </c>
      <c r="H374" s="45">
        <f t="shared" si="0"/>
        <v>3542.6580584545063</v>
      </c>
      <c r="I374" s="7">
        <f t="shared" si="2"/>
        <v>1.3180685063292924E-2</v>
      </c>
    </row>
    <row r="375" spans="1:9" outlineLevel="1">
      <c r="A375" s="82" t="s">
        <v>385</v>
      </c>
      <c r="B375" s="45">
        <f>SUMIFS($AM$12:$AM$352,$C$12:$C$352,B$360,$B$12:$B$352,$A375)*10^3</f>
        <v>253.25774423513477</v>
      </c>
      <c r="C375" s="45">
        <f t="shared" si="0"/>
        <v>471.35197948134265</v>
      </c>
      <c r="D375" s="45">
        <f t="shared" si="0"/>
        <v>231.8764587235535</v>
      </c>
      <c r="E375" s="45">
        <f t="shared" si="0"/>
        <v>0</v>
      </c>
      <c r="F375" s="45">
        <f t="shared" si="0"/>
        <v>19.738439395420073</v>
      </c>
      <c r="G375" s="45">
        <f t="shared" si="0"/>
        <v>1459.1247092456988</v>
      </c>
      <c r="H375" s="45">
        <f t="shared" si="0"/>
        <v>932.78701477830327</v>
      </c>
      <c r="I375" s="7">
        <f t="shared" si="2"/>
        <v>2.0222703536959706E-3</v>
      </c>
    </row>
    <row r="376" spans="1:9" outlineLevel="1">
      <c r="A376" t="s">
        <v>382</v>
      </c>
      <c r="B376" s="45">
        <f t="shared" si="0"/>
        <v>7558.7023089495724</v>
      </c>
      <c r="C376" s="45">
        <f t="shared" si="0"/>
        <v>18051.441800733195</v>
      </c>
      <c r="D376" s="45">
        <f t="shared" si="0"/>
        <v>31685.005694494492</v>
      </c>
      <c r="E376" s="45">
        <f t="shared" si="0"/>
        <v>2432.1611687419991</v>
      </c>
      <c r="F376" s="45">
        <f t="shared" si="0"/>
        <v>651.28139636480921</v>
      </c>
      <c r="G376" s="45">
        <f t="shared" si="0"/>
        <v>45833.787473296674</v>
      </c>
      <c r="H376" s="45">
        <f t="shared" si="0"/>
        <v>25168.511189812438</v>
      </c>
      <c r="I376" s="7">
        <f t="shared" si="2"/>
        <v>7.888269763888478E-2</v>
      </c>
    </row>
    <row r="377" spans="1:9" outlineLevel="1">
      <c r="A377" t="s">
        <v>145</v>
      </c>
      <c r="B377" s="45">
        <f t="shared" si="0"/>
        <v>9686.0759734191724</v>
      </c>
      <c r="C377" s="45">
        <f t="shared" si="0"/>
        <v>15360.834748471465</v>
      </c>
      <c r="D377" s="45">
        <f t="shared" si="0"/>
        <v>57252.418639315103</v>
      </c>
      <c r="E377" s="45">
        <f t="shared" si="0"/>
        <v>0</v>
      </c>
      <c r="F377" s="45">
        <f t="shared" si="0"/>
        <v>1906.1680652360108</v>
      </c>
      <c r="G377" s="45">
        <f t="shared" si="0"/>
        <v>88683.982321472184</v>
      </c>
      <c r="H377" s="45">
        <f t="shared" si="0"/>
        <v>14905.939235395133</v>
      </c>
      <c r="I377" s="7">
        <f t="shared" si="2"/>
        <v>0.1127546718340917</v>
      </c>
    </row>
    <row r="378" spans="1:9" outlineLevel="1">
      <c r="A378" t="s">
        <v>279</v>
      </c>
      <c r="B378" s="45">
        <f t="shared" si="0"/>
        <v>866.44220569022468</v>
      </c>
      <c r="C378" s="45">
        <f t="shared" si="0"/>
        <v>5469.0765521075573</v>
      </c>
      <c r="D378" s="45">
        <f t="shared" si="0"/>
        <v>7748.6279578095264</v>
      </c>
      <c r="E378" s="45">
        <f t="shared" si="0"/>
        <v>0</v>
      </c>
      <c r="F378" s="45">
        <f t="shared" si="0"/>
        <v>309.60221549676248</v>
      </c>
      <c r="G378" s="45">
        <f t="shared" si="0"/>
        <v>16904.725544940153</v>
      </c>
      <c r="H378" s="45">
        <f t="shared" si="0"/>
        <v>4691.230003597735</v>
      </c>
      <c r="I378" s="7">
        <f t="shared" si="2"/>
        <v>2.1608659785085801E-2</v>
      </c>
    </row>
    <row r="379" spans="1:9" outlineLevel="1">
      <c r="A379" t="s">
        <v>285</v>
      </c>
      <c r="B379" s="45">
        <f t="shared" ref="B379:H391" si="4">SUMIFS($AM$12:$AM$352,$C$12:$C$352,B$360,$B$12:$B$352,$A379)*10^3</f>
        <v>2602.2217252909436</v>
      </c>
      <c r="C379" s="45">
        <f t="shared" si="4"/>
        <v>1848.8751016363333</v>
      </c>
      <c r="D379" s="45">
        <f t="shared" si="4"/>
        <v>14095.182057105067</v>
      </c>
      <c r="E379" s="45">
        <f t="shared" si="4"/>
        <v>0</v>
      </c>
      <c r="F379" s="45">
        <f t="shared" si="4"/>
        <v>256.02473722878045</v>
      </c>
      <c r="G379" s="45">
        <f t="shared" si="4"/>
        <v>9857.0552565134894</v>
      </c>
      <c r="H379" s="45">
        <f t="shared" si="4"/>
        <v>4846.5243527369685</v>
      </c>
      <c r="I379" s="7">
        <f t="shared" si="2"/>
        <v>2.011734305672018E-2</v>
      </c>
    </row>
    <row r="380" spans="1:9" outlineLevel="1">
      <c r="A380" t="s">
        <v>290</v>
      </c>
      <c r="B380" s="45">
        <f t="shared" si="4"/>
        <v>596.00872738659439</v>
      </c>
      <c r="C380" s="45">
        <f t="shared" si="4"/>
        <v>1554.3188729457274</v>
      </c>
      <c r="D380" s="45">
        <f t="shared" si="4"/>
        <v>4959.6931641208785</v>
      </c>
      <c r="E380" s="45">
        <f t="shared" si="4"/>
        <v>0</v>
      </c>
      <c r="F380" s="45">
        <f t="shared" si="4"/>
        <v>130.16319374129199</v>
      </c>
      <c r="G380" s="45">
        <f t="shared" si="4"/>
        <v>10191.240620030703</v>
      </c>
      <c r="H380" s="45">
        <f t="shared" si="4"/>
        <v>5028.2026241977483</v>
      </c>
      <c r="I380" s="7">
        <f t="shared" si="2"/>
        <v>1.3485035515963867E-2</v>
      </c>
    </row>
    <row r="381" spans="1:9" outlineLevel="1">
      <c r="A381" t="s">
        <v>278</v>
      </c>
      <c r="B381" s="45">
        <f t="shared" si="4"/>
        <v>3944.685333447032</v>
      </c>
      <c r="C381" s="45">
        <f t="shared" si="4"/>
        <v>8357.7102179362737</v>
      </c>
      <c r="D381" s="45">
        <f t="shared" si="4"/>
        <v>21162.540071169187</v>
      </c>
      <c r="E381" s="45">
        <f t="shared" si="4"/>
        <v>0</v>
      </c>
      <c r="F381" s="45">
        <f t="shared" si="4"/>
        <v>632.96745124188249</v>
      </c>
      <c r="G381" s="45">
        <f t="shared" si="4"/>
        <v>34756.437174241975</v>
      </c>
      <c r="H381" s="45">
        <f t="shared" si="4"/>
        <v>14566.144399276034</v>
      </c>
      <c r="I381" s="7">
        <f t="shared" si="2"/>
        <v>5.0086681675044403E-2</v>
      </c>
    </row>
    <row r="382" spans="1:9" outlineLevel="1">
      <c r="A382" t="s">
        <v>294</v>
      </c>
      <c r="B382" s="45">
        <f t="shared" si="4"/>
        <v>611.37252838640336</v>
      </c>
      <c r="C382" s="45">
        <f t="shared" si="4"/>
        <v>3916.0998041651092</v>
      </c>
      <c r="D382" s="45">
        <f t="shared" si="4"/>
        <v>2758.5769770993256</v>
      </c>
      <c r="E382" s="45">
        <f t="shared" si="4"/>
        <v>0</v>
      </c>
      <c r="F382" s="45">
        <f t="shared" si="4"/>
        <v>85.974522111638976</v>
      </c>
      <c r="G382" s="45">
        <f t="shared" si="4"/>
        <v>9476.4264992605058</v>
      </c>
      <c r="H382" s="45">
        <f t="shared" si="4"/>
        <v>2191.1425015711447</v>
      </c>
      <c r="I382" s="7">
        <f t="shared" si="2"/>
        <v>1.143160495243326E-2</v>
      </c>
    </row>
    <row r="383" spans="1:9" outlineLevel="1">
      <c r="A383" t="s">
        <v>280</v>
      </c>
      <c r="B383" s="45">
        <f t="shared" si="4"/>
        <v>901.72331010191988</v>
      </c>
      <c r="C383" s="45">
        <f t="shared" si="4"/>
        <v>3876.8604385826138</v>
      </c>
      <c r="D383" s="45">
        <f t="shared" si="4"/>
        <v>12111.232534730869</v>
      </c>
      <c r="E383" s="45">
        <f t="shared" si="4"/>
        <v>10245.915402318396</v>
      </c>
      <c r="F383" s="45">
        <f t="shared" si="4"/>
        <v>393.41082876853085</v>
      </c>
      <c r="G383" s="45">
        <f t="shared" si="4"/>
        <v>21574.586798090528</v>
      </c>
      <c r="H383" s="45">
        <f t="shared" si="4"/>
        <v>5018.597945786415</v>
      </c>
      <c r="I383" s="7">
        <f t="shared" si="2"/>
        <v>3.2495708798190935E-2</v>
      </c>
    </row>
    <row r="384" spans="1:9" outlineLevel="1">
      <c r="A384" t="s">
        <v>296</v>
      </c>
      <c r="B384" s="45">
        <f t="shared" si="4"/>
        <v>871.79056439293026</v>
      </c>
      <c r="C384" s="45">
        <f t="shared" si="4"/>
        <v>1796.3610140672174</v>
      </c>
      <c r="D384" s="45">
        <f t="shared" si="4"/>
        <v>5988.8013960058952</v>
      </c>
      <c r="E384" s="45">
        <f t="shared" si="4"/>
        <v>0</v>
      </c>
      <c r="F384" s="45">
        <f t="shared" si="4"/>
        <v>100.64692353438824</v>
      </c>
      <c r="G384" s="45">
        <f t="shared" si="4"/>
        <v>7754.475261149214</v>
      </c>
      <c r="H384" s="45">
        <f t="shared" si="4"/>
        <v>2035.760230099997</v>
      </c>
      <c r="I384" s="7">
        <f t="shared" si="2"/>
        <v>1.1136347754752588E-2</v>
      </c>
    </row>
    <row r="385" spans="1:9" outlineLevel="1">
      <c r="A385" t="s">
        <v>386</v>
      </c>
      <c r="B385" s="45">
        <f t="shared" si="4"/>
        <v>133.33623038983487</v>
      </c>
      <c r="C385" s="45">
        <f t="shared" si="4"/>
        <v>187.51459325396425</v>
      </c>
      <c r="D385" s="45">
        <f t="shared" si="4"/>
        <v>503.07898941642179</v>
      </c>
      <c r="E385" s="45">
        <f t="shared" si="4"/>
        <v>0</v>
      </c>
      <c r="F385" s="45">
        <f t="shared" si="4"/>
        <v>19.038066265410638</v>
      </c>
      <c r="G385" s="45">
        <f t="shared" si="4"/>
        <v>3034.5948456278202</v>
      </c>
      <c r="H385" s="45">
        <f t="shared" si="4"/>
        <v>889.36841130923506</v>
      </c>
      <c r="I385" s="7">
        <f t="shared" si="2"/>
        <v>2.8621238943681822E-3</v>
      </c>
    </row>
    <row r="386" spans="1:9" outlineLevel="1">
      <c r="A386" t="s">
        <v>387</v>
      </c>
      <c r="B386" s="45">
        <f t="shared" si="4"/>
        <v>464.07908202533912</v>
      </c>
      <c r="C386" s="45">
        <f t="shared" si="4"/>
        <v>963.56014546788708</v>
      </c>
      <c r="D386" s="45">
        <f t="shared" si="4"/>
        <v>3329.1765860278292</v>
      </c>
      <c r="E386" s="45">
        <f t="shared" si="4"/>
        <v>0</v>
      </c>
      <c r="F386" s="45">
        <f t="shared" si="4"/>
        <v>132.26482137807582</v>
      </c>
      <c r="G386" s="45">
        <f t="shared" si="4"/>
        <v>6234.0068412211849</v>
      </c>
      <c r="H386" s="45">
        <f t="shared" si="4"/>
        <v>3182.0287205151094</v>
      </c>
      <c r="I386" s="7">
        <f t="shared" si="2"/>
        <v>8.5889671379232885E-3</v>
      </c>
    </row>
    <row r="387" spans="1:9" outlineLevel="1">
      <c r="A387" t="s">
        <v>295</v>
      </c>
      <c r="B387" s="45">
        <f t="shared" si="4"/>
        <v>479.52055214180353</v>
      </c>
      <c r="C387" s="45">
        <f t="shared" si="4"/>
        <v>3403.6926571006552</v>
      </c>
      <c r="D387" s="45">
        <f t="shared" si="4"/>
        <v>3667.697273271358</v>
      </c>
      <c r="E387" s="45">
        <f t="shared" si="4"/>
        <v>0</v>
      </c>
      <c r="F387" s="45">
        <f t="shared" si="4"/>
        <v>57.067444987535893</v>
      </c>
      <c r="G387" s="45">
        <f t="shared" si="4"/>
        <v>9245.2588944212002</v>
      </c>
      <c r="H387" s="45">
        <f t="shared" si="4"/>
        <v>1505.9963696187911</v>
      </c>
      <c r="I387" s="7">
        <f t="shared" si="2"/>
        <v>1.1023108683081316E-2</v>
      </c>
    </row>
    <row r="388" spans="1:9" outlineLevel="1">
      <c r="A388" t="s">
        <v>293</v>
      </c>
      <c r="B388" s="45">
        <f t="shared" si="4"/>
        <v>1173.1009921356429</v>
      </c>
      <c r="C388" s="45">
        <f t="shared" si="4"/>
        <v>1530.1944218217993</v>
      </c>
      <c r="D388" s="45">
        <f t="shared" si="4"/>
        <v>6265.8647242279294</v>
      </c>
      <c r="E388" s="45">
        <f t="shared" si="4"/>
        <v>0</v>
      </c>
      <c r="F388" s="45">
        <f t="shared" si="4"/>
        <v>132.94526600007333</v>
      </c>
      <c r="G388" s="45">
        <f t="shared" si="4"/>
        <v>8799.2813136513687</v>
      </c>
      <c r="H388" s="45">
        <f t="shared" si="4"/>
        <v>2891.0741295558742</v>
      </c>
      <c r="I388" s="7">
        <f t="shared" si="2"/>
        <v>1.2484048397790432E-2</v>
      </c>
    </row>
    <row r="389" spans="1:9" outlineLevel="1">
      <c r="A389" t="s">
        <v>281</v>
      </c>
      <c r="B389" s="45">
        <f t="shared" si="4"/>
        <v>3584.6401078442364</v>
      </c>
      <c r="C389" s="45">
        <f t="shared" si="4"/>
        <v>8770.7062986874716</v>
      </c>
      <c r="D389" s="45">
        <f t="shared" si="4"/>
        <v>19435.01342417199</v>
      </c>
      <c r="E389" s="45">
        <f t="shared" si="4"/>
        <v>0</v>
      </c>
      <c r="F389" s="45">
        <f t="shared" si="4"/>
        <v>403.62927197322779</v>
      </c>
      <c r="G389" s="45">
        <f t="shared" si="4"/>
        <v>37558.476850570558</v>
      </c>
      <c r="H389" s="45">
        <f t="shared" si="4"/>
        <v>10132.481501540507</v>
      </c>
      <c r="I389" s="7">
        <f t="shared" si="2"/>
        <v>4.7963901800761384E-2</v>
      </c>
    </row>
    <row r="390" spans="1:9" outlineLevel="1">
      <c r="A390" t="s">
        <v>301</v>
      </c>
      <c r="B390" s="45">
        <f t="shared" si="4"/>
        <v>368.25921898084511</v>
      </c>
      <c r="C390" s="45">
        <f t="shared" si="4"/>
        <v>265.37293089906063</v>
      </c>
      <c r="D390" s="45">
        <f t="shared" si="4"/>
        <v>3547.9967352666922</v>
      </c>
      <c r="E390" s="45">
        <f t="shared" si="4"/>
        <v>0</v>
      </c>
      <c r="F390" s="45">
        <f t="shared" si="4"/>
        <v>40.710213000140492</v>
      </c>
      <c r="G390" s="45">
        <f t="shared" si="4"/>
        <v>4240.4287822513206</v>
      </c>
      <c r="H390" s="45">
        <f t="shared" si="4"/>
        <v>890.93127099534252</v>
      </c>
      <c r="I390" s="7">
        <f t="shared" si="2"/>
        <v>5.6160756421003138E-3</v>
      </c>
    </row>
    <row r="391" spans="1:9" outlineLevel="1">
      <c r="A391" t="s">
        <v>276</v>
      </c>
      <c r="B391" s="45">
        <f t="shared" si="4"/>
        <v>8912.2149300086949</v>
      </c>
      <c r="C391" s="45">
        <f t="shared" si="4"/>
        <v>13983.856824862676</v>
      </c>
      <c r="D391" s="45">
        <f t="shared" si="4"/>
        <v>55686.476473011804</v>
      </c>
      <c r="E391" s="45">
        <f t="shared" si="4"/>
        <v>0</v>
      </c>
      <c r="F391" s="45">
        <f t="shared" si="4"/>
        <v>710.3821096584295</v>
      </c>
      <c r="G391" s="45">
        <f t="shared" si="4"/>
        <v>44122.462633714662</v>
      </c>
      <c r="H391" s="45">
        <f t="shared" si="4"/>
        <v>46326.276599722463</v>
      </c>
      <c r="I391" s="7">
        <f t="shared" si="2"/>
        <v>0.10191497935712472</v>
      </c>
    </row>
    <row r="392" spans="1:9" outlineLevel="1">
      <c r="A392" s="6" t="s">
        <v>164</v>
      </c>
      <c r="B392" s="46">
        <f>SUM(B361:B391)</f>
        <v>76638.553641211416</v>
      </c>
      <c r="C392" s="46">
        <f t="shared" ref="C392:H392" si="5">SUM(C361:C391)</f>
        <v>168687.04609118972</v>
      </c>
      <c r="D392" s="46">
        <f t="shared" si="5"/>
        <v>422490.1905685988</v>
      </c>
      <c r="E392" s="46">
        <f t="shared" si="5"/>
        <v>40422.72726451257</v>
      </c>
      <c r="F392" s="46">
        <f t="shared" si="5"/>
        <v>10600.024670918076</v>
      </c>
      <c r="G392" s="46">
        <f t="shared" si="5"/>
        <v>714692.40965235047</v>
      </c>
      <c r="H392" s="46">
        <f t="shared" si="5"/>
        <v>231991.33582301397</v>
      </c>
      <c r="I392" s="8">
        <f>SUM(I361:I391)</f>
        <v>0.99999999999999989</v>
      </c>
    </row>
    <row r="393" spans="1:9" outlineLevel="1">
      <c r="A393" s="9" t="s">
        <v>396</v>
      </c>
      <c r="B393" s="209">
        <f>B392/SUM($B$392:$H$392)</f>
        <v>4.601472715594971E-2</v>
      </c>
      <c r="C393" s="209">
        <f t="shared" ref="C393:H393" si="6">C392/SUM($B$392:$H$392)</f>
        <v>0.10128177049071087</v>
      </c>
      <c r="D393" s="209">
        <f t="shared" si="6"/>
        <v>0.2536682899326696</v>
      </c>
      <c r="E393" s="209">
        <f t="shared" si="6"/>
        <v>2.4270301011731277E-2</v>
      </c>
      <c r="F393" s="209">
        <f t="shared" si="6"/>
        <v>6.3643847633411696E-3</v>
      </c>
      <c r="G393" s="209">
        <f t="shared" si="6"/>
        <v>0.42911008452144001</v>
      </c>
      <c r="H393" s="209">
        <f t="shared" si="6"/>
        <v>0.13929044212415739</v>
      </c>
    </row>
    <row r="394" spans="1:9" outlineLevel="1"/>
    <row r="395" spans="1:9" outlineLevel="1">
      <c r="A395" s="1" t="s">
        <v>397</v>
      </c>
    </row>
    <row r="396" spans="1:9" outlineLevel="1">
      <c r="A396" s="1" t="s">
        <v>398</v>
      </c>
      <c r="B396" s="63" t="s">
        <v>373</v>
      </c>
      <c r="C396" s="63" t="s">
        <v>374</v>
      </c>
      <c r="D396" s="63" t="s">
        <v>81</v>
      </c>
      <c r="E396" s="63" t="s">
        <v>377</v>
      </c>
      <c r="F396" s="63" t="s">
        <v>371</v>
      </c>
      <c r="G396" s="63" t="s">
        <v>85</v>
      </c>
      <c r="H396" s="63" t="s">
        <v>79</v>
      </c>
      <c r="I396" s="13" t="s">
        <v>395</v>
      </c>
    </row>
    <row r="397" spans="1:9" outlineLevel="1">
      <c r="A397" t="s">
        <v>370</v>
      </c>
      <c r="B397" s="45">
        <f t="shared" ref="B397:H406" si="7">SUMIFS($AI$12:$AI$352,$C$12:$C$352,B$396,$B$12:$B$352,$A397)*10^3</f>
        <v>228.98883455493547</v>
      </c>
      <c r="C397" s="45">
        <f t="shared" si="7"/>
        <v>2154.0197984315237</v>
      </c>
      <c r="D397" s="45">
        <f t="shared" si="7"/>
        <v>221.65271987056386</v>
      </c>
      <c r="E397" s="45">
        <f t="shared" si="7"/>
        <v>0</v>
      </c>
      <c r="F397" s="45">
        <f t="shared" si="7"/>
        <v>5.7407179137541871</v>
      </c>
      <c r="G397" s="45">
        <f t="shared" si="7"/>
        <v>2577.6218532770749</v>
      </c>
      <c r="H397" s="45">
        <f t="shared" si="7"/>
        <v>733.60723043809264</v>
      </c>
      <c r="I397" s="7">
        <f t="shared" ref="I397:I427" si="8">SUM(B397:H397)/SUM($B$397:$H$427)</f>
        <v>1.0922931207922301E-2</v>
      </c>
    </row>
    <row r="398" spans="1:9" outlineLevel="1">
      <c r="A398" t="s">
        <v>378</v>
      </c>
      <c r="B398" s="45">
        <f t="shared" si="7"/>
        <v>214.25393227448947</v>
      </c>
      <c r="C398" s="45">
        <f t="shared" si="7"/>
        <v>1069.2648676752958</v>
      </c>
      <c r="D398" s="45">
        <f t="shared" si="7"/>
        <v>1911.979985161521</v>
      </c>
      <c r="E398" s="45">
        <f t="shared" si="7"/>
        <v>0</v>
      </c>
      <c r="F398" s="45">
        <f t="shared" si="7"/>
        <v>8.2282500271663004</v>
      </c>
      <c r="G398" s="45">
        <f t="shared" si="7"/>
        <v>3081.9758061709672</v>
      </c>
      <c r="H398" s="45">
        <f t="shared" si="7"/>
        <v>2455.5081010111335</v>
      </c>
      <c r="I398" s="7">
        <f t="shared" si="8"/>
        <v>1.6123875889259752E-2</v>
      </c>
    </row>
    <row r="399" spans="1:9" outlineLevel="1">
      <c r="A399" t="s">
        <v>379</v>
      </c>
      <c r="B399" s="45">
        <f t="shared" si="7"/>
        <v>153.60518108181117</v>
      </c>
      <c r="C399" s="45">
        <f t="shared" si="7"/>
        <v>1159.4769278613746</v>
      </c>
      <c r="D399" s="45">
        <f t="shared" si="7"/>
        <v>221.67060138198661</v>
      </c>
      <c r="E399" s="45">
        <f t="shared" si="7"/>
        <v>0</v>
      </c>
      <c r="F399" s="45">
        <f t="shared" si="7"/>
        <v>7.8286300926483507</v>
      </c>
      <c r="G399" s="45">
        <f t="shared" si="7"/>
        <v>2654.4465831820157</v>
      </c>
      <c r="H399" s="45">
        <f t="shared" si="7"/>
        <v>495.30575070690298</v>
      </c>
      <c r="I399" s="7">
        <f t="shared" si="8"/>
        <v>8.6553918324079031E-3</v>
      </c>
    </row>
    <row r="400" spans="1:9" outlineLevel="1">
      <c r="A400" t="s">
        <v>380</v>
      </c>
      <c r="B400" s="45">
        <f t="shared" si="7"/>
        <v>648.21475851423497</v>
      </c>
      <c r="C400" s="45">
        <f t="shared" si="7"/>
        <v>3855.348633452611</v>
      </c>
      <c r="D400" s="45">
        <f t="shared" si="7"/>
        <v>375.79071832831454</v>
      </c>
      <c r="E400" s="45">
        <f t="shared" si="7"/>
        <v>0</v>
      </c>
      <c r="F400" s="45">
        <f t="shared" si="7"/>
        <v>11.199995090923538</v>
      </c>
      <c r="G400" s="45">
        <f t="shared" si="7"/>
        <v>4831.5587567991015</v>
      </c>
      <c r="H400" s="45">
        <f t="shared" si="7"/>
        <v>1475.8040513765441</v>
      </c>
      <c r="I400" s="7">
        <f t="shared" si="8"/>
        <v>2.065547024593133E-2</v>
      </c>
    </row>
    <row r="401" spans="1:9" outlineLevel="1">
      <c r="A401" t="s">
        <v>300</v>
      </c>
      <c r="B401" s="45">
        <f t="shared" si="7"/>
        <v>136.9775796539185</v>
      </c>
      <c r="C401" s="45">
        <f t="shared" si="7"/>
        <v>420.24201916169091</v>
      </c>
      <c r="D401" s="45">
        <f t="shared" si="7"/>
        <v>568.00218085626057</v>
      </c>
      <c r="E401" s="45">
        <f t="shared" si="7"/>
        <v>0</v>
      </c>
      <c r="F401" s="45">
        <f t="shared" si="7"/>
        <v>9.0410553589780829</v>
      </c>
      <c r="G401" s="45">
        <f t="shared" si="7"/>
        <v>995.43350444363045</v>
      </c>
      <c r="H401" s="45">
        <f t="shared" si="7"/>
        <v>564.36516628310449</v>
      </c>
      <c r="I401" s="7">
        <f t="shared" si="8"/>
        <v>4.9694159817787933E-3</v>
      </c>
    </row>
    <row r="402" spans="1:9" outlineLevel="1">
      <c r="A402" t="s">
        <v>381</v>
      </c>
      <c r="B402" s="45">
        <f t="shared" si="7"/>
        <v>159.99719669226334</v>
      </c>
      <c r="C402" s="45">
        <f t="shared" si="7"/>
        <v>258.82186496290086</v>
      </c>
      <c r="D402" s="45">
        <f t="shared" si="7"/>
        <v>2110.4677739805702</v>
      </c>
      <c r="E402" s="45">
        <f t="shared" si="7"/>
        <v>0</v>
      </c>
      <c r="F402" s="45">
        <f t="shared" si="7"/>
        <v>6.4327855946841472</v>
      </c>
      <c r="G402" s="45">
        <f t="shared" si="7"/>
        <v>1963.7714721128673</v>
      </c>
      <c r="H402" s="45">
        <f t="shared" si="7"/>
        <v>1480.8315622272894</v>
      </c>
      <c r="I402" s="7">
        <f t="shared" si="8"/>
        <v>1.1031192464341737E-2</v>
      </c>
    </row>
    <row r="403" spans="1:9" outlineLevel="1">
      <c r="A403" t="s">
        <v>283</v>
      </c>
      <c r="B403" s="45">
        <f t="shared" si="7"/>
        <v>134.22781977055286</v>
      </c>
      <c r="C403" s="45">
        <f t="shared" si="7"/>
        <v>506.52879243708423</v>
      </c>
      <c r="D403" s="45">
        <f t="shared" si="7"/>
        <v>820.85851705385573</v>
      </c>
      <c r="E403" s="45">
        <f t="shared" si="7"/>
        <v>0</v>
      </c>
      <c r="F403" s="45">
        <f t="shared" si="7"/>
        <v>14.9486257425924</v>
      </c>
      <c r="G403" s="45">
        <f t="shared" si="7"/>
        <v>6055.5611948736332</v>
      </c>
      <c r="H403" s="45">
        <f t="shared" si="7"/>
        <v>2949.1855145691957</v>
      </c>
      <c r="I403" s="7">
        <f t="shared" si="8"/>
        <v>1.933363125551989E-2</v>
      </c>
    </row>
    <row r="404" spans="1:9" outlineLevel="1">
      <c r="A404" t="s">
        <v>282</v>
      </c>
      <c r="B404" s="45">
        <f t="shared" si="7"/>
        <v>513.88573076148327</v>
      </c>
      <c r="C404" s="45">
        <f t="shared" si="7"/>
        <v>656.15620193482323</v>
      </c>
      <c r="D404" s="45">
        <f t="shared" si="7"/>
        <v>1218.113676282748</v>
      </c>
      <c r="E404" s="45">
        <f t="shared" si="7"/>
        <v>0</v>
      </c>
      <c r="F404" s="45">
        <f t="shared" si="7"/>
        <v>9.6410654668298985</v>
      </c>
      <c r="G404" s="45">
        <f t="shared" si="7"/>
        <v>3569.0162576962043</v>
      </c>
      <c r="H404" s="45">
        <f t="shared" si="7"/>
        <v>2017.4856061248415</v>
      </c>
      <c r="I404" s="7">
        <f t="shared" si="8"/>
        <v>1.4727689280501149E-2</v>
      </c>
    </row>
    <row r="405" spans="1:9" outlineLevel="1">
      <c r="A405" t="s">
        <v>299</v>
      </c>
      <c r="B405" s="45">
        <f t="shared" si="7"/>
        <v>164.07111209432045</v>
      </c>
      <c r="C405" s="45">
        <f t="shared" si="7"/>
        <v>445.37052850066226</v>
      </c>
      <c r="D405" s="45">
        <f t="shared" si="7"/>
        <v>654.16837825990308</v>
      </c>
      <c r="E405" s="45">
        <f t="shared" si="7"/>
        <v>0</v>
      </c>
      <c r="F405" s="45">
        <f t="shared" si="7"/>
        <v>5.8335592195624395</v>
      </c>
      <c r="G405" s="45">
        <f t="shared" si="7"/>
        <v>1479.5674683216657</v>
      </c>
      <c r="H405" s="45">
        <f t="shared" si="7"/>
        <v>734.16166290764681</v>
      </c>
      <c r="I405" s="7">
        <f t="shared" si="8"/>
        <v>6.4249959000258153E-3</v>
      </c>
    </row>
    <row r="406" spans="1:9" outlineLevel="1">
      <c r="A406" t="s">
        <v>287</v>
      </c>
      <c r="B406" s="45">
        <f t="shared" si="7"/>
        <v>718.25168078675449</v>
      </c>
      <c r="C406" s="45">
        <f t="shared" si="7"/>
        <v>804.63522647013212</v>
      </c>
      <c r="D406" s="45">
        <f t="shared" si="7"/>
        <v>2036.8480830342962</v>
      </c>
      <c r="E406" s="45">
        <f t="shared" si="7"/>
        <v>0</v>
      </c>
      <c r="F406" s="45">
        <f t="shared" si="7"/>
        <v>18.776263858266347</v>
      </c>
      <c r="G406" s="45">
        <f t="shared" si="7"/>
        <v>2975.2221611132991</v>
      </c>
      <c r="H406" s="45">
        <f t="shared" si="7"/>
        <v>750.49567682678207</v>
      </c>
      <c r="I406" s="7">
        <f t="shared" si="8"/>
        <v>1.3473245769344902E-2</v>
      </c>
    </row>
    <row r="407" spans="1:9" outlineLevel="1">
      <c r="A407" t="s">
        <v>76</v>
      </c>
      <c r="B407" s="45">
        <f t="shared" ref="B407:H416" si="9">SUMIFS($AI$12:$AI$352,$C$12:$C$352,B$396,$B$12:$B$352,$A407)*10^3</f>
        <v>5458.0935166831978</v>
      </c>
      <c r="C407" s="45">
        <f t="shared" si="9"/>
        <v>10162.677654794514</v>
      </c>
      <c r="D407" s="45">
        <f t="shared" si="9"/>
        <v>48751.815021092327</v>
      </c>
      <c r="E407" s="45">
        <f t="shared" si="9"/>
        <v>7851.4416811200026</v>
      </c>
      <c r="F407" s="45">
        <f t="shared" si="9"/>
        <v>229.45538521980501</v>
      </c>
      <c r="G407" s="45">
        <f t="shared" si="9"/>
        <v>75239.4114020017</v>
      </c>
      <c r="H407" s="45">
        <f t="shared" si="9"/>
        <v>12910.044432551587</v>
      </c>
      <c r="I407" s="7">
        <f t="shared" si="8"/>
        <v>0.29624520841341051</v>
      </c>
    </row>
    <row r="408" spans="1:9" outlineLevel="1">
      <c r="A408" t="s">
        <v>303</v>
      </c>
      <c r="B408" s="45">
        <f t="shared" si="9"/>
        <v>141.40543597441933</v>
      </c>
      <c r="C408" s="45">
        <f t="shared" si="9"/>
        <v>129.78170890394998</v>
      </c>
      <c r="D408" s="45">
        <f t="shared" si="9"/>
        <v>252.22589507628584</v>
      </c>
      <c r="E408" s="45">
        <f t="shared" si="9"/>
        <v>0</v>
      </c>
      <c r="F408" s="45">
        <f t="shared" si="9"/>
        <v>2.8261261354201306</v>
      </c>
      <c r="G408" s="45">
        <f t="shared" si="9"/>
        <v>717.65702078369293</v>
      </c>
      <c r="H408" s="45">
        <f t="shared" si="9"/>
        <v>449.83036331452615</v>
      </c>
      <c r="I408" s="7">
        <f t="shared" si="8"/>
        <v>3.1242166406671985E-3</v>
      </c>
    </row>
    <row r="409" spans="1:9" outlineLevel="1">
      <c r="A409" t="s">
        <v>383</v>
      </c>
      <c r="B409" s="45">
        <f t="shared" si="9"/>
        <v>36.779621082824598</v>
      </c>
      <c r="C409" s="45">
        <f t="shared" si="9"/>
        <v>417.17909114679151</v>
      </c>
      <c r="D409" s="45">
        <f t="shared" si="9"/>
        <v>916.66498613175668</v>
      </c>
      <c r="E409" s="45">
        <f t="shared" si="9"/>
        <v>423.89418550473698</v>
      </c>
      <c r="F409" s="45">
        <f t="shared" si="9"/>
        <v>7.747310904541199</v>
      </c>
      <c r="G409" s="45">
        <f t="shared" si="9"/>
        <v>1921.2326904168033</v>
      </c>
      <c r="H409" s="45">
        <f t="shared" si="9"/>
        <v>432.2764640960545</v>
      </c>
      <c r="I409" s="7">
        <f t="shared" si="8"/>
        <v>7.6656644341118914E-3</v>
      </c>
    </row>
    <row r="410" spans="1:9" outlineLevel="1">
      <c r="A410" t="s">
        <v>384</v>
      </c>
      <c r="B410" s="45">
        <f t="shared" si="9"/>
        <v>440.75578246077987</v>
      </c>
      <c r="C410" s="45">
        <f t="shared" si="9"/>
        <v>933.98155873540463</v>
      </c>
      <c r="D410" s="45">
        <f t="shared" si="9"/>
        <v>1833.9515445873305</v>
      </c>
      <c r="E410" s="45">
        <f t="shared" si="9"/>
        <v>85.66158441639989</v>
      </c>
      <c r="F410" s="45">
        <f t="shared" si="9"/>
        <v>4.9020930805131604</v>
      </c>
      <c r="G410" s="45">
        <f t="shared" si="9"/>
        <v>2703.0887863270304</v>
      </c>
      <c r="H410" s="45">
        <f t="shared" si="9"/>
        <v>1348.7501655396568</v>
      </c>
      <c r="I410" s="7">
        <f t="shared" si="8"/>
        <v>1.3559687327412357E-2</v>
      </c>
    </row>
    <row r="411" spans="1:9" outlineLevel="1">
      <c r="A411" t="s">
        <v>385</v>
      </c>
      <c r="B411" s="45">
        <f t="shared" si="9"/>
        <v>95.178001612199708</v>
      </c>
      <c r="C411" s="45">
        <f t="shared" si="9"/>
        <v>169.34302980695736</v>
      </c>
      <c r="D411" s="45">
        <f t="shared" si="9"/>
        <v>41.188197302848764</v>
      </c>
      <c r="E411" s="45">
        <f t="shared" si="9"/>
        <v>0</v>
      </c>
      <c r="F411" s="45">
        <f t="shared" si="9"/>
        <v>1.1246308285656701</v>
      </c>
      <c r="G411" s="45">
        <f t="shared" si="9"/>
        <v>498.17189644270297</v>
      </c>
      <c r="H411" s="45">
        <f t="shared" si="9"/>
        <v>378.628740604641</v>
      </c>
      <c r="I411" s="7">
        <f t="shared" si="8"/>
        <v>2.1833102813012201E-3</v>
      </c>
    </row>
    <row r="412" spans="1:9" outlineLevel="1">
      <c r="A412" t="s">
        <v>382</v>
      </c>
      <c r="B412" s="45">
        <f t="shared" si="9"/>
        <v>2745.6149021446445</v>
      </c>
      <c r="C412" s="45">
        <f t="shared" si="9"/>
        <v>6778.9235014665774</v>
      </c>
      <c r="D412" s="45">
        <f t="shared" si="9"/>
        <v>12036.570397237752</v>
      </c>
      <c r="E412" s="45">
        <f t="shared" si="9"/>
        <v>861.12632195749825</v>
      </c>
      <c r="F412" s="45">
        <f t="shared" si="9"/>
        <v>38.074614128714707</v>
      </c>
      <c r="G412" s="45">
        <f t="shared" si="9"/>
        <v>16313.535294293977</v>
      </c>
      <c r="H412" s="45">
        <f t="shared" si="9"/>
        <v>10724.141481273942</v>
      </c>
      <c r="I412" s="7">
        <f t="shared" si="8"/>
        <v>9.130306962755641E-2</v>
      </c>
    </row>
    <row r="413" spans="1:9" outlineLevel="1">
      <c r="A413" t="s">
        <v>145</v>
      </c>
      <c r="B413" s="45">
        <f t="shared" si="9"/>
        <v>2704.0495182877867</v>
      </c>
      <c r="C413" s="45">
        <f t="shared" si="9"/>
        <v>5626.8366578878822</v>
      </c>
      <c r="D413" s="45">
        <f t="shared" si="9"/>
        <v>16713.009155865908</v>
      </c>
      <c r="E413" s="45">
        <f t="shared" si="9"/>
        <v>0</v>
      </c>
      <c r="F413" s="45">
        <f t="shared" si="9"/>
        <v>161.20773876030154</v>
      </c>
      <c r="G413" s="45">
        <f t="shared" si="9"/>
        <v>23815.032570494841</v>
      </c>
      <c r="H413" s="45">
        <f t="shared" si="9"/>
        <v>4813.5364632869941</v>
      </c>
      <c r="I413" s="7">
        <f t="shared" si="8"/>
        <v>9.9300595009663303E-2</v>
      </c>
    </row>
    <row r="414" spans="1:9" outlineLevel="1">
      <c r="A414" t="s">
        <v>279</v>
      </c>
      <c r="B414" s="45">
        <f t="shared" si="9"/>
        <v>169.48100144008487</v>
      </c>
      <c r="C414" s="45">
        <f t="shared" si="9"/>
        <v>1579.0207921093452</v>
      </c>
      <c r="D414" s="45">
        <f t="shared" si="9"/>
        <v>2282.80257478764</v>
      </c>
      <c r="E414" s="45">
        <f t="shared" si="9"/>
        <v>0</v>
      </c>
      <c r="F414" s="45">
        <f t="shared" si="9"/>
        <v>19.587692842082504</v>
      </c>
      <c r="G414" s="45">
        <f t="shared" si="9"/>
        <v>4649.6676432353106</v>
      </c>
      <c r="H414" s="45">
        <f t="shared" si="9"/>
        <v>1725.0883497956706</v>
      </c>
      <c r="I414" s="7">
        <f t="shared" si="8"/>
        <v>1.9230957404004691E-2</v>
      </c>
    </row>
    <row r="415" spans="1:9" outlineLevel="1">
      <c r="A415" t="s">
        <v>285</v>
      </c>
      <c r="B415" s="45">
        <f t="shared" si="9"/>
        <v>968.61422055375851</v>
      </c>
      <c r="C415" s="45">
        <f t="shared" si="9"/>
        <v>715.38365902780549</v>
      </c>
      <c r="D415" s="45">
        <f t="shared" si="9"/>
        <v>5750.1683036884024</v>
      </c>
      <c r="E415" s="45">
        <f t="shared" si="9"/>
        <v>0</v>
      </c>
      <c r="F415" s="45">
        <f t="shared" si="9"/>
        <v>17.905948759967586</v>
      </c>
      <c r="G415" s="45">
        <f t="shared" si="9"/>
        <v>3780.6310670320336</v>
      </c>
      <c r="H415" s="45">
        <f t="shared" si="9"/>
        <v>2233.536180954663</v>
      </c>
      <c r="I415" s="7">
        <f t="shared" si="8"/>
        <v>2.483957587697893E-2</v>
      </c>
    </row>
    <row r="416" spans="1:9" outlineLevel="1">
      <c r="A416" t="s">
        <v>290</v>
      </c>
      <c r="B416" s="45">
        <f t="shared" si="9"/>
        <v>172.10361842735347</v>
      </c>
      <c r="C416" s="45">
        <f t="shared" si="9"/>
        <v>522.97883587229978</v>
      </c>
      <c r="D416" s="45">
        <f t="shared" si="9"/>
        <v>1464.4686129069073</v>
      </c>
      <c r="E416" s="45">
        <f t="shared" si="9"/>
        <v>0</v>
      </c>
      <c r="F416" s="45">
        <f t="shared" si="9"/>
        <v>6.5402967063467505</v>
      </c>
      <c r="G416" s="45">
        <f t="shared" si="9"/>
        <v>3594.0682822609847</v>
      </c>
      <c r="H416" s="45">
        <f t="shared" si="9"/>
        <v>1990.7201406439972</v>
      </c>
      <c r="I416" s="7">
        <f t="shared" si="8"/>
        <v>1.4297129372563363E-2</v>
      </c>
    </row>
    <row r="417" spans="1:18" outlineLevel="1">
      <c r="A417" t="s">
        <v>278</v>
      </c>
      <c r="B417" s="45">
        <f t="shared" ref="B417:H427" si="10">SUMIFS($AI$12:$AI$352,$C$12:$C$352,B$396,$B$12:$B$352,$A417)*10^3</f>
        <v>938.84469009051963</v>
      </c>
      <c r="C417" s="45">
        <f t="shared" si="10"/>
        <v>2399.4043165458797</v>
      </c>
      <c r="D417" s="45">
        <f t="shared" si="10"/>
        <v>6537.1824762189026</v>
      </c>
      <c r="E417" s="45">
        <f t="shared" si="10"/>
        <v>0</v>
      </c>
      <c r="F417" s="45">
        <f t="shared" si="10"/>
        <v>21.154023257603747</v>
      </c>
      <c r="G417" s="45">
        <f t="shared" si="10"/>
        <v>9944.9518852785968</v>
      </c>
      <c r="H417" s="45">
        <f t="shared" si="10"/>
        <v>5798.9076643118915</v>
      </c>
      <c r="I417" s="7">
        <f t="shared" si="8"/>
        <v>4.7295890300731239E-2</v>
      </c>
    </row>
    <row r="418" spans="1:18" outlineLevel="1">
      <c r="A418" t="s">
        <v>294</v>
      </c>
      <c r="B418" s="45">
        <f t="shared" si="10"/>
        <v>113.8947567997848</v>
      </c>
      <c r="C418" s="45">
        <f t="shared" si="10"/>
        <v>1051.0497773429242</v>
      </c>
      <c r="D418" s="45">
        <f t="shared" si="10"/>
        <v>519.98079294113268</v>
      </c>
      <c r="E418" s="45">
        <f t="shared" si="10"/>
        <v>0</v>
      </c>
      <c r="F418" s="45">
        <f t="shared" si="10"/>
        <v>2.7220641849429792</v>
      </c>
      <c r="G418" s="45">
        <f t="shared" si="10"/>
        <v>1979.0320798173821</v>
      </c>
      <c r="H418" s="45">
        <f t="shared" si="10"/>
        <v>670.07544349217073</v>
      </c>
      <c r="I418" s="7">
        <f t="shared" si="8"/>
        <v>7.9994978345912082E-3</v>
      </c>
    </row>
    <row r="419" spans="1:18" outlineLevel="1">
      <c r="A419" t="s">
        <v>280</v>
      </c>
      <c r="B419" s="45">
        <f t="shared" si="10"/>
        <v>339.44543903339206</v>
      </c>
      <c r="C419" s="45">
        <f t="shared" si="10"/>
        <v>1543.2783336860218</v>
      </c>
      <c r="D419" s="45">
        <f t="shared" si="10"/>
        <v>4852.15700557533</v>
      </c>
      <c r="E419" s="45">
        <f t="shared" si="10"/>
        <v>3753.7188334394987</v>
      </c>
      <c r="F419" s="45">
        <f t="shared" si="10"/>
        <v>35.080414268724979</v>
      </c>
      <c r="G419" s="45">
        <f t="shared" si="10"/>
        <v>8526.4904467802789</v>
      </c>
      <c r="H419" s="45">
        <f t="shared" si="10"/>
        <v>2189.5134979022323</v>
      </c>
      <c r="I419" s="7">
        <f t="shared" si="8"/>
        <v>3.9178327869012194E-2</v>
      </c>
    </row>
    <row r="420" spans="1:18" outlineLevel="1">
      <c r="A420" t="s">
        <v>296</v>
      </c>
      <c r="B420" s="45">
        <f t="shared" si="10"/>
        <v>223.91676506836239</v>
      </c>
      <c r="C420" s="45">
        <f t="shared" si="10"/>
        <v>594.53640541637492</v>
      </c>
      <c r="D420" s="45">
        <f t="shared" si="10"/>
        <v>2344.5648720482563</v>
      </c>
      <c r="E420" s="45">
        <f t="shared" si="10"/>
        <v>0</v>
      </c>
      <c r="F420" s="45">
        <f t="shared" si="10"/>
        <v>5.2078668218022495</v>
      </c>
      <c r="G420" s="45">
        <f t="shared" si="10"/>
        <v>2371.009703957292</v>
      </c>
      <c r="H420" s="45">
        <f t="shared" si="10"/>
        <v>730.38327568328839</v>
      </c>
      <c r="I420" s="7">
        <f t="shared" si="8"/>
        <v>1.1564822941143102E-2</v>
      </c>
    </row>
    <row r="421" spans="1:18" outlineLevel="1">
      <c r="A421" t="s">
        <v>386</v>
      </c>
      <c r="B421" s="45">
        <f t="shared" si="10"/>
        <v>21.654794569684007</v>
      </c>
      <c r="C421" s="45">
        <f t="shared" si="10"/>
        <v>42.296423313937794</v>
      </c>
      <c r="D421" s="45">
        <f t="shared" si="10"/>
        <v>116.5546429177279</v>
      </c>
      <c r="E421" s="45">
        <f t="shared" si="10"/>
        <v>0</v>
      </c>
      <c r="F421" s="45">
        <f t="shared" si="10"/>
        <v>0.41917771215225136</v>
      </c>
      <c r="G421" s="45">
        <f t="shared" si="10"/>
        <v>900.97730948737149</v>
      </c>
      <c r="H421" s="45">
        <f t="shared" si="10"/>
        <v>299.16339577843627</v>
      </c>
      <c r="I421" s="7">
        <f t="shared" si="8"/>
        <v>2.5474883050578992E-3</v>
      </c>
    </row>
    <row r="422" spans="1:18" outlineLevel="1">
      <c r="A422" t="s">
        <v>387</v>
      </c>
      <c r="B422" s="45">
        <f t="shared" si="10"/>
        <v>133.58977534764963</v>
      </c>
      <c r="C422" s="45">
        <f t="shared" si="10"/>
        <v>316.87102293669955</v>
      </c>
      <c r="D422" s="45">
        <f t="shared" si="10"/>
        <v>781.21775806306664</v>
      </c>
      <c r="E422" s="45">
        <f t="shared" si="10"/>
        <v>0</v>
      </c>
      <c r="F422" s="45">
        <f t="shared" si="10"/>
        <v>9.38256250191845</v>
      </c>
      <c r="G422" s="45">
        <f t="shared" si="10"/>
        <v>1761.3943496753391</v>
      </c>
      <c r="H422" s="45">
        <f t="shared" si="10"/>
        <v>1143.0458269740027</v>
      </c>
      <c r="I422" s="7">
        <f t="shared" si="8"/>
        <v>7.6467149492723957E-3</v>
      </c>
    </row>
    <row r="423" spans="1:18" outlineLevel="1">
      <c r="A423" t="s">
        <v>295</v>
      </c>
      <c r="B423" s="45">
        <f t="shared" si="10"/>
        <v>89.95154000846</v>
      </c>
      <c r="C423" s="45">
        <f t="shared" si="10"/>
        <v>870.61474373127282</v>
      </c>
      <c r="D423" s="45">
        <f t="shared" si="10"/>
        <v>723.59063782166606</v>
      </c>
      <c r="E423" s="45">
        <f t="shared" si="10"/>
        <v>0</v>
      </c>
      <c r="F423" s="45">
        <f t="shared" si="10"/>
        <v>2.2180856703705496</v>
      </c>
      <c r="G423" s="45">
        <f t="shared" si="10"/>
        <v>1722.0329048766439</v>
      </c>
      <c r="H423" s="45">
        <f t="shared" si="10"/>
        <v>446.69200375467744</v>
      </c>
      <c r="I423" s="7">
        <f t="shared" si="8"/>
        <v>7.1110459402287905E-3</v>
      </c>
    </row>
    <row r="424" spans="1:18" outlineLevel="1">
      <c r="A424" t="s">
        <v>293</v>
      </c>
      <c r="B424" s="45">
        <f t="shared" si="10"/>
        <v>441.65928384444794</v>
      </c>
      <c r="C424" s="45">
        <f t="shared" si="10"/>
        <v>561.8265843104748</v>
      </c>
      <c r="D424" s="45">
        <f t="shared" si="10"/>
        <v>2594.8978450550244</v>
      </c>
      <c r="E424" s="45">
        <f t="shared" si="10"/>
        <v>0</v>
      </c>
      <c r="F424" s="45">
        <f t="shared" si="10"/>
        <v>8.7531974338815015</v>
      </c>
      <c r="G424" s="45">
        <f t="shared" si="10"/>
        <v>3334.7105443653691</v>
      </c>
      <c r="H424" s="45">
        <f t="shared" si="10"/>
        <v>1153.7303952000009</v>
      </c>
      <c r="I424" s="7">
        <f t="shared" si="8"/>
        <v>1.4932953039337178E-2</v>
      </c>
    </row>
    <row r="425" spans="1:18" outlineLevel="1">
      <c r="A425" t="s">
        <v>281</v>
      </c>
      <c r="B425" s="45">
        <f t="shared" si="10"/>
        <v>783.24793585346674</v>
      </c>
      <c r="C425" s="45">
        <f t="shared" si="10"/>
        <v>2478.6986946106572</v>
      </c>
      <c r="D425" s="45">
        <f t="shared" si="10"/>
        <v>5111.1914025358274</v>
      </c>
      <c r="E425" s="45">
        <f t="shared" si="10"/>
        <v>0</v>
      </c>
      <c r="F425" s="45">
        <f t="shared" si="10"/>
        <v>19.144187496961536</v>
      </c>
      <c r="G425" s="45">
        <f t="shared" si="10"/>
        <v>9529.1602033708368</v>
      </c>
      <c r="H425" s="45">
        <f t="shared" si="10"/>
        <v>3495.1276055146295</v>
      </c>
      <c r="I425" s="7">
        <f t="shared" si="8"/>
        <v>3.9504608618417383E-2</v>
      </c>
    </row>
    <row r="426" spans="1:18" outlineLevel="1">
      <c r="A426" t="s">
        <v>301</v>
      </c>
      <c r="B426" s="45">
        <f t="shared" si="10"/>
        <v>97.554718056466342</v>
      </c>
      <c r="C426" s="45">
        <f t="shared" si="10"/>
        <v>75.541095934674445</v>
      </c>
      <c r="D426" s="45">
        <f t="shared" si="10"/>
        <v>1286.9458071707791</v>
      </c>
      <c r="E426" s="45">
        <f t="shared" si="10"/>
        <v>0</v>
      </c>
      <c r="F426" s="45">
        <f t="shared" si="10"/>
        <v>3.098059748821679</v>
      </c>
      <c r="G426" s="45">
        <f t="shared" si="10"/>
        <v>1484.3567678249444</v>
      </c>
      <c r="H426" s="45">
        <f t="shared" si="10"/>
        <v>386.3064028057596</v>
      </c>
      <c r="I426" s="7">
        <f t="shared" si="8"/>
        <v>6.1494710254920617E-3</v>
      </c>
    </row>
    <row r="427" spans="1:18" outlineLevel="1">
      <c r="A427" t="s">
        <v>276</v>
      </c>
      <c r="B427" s="45">
        <f t="shared" si="10"/>
        <v>3103.8317189943909</v>
      </c>
      <c r="C427" s="45">
        <f t="shared" si="10"/>
        <v>4843.9567918850062</v>
      </c>
      <c r="D427" s="45">
        <f t="shared" si="10"/>
        <v>21156.936890289096</v>
      </c>
      <c r="E427" s="45">
        <f t="shared" si="10"/>
        <v>0</v>
      </c>
      <c r="F427" s="45">
        <f t="shared" si="10"/>
        <v>41.609639681640751</v>
      </c>
      <c r="G427" s="45">
        <f t="shared" si="10"/>
        <v>14724.359155134251</v>
      </c>
      <c r="H427" s="45">
        <f t="shared" si="10"/>
        <v>20101.499882978638</v>
      </c>
      <c r="I427" s="7">
        <f t="shared" si="8"/>
        <v>0.11800192496201278</v>
      </c>
    </row>
    <row r="428" spans="1:18" outlineLevel="1">
      <c r="A428" s="6" t="s">
        <v>164</v>
      </c>
      <c r="B428" s="46">
        <f>SUM(B397:B427)</f>
        <v>22292.140862518434</v>
      </c>
      <c r="C428" s="46">
        <f t="shared" ref="C428:H428" si="11">SUM(C397:C427)</f>
        <v>53144.04554035356</v>
      </c>
      <c r="D428" s="46">
        <f t="shared" si="11"/>
        <v>146207.63745352396</v>
      </c>
      <c r="E428" s="46">
        <f t="shared" si="11"/>
        <v>12975.842606438138</v>
      </c>
      <c r="F428" s="46">
        <f t="shared" si="11"/>
        <v>735.83206451048466</v>
      </c>
      <c r="G428" s="46">
        <f t="shared" si="11"/>
        <v>219695.14706184785</v>
      </c>
      <c r="H428" s="46">
        <f t="shared" si="11"/>
        <v>87077.748498928981</v>
      </c>
      <c r="I428" s="8">
        <f>SUM(I397:I427)</f>
        <v>0.99999999999999967</v>
      </c>
    </row>
    <row r="429" spans="1:18" outlineLevel="1">
      <c r="A429" s="9" t="s">
        <v>396</v>
      </c>
      <c r="B429" s="209">
        <f>B428/SUM($B$428:$H$428)</f>
        <v>4.1119670368888493E-2</v>
      </c>
      <c r="C429" s="209">
        <f t="shared" ref="C429:H429" si="12">C428/SUM($B$428:$H$428)</f>
        <v>9.8028522615465782E-2</v>
      </c>
      <c r="D429" s="209">
        <f t="shared" si="12"/>
        <v>0.26969190149032907</v>
      </c>
      <c r="E429" s="209">
        <f t="shared" si="12"/>
        <v>2.3934999066529156E-2</v>
      </c>
      <c r="F429" s="209">
        <f t="shared" si="12"/>
        <v>1.3573022046708685E-3</v>
      </c>
      <c r="G429" s="209">
        <f t="shared" si="12"/>
        <v>0.40524560133284038</v>
      </c>
      <c r="H429" s="209">
        <f t="shared" si="12"/>
        <v>0.16062200292127612</v>
      </c>
      <c r="I429" s="12"/>
    </row>
    <row r="432" spans="1:18">
      <c r="A432" s="4" t="s">
        <v>359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outlineLevel="1">
      <c r="A433" t="s">
        <v>399</v>
      </c>
    </row>
    <row r="434" spans="1:18" outlineLevel="1">
      <c r="A434" t="s">
        <v>388</v>
      </c>
    </row>
    <row r="435" spans="1:18" outlineLevel="1">
      <c r="C435" s="33" t="s">
        <v>389</v>
      </c>
    </row>
    <row r="436" spans="1:18" outlineLevel="1">
      <c r="A436" s="22" t="s">
        <v>400</v>
      </c>
      <c r="B436" s="23">
        <f>SUM(D473:L473)/1000</f>
        <v>1812.2549680099669</v>
      </c>
      <c r="C436" s="33">
        <v>2100</v>
      </c>
    </row>
    <row r="437" spans="1:18" outlineLevel="1">
      <c r="A437" s="22" t="s">
        <v>392</v>
      </c>
      <c r="B437" s="23">
        <f>SUM(D510:L510)/1000</f>
        <v>607.15846614060126</v>
      </c>
      <c r="C437" s="33">
        <v>700</v>
      </c>
    </row>
    <row r="438" spans="1:18" outlineLevel="1">
      <c r="A438" s="22" t="s">
        <v>393</v>
      </c>
      <c r="B438" s="23">
        <f>B436-B437</f>
        <v>1205.0965018693655</v>
      </c>
      <c r="C438" s="33">
        <v>1400</v>
      </c>
    </row>
    <row r="439" spans="1:18" outlineLevel="1"/>
    <row r="440" spans="1:18" outlineLevel="1">
      <c r="A440" s="1" t="s">
        <v>401</v>
      </c>
    </row>
    <row r="441" spans="1:18" outlineLevel="1">
      <c r="B441" s="206" t="s">
        <v>105</v>
      </c>
      <c r="C441" s="206" t="s">
        <v>372</v>
      </c>
      <c r="D441" s="63" t="s">
        <v>402</v>
      </c>
      <c r="E441" s="63" t="s">
        <v>373</v>
      </c>
      <c r="F441" s="63" t="s">
        <v>374</v>
      </c>
      <c r="G441" s="63" t="s">
        <v>81</v>
      </c>
      <c r="H441" s="63" t="s">
        <v>377</v>
      </c>
      <c r="I441" s="63" t="s">
        <v>371</v>
      </c>
      <c r="J441" s="63" t="s">
        <v>85</v>
      </c>
      <c r="K441" s="63" t="s">
        <v>79</v>
      </c>
      <c r="L441" s="63" t="s">
        <v>403</v>
      </c>
      <c r="M441" s="206" t="s">
        <v>375</v>
      </c>
      <c r="N441" s="206" t="s">
        <v>376</v>
      </c>
      <c r="O441" s="13" t="s">
        <v>395</v>
      </c>
      <c r="Q441" s="1" t="s">
        <v>404</v>
      </c>
    </row>
    <row r="442" spans="1:18" outlineLevel="1">
      <c r="A442" t="s">
        <v>370</v>
      </c>
      <c r="B442" s="207">
        <f t="shared" ref="B442:C472" si="13">SUMIFS($AM$12:$AM$352,$C$12:$C$352,B$441,$B$12:$B$352,$A442)*10^3</f>
        <v>11742.513094647813</v>
      </c>
      <c r="C442" s="207">
        <f t="shared" si="13"/>
        <v>-11423.760430703736</v>
      </c>
      <c r="D442" s="252">
        <f>SUM(B442:C442)</f>
        <v>318.75266394407663</v>
      </c>
      <c r="E442" s="45">
        <f t="shared" ref="E442:K451" si="14">SUMIFS($AM$12:$AM$352,$C$12:$C$352,E$441,$B$12:$B$352,$A442)*10^3</f>
        <v>1102.913216304695</v>
      </c>
      <c r="F442" s="45">
        <f t="shared" si="14"/>
        <v>8492.9518906376088</v>
      </c>
      <c r="G442" s="45">
        <f t="shared" si="14"/>
        <v>3142.6289433213997</v>
      </c>
      <c r="H442" s="45">
        <f t="shared" si="14"/>
        <v>0</v>
      </c>
      <c r="I442" s="45">
        <f t="shared" si="14"/>
        <v>237.25450196798198</v>
      </c>
      <c r="J442" s="45">
        <f t="shared" si="14"/>
        <v>14956.733864636833</v>
      </c>
      <c r="K442" s="45">
        <f t="shared" si="14"/>
        <v>3227.747837445826</v>
      </c>
      <c r="L442" s="252">
        <f>SUM(M442:N442)</f>
        <v>693.46230573174989</v>
      </c>
      <c r="M442" s="207">
        <f t="shared" ref="M442:N472" si="15">SUMIFS($AM$12:$AM$352,$C$12:$C$352,M$441,$B$12:$B$352,$A442)*10^3</f>
        <v>396.39398501950001</v>
      </c>
      <c r="N442" s="207">
        <f t="shared" si="15"/>
        <v>297.06832071224989</v>
      </c>
      <c r="O442" s="14">
        <f t="shared" ref="O442:O472" si="16">SUM(D442:L442)/SUM($D$442:$L$472)</f>
        <v>1.7752714596952476E-2</v>
      </c>
      <c r="Q442" t="s">
        <v>76</v>
      </c>
      <c r="R442" s="10">
        <v>0.23106375686044164</v>
      </c>
    </row>
    <row r="443" spans="1:18" outlineLevel="1">
      <c r="A443" t="s">
        <v>378</v>
      </c>
      <c r="B443" s="207">
        <f t="shared" si="13"/>
        <v>3670.311383210696</v>
      </c>
      <c r="C443" s="207">
        <f t="shared" si="13"/>
        <v>-1166.4074372311659</v>
      </c>
      <c r="D443" s="252">
        <f t="shared" ref="D443:D472" si="17">SUM(B443:C443)</f>
        <v>2503.9039459795304</v>
      </c>
      <c r="E443" s="45">
        <f t="shared" si="14"/>
        <v>1075.8603478834693</v>
      </c>
      <c r="F443" s="45">
        <f t="shared" si="14"/>
        <v>3943.1609733839837</v>
      </c>
      <c r="G443" s="45">
        <f t="shared" si="14"/>
        <v>6828.3403991043479</v>
      </c>
      <c r="H443" s="45">
        <f t="shared" si="14"/>
        <v>0</v>
      </c>
      <c r="I443" s="45">
        <f t="shared" si="14"/>
        <v>266.42083192828443</v>
      </c>
      <c r="J443" s="45">
        <f t="shared" si="14"/>
        <v>11745.48030870955</v>
      </c>
      <c r="K443" s="45">
        <f t="shared" si="14"/>
        <v>8354.6314693937165</v>
      </c>
      <c r="L443" s="252">
        <f t="shared" ref="L443:L472" si="18">SUM(M443:N443)</f>
        <v>852.82451598149987</v>
      </c>
      <c r="M443" s="207">
        <f t="shared" si="15"/>
        <v>318.1185926677</v>
      </c>
      <c r="N443" s="207">
        <f t="shared" si="15"/>
        <v>534.70592331379987</v>
      </c>
      <c r="O443" s="14">
        <f t="shared" si="16"/>
        <v>1.9627824682651805E-2</v>
      </c>
      <c r="Q443" t="s">
        <v>145</v>
      </c>
      <c r="R443" s="10">
        <v>0.11056309768938222</v>
      </c>
    </row>
    <row r="444" spans="1:18" outlineLevel="1">
      <c r="A444" t="s">
        <v>379</v>
      </c>
      <c r="B444" s="207">
        <f t="shared" si="13"/>
        <v>7182.1550028263227</v>
      </c>
      <c r="C444" s="207">
        <f t="shared" si="13"/>
        <v>995.48382809182681</v>
      </c>
      <c r="D444" s="252">
        <f t="shared" si="17"/>
        <v>8177.6388309181493</v>
      </c>
      <c r="E444" s="45">
        <f t="shared" si="14"/>
        <v>770.60094022347005</v>
      </c>
      <c r="F444" s="45">
        <f t="shared" si="14"/>
        <v>4437.7570284565982</v>
      </c>
      <c r="G444" s="45">
        <f t="shared" si="14"/>
        <v>2359.3352834383586</v>
      </c>
      <c r="H444" s="45">
        <f t="shared" si="14"/>
        <v>0</v>
      </c>
      <c r="I444" s="45">
        <f t="shared" si="14"/>
        <v>240.80967667815219</v>
      </c>
      <c r="J444" s="45">
        <f t="shared" si="14"/>
        <v>11902.657470830984</v>
      </c>
      <c r="K444" s="45">
        <f t="shared" si="14"/>
        <v>2014.3981291795506</v>
      </c>
      <c r="L444" s="252">
        <f t="shared" si="18"/>
        <v>228.61808694720003</v>
      </c>
      <c r="M444" s="207">
        <f t="shared" si="15"/>
        <v>119.0264590611</v>
      </c>
      <c r="N444" s="207">
        <f t="shared" si="15"/>
        <v>109.59162788610001</v>
      </c>
      <c r="O444" s="14">
        <f t="shared" si="16"/>
        <v>1.6626697665925096E-2</v>
      </c>
      <c r="Q444" t="s">
        <v>276</v>
      </c>
      <c r="R444" s="10">
        <v>0.10163685215478582</v>
      </c>
    </row>
    <row r="445" spans="1:18" outlineLevel="1">
      <c r="A445" t="s">
        <v>380</v>
      </c>
      <c r="B445" s="207">
        <f t="shared" si="13"/>
        <v>18990.926536472358</v>
      </c>
      <c r="C445" s="207">
        <f t="shared" si="13"/>
        <v>-16128.281261430668</v>
      </c>
      <c r="D445" s="252">
        <f t="shared" si="17"/>
        <v>2862.6452750416902</v>
      </c>
      <c r="E445" s="45">
        <f t="shared" si="14"/>
        <v>4681.279045970814</v>
      </c>
      <c r="F445" s="45">
        <f t="shared" si="14"/>
        <v>19101.884393871576</v>
      </c>
      <c r="G445" s="45">
        <f t="shared" si="14"/>
        <v>4953.6452482112927</v>
      </c>
      <c r="H445" s="45">
        <f t="shared" si="14"/>
        <v>0</v>
      </c>
      <c r="I445" s="45">
        <f t="shared" si="14"/>
        <v>613.73288034519123</v>
      </c>
      <c r="J445" s="45">
        <f t="shared" si="14"/>
        <v>28970.979988663017</v>
      </c>
      <c r="K445" s="45">
        <f t="shared" si="14"/>
        <v>6577.022084016241</v>
      </c>
      <c r="L445" s="252">
        <f t="shared" si="18"/>
        <v>641.73886197119975</v>
      </c>
      <c r="M445" s="207">
        <f t="shared" si="15"/>
        <v>320.21546706519996</v>
      </c>
      <c r="N445" s="207">
        <f t="shared" si="15"/>
        <v>321.52339490599979</v>
      </c>
      <c r="O445" s="14">
        <f t="shared" si="16"/>
        <v>3.7744649061828284E-2</v>
      </c>
      <c r="Q445" t="s">
        <v>382</v>
      </c>
      <c r="R445" s="10">
        <v>7.6324219185654116E-2</v>
      </c>
    </row>
    <row r="446" spans="1:18" outlineLevel="1">
      <c r="A446" t="s">
        <v>300</v>
      </c>
      <c r="B446" s="207">
        <f t="shared" si="13"/>
        <v>4799.0430611779957</v>
      </c>
      <c r="C446" s="207">
        <f t="shared" si="13"/>
        <v>-202.25825167800153</v>
      </c>
      <c r="D446" s="252">
        <f t="shared" si="17"/>
        <v>4596.7848094999945</v>
      </c>
      <c r="E446" s="45">
        <f t="shared" si="14"/>
        <v>453.77828822245158</v>
      </c>
      <c r="F446" s="45">
        <f t="shared" si="14"/>
        <v>1197.3151662856992</v>
      </c>
      <c r="G446" s="45">
        <f t="shared" si="14"/>
        <v>1776.9570193435941</v>
      </c>
      <c r="H446" s="45">
        <f t="shared" si="14"/>
        <v>0</v>
      </c>
      <c r="I446" s="45">
        <f t="shared" si="14"/>
        <v>93.894545185538391</v>
      </c>
      <c r="J446" s="45">
        <f t="shared" si="14"/>
        <v>3070.7224882924274</v>
      </c>
      <c r="K446" s="45">
        <f t="shared" si="14"/>
        <v>1424.0634035691276</v>
      </c>
      <c r="L446" s="252">
        <f t="shared" si="18"/>
        <v>334.36014134995003</v>
      </c>
      <c r="M446" s="207">
        <f t="shared" si="15"/>
        <v>105.09295672355002</v>
      </c>
      <c r="N446" s="207">
        <f t="shared" si="15"/>
        <v>229.26718462640002</v>
      </c>
      <c r="O446" s="14">
        <f t="shared" si="16"/>
        <v>7.1446215296994443E-3</v>
      </c>
      <c r="Q446" t="s">
        <v>278</v>
      </c>
      <c r="R446" s="10">
        <v>4.944603577378423E-2</v>
      </c>
    </row>
    <row r="447" spans="1:18" outlineLevel="1">
      <c r="A447" t="s">
        <v>381</v>
      </c>
      <c r="B447" s="207">
        <f t="shared" si="13"/>
        <v>5026.9081740838246</v>
      </c>
      <c r="C447" s="207">
        <f t="shared" si="13"/>
        <v>323.49460963787567</v>
      </c>
      <c r="D447" s="252">
        <f t="shared" si="17"/>
        <v>5350.4027837217</v>
      </c>
      <c r="E447" s="45">
        <f t="shared" si="14"/>
        <v>478.18850055557652</v>
      </c>
      <c r="F447" s="45">
        <f t="shared" si="14"/>
        <v>750.1408488797332</v>
      </c>
      <c r="G447" s="45">
        <f t="shared" si="14"/>
        <v>5626.1150487162095</v>
      </c>
      <c r="H447" s="45">
        <f t="shared" si="14"/>
        <v>0</v>
      </c>
      <c r="I447" s="45">
        <f t="shared" si="14"/>
        <v>107.5510980646695</v>
      </c>
      <c r="J447" s="45">
        <f t="shared" si="14"/>
        <v>6157.9947829198554</v>
      </c>
      <c r="K447" s="45">
        <f t="shared" si="14"/>
        <v>3764.088302915683</v>
      </c>
      <c r="L447" s="252">
        <f t="shared" si="18"/>
        <v>630.28790374940013</v>
      </c>
      <c r="M447" s="207">
        <f t="shared" si="15"/>
        <v>532.20171671830008</v>
      </c>
      <c r="N447" s="207">
        <f t="shared" si="15"/>
        <v>98.086187031099996</v>
      </c>
      <c r="O447" s="14">
        <f t="shared" si="16"/>
        <v>1.2616750773557311E-2</v>
      </c>
      <c r="Q447" t="s">
        <v>281</v>
      </c>
      <c r="R447" s="10">
        <v>4.3760017526343231E-2</v>
      </c>
    </row>
    <row r="448" spans="1:18" outlineLevel="1">
      <c r="A448" t="s">
        <v>283</v>
      </c>
      <c r="B448" s="207">
        <f t="shared" si="13"/>
        <v>16947.709047961343</v>
      </c>
      <c r="C448" s="207">
        <f t="shared" si="13"/>
        <v>-6174.7548368662774</v>
      </c>
      <c r="D448" s="252">
        <f t="shared" si="17"/>
        <v>10772.954211095066</v>
      </c>
      <c r="E448" s="45">
        <f t="shared" si="14"/>
        <v>688.6976715307128</v>
      </c>
      <c r="F448" s="45">
        <f t="shared" si="14"/>
        <v>1461.4632128588382</v>
      </c>
      <c r="G448" s="45">
        <f t="shared" si="14"/>
        <v>3406.2362815701872</v>
      </c>
      <c r="H448" s="45">
        <f t="shared" si="14"/>
        <v>0</v>
      </c>
      <c r="I448" s="45">
        <f t="shared" si="14"/>
        <v>192.78981736613864</v>
      </c>
      <c r="J448" s="45">
        <f t="shared" si="14"/>
        <v>18051.023436652886</v>
      </c>
      <c r="K448" s="45">
        <f t="shared" si="14"/>
        <v>7443.1070382435746</v>
      </c>
      <c r="L448" s="252">
        <f t="shared" si="18"/>
        <v>871.3653833640999</v>
      </c>
      <c r="M448" s="207">
        <f t="shared" si="15"/>
        <v>341.24794687960002</v>
      </c>
      <c r="N448" s="207">
        <f t="shared" si="15"/>
        <v>530.11743648449988</v>
      </c>
      <c r="O448" s="14">
        <f t="shared" si="16"/>
        <v>2.3665343900133615E-2</v>
      </c>
      <c r="Q448" t="s">
        <v>280</v>
      </c>
      <c r="R448" s="10">
        <v>4.1333909210436323E-2</v>
      </c>
    </row>
    <row r="449" spans="1:18" outlineLevel="1">
      <c r="A449" t="s">
        <v>282</v>
      </c>
      <c r="B449" s="207">
        <f t="shared" si="13"/>
        <v>2926.9093592201316</v>
      </c>
      <c r="C449" s="207">
        <f t="shared" si="13"/>
        <v>-16.513138532349007</v>
      </c>
      <c r="D449" s="252">
        <f t="shared" si="17"/>
        <v>2910.3962206877827</v>
      </c>
      <c r="E449" s="45">
        <f t="shared" si="14"/>
        <v>1423.222851246119</v>
      </c>
      <c r="F449" s="45">
        <f t="shared" si="14"/>
        <v>1729.4793198810112</v>
      </c>
      <c r="G449" s="45">
        <f t="shared" si="14"/>
        <v>3420.8965522441663</v>
      </c>
      <c r="H449" s="45">
        <f t="shared" si="14"/>
        <v>0</v>
      </c>
      <c r="I449" s="45">
        <f t="shared" si="14"/>
        <v>141.52675921244858</v>
      </c>
      <c r="J449" s="45">
        <f t="shared" si="14"/>
        <v>10090.644746757345</v>
      </c>
      <c r="K449" s="45">
        <f t="shared" si="14"/>
        <v>4827.5579829201888</v>
      </c>
      <c r="L449" s="252">
        <f t="shared" si="18"/>
        <v>120.85471653786998</v>
      </c>
      <c r="M449" s="207">
        <f t="shared" si="15"/>
        <v>81.266015195449995</v>
      </c>
      <c r="N449" s="207">
        <f t="shared" si="15"/>
        <v>39.588701342419981</v>
      </c>
      <c r="O449" s="14">
        <f t="shared" si="16"/>
        <v>1.3609883589708714E-2</v>
      </c>
      <c r="Q449" t="s">
        <v>380</v>
      </c>
      <c r="R449" s="10">
        <v>3.2097012740035735E-2</v>
      </c>
    </row>
    <row r="450" spans="1:18" outlineLevel="1">
      <c r="A450" t="s">
        <v>299</v>
      </c>
      <c r="B450" s="207">
        <f t="shared" si="13"/>
        <v>2784.9998464709502</v>
      </c>
      <c r="C450" s="207">
        <f t="shared" si="13"/>
        <v>-2522.9556362032658</v>
      </c>
      <c r="D450" s="252">
        <f t="shared" si="17"/>
        <v>262.04421026768432</v>
      </c>
      <c r="E450" s="45">
        <f t="shared" si="14"/>
        <v>664.11435163322244</v>
      </c>
      <c r="F450" s="45">
        <f t="shared" si="14"/>
        <v>1292.1703575932779</v>
      </c>
      <c r="G450" s="45">
        <f t="shared" si="14"/>
        <v>2681.3608802780836</v>
      </c>
      <c r="H450" s="45">
        <f t="shared" si="14"/>
        <v>0</v>
      </c>
      <c r="I450" s="45">
        <f t="shared" si="14"/>
        <v>122.94750804756164</v>
      </c>
      <c r="J450" s="45">
        <f t="shared" si="14"/>
        <v>5665.0731792279194</v>
      </c>
      <c r="K450" s="45">
        <f t="shared" si="14"/>
        <v>2169.2114967959101</v>
      </c>
      <c r="L450" s="252">
        <f t="shared" si="18"/>
        <v>1194.9681528870999</v>
      </c>
      <c r="M450" s="207">
        <f t="shared" si="15"/>
        <v>298.98833676960004</v>
      </c>
      <c r="N450" s="207">
        <f t="shared" si="15"/>
        <v>895.97981611749992</v>
      </c>
      <c r="O450" s="14">
        <f t="shared" si="16"/>
        <v>7.7538152107598365E-3</v>
      </c>
      <c r="Q450" t="s">
        <v>279</v>
      </c>
      <c r="R450" s="10">
        <v>2.8243490492278738E-2</v>
      </c>
    </row>
    <row r="451" spans="1:18" outlineLevel="1">
      <c r="A451" t="s">
        <v>287</v>
      </c>
      <c r="B451" s="207">
        <f t="shared" si="13"/>
        <v>5032.6641994032016</v>
      </c>
      <c r="C451" s="207">
        <f t="shared" si="13"/>
        <v>-386.54603719449659</v>
      </c>
      <c r="D451" s="252">
        <f t="shared" si="17"/>
        <v>4646.1181622087051</v>
      </c>
      <c r="E451" s="45">
        <f t="shared" si="14"/>
        <v>2581.85060597449</v>
      </c>
      <c r="F451" s="45">
        <f t="shared" si="14"/>
        <v>2656.4269842125154</v>
      </c>
      <c r="G451" s="45">
        <f t="shared" si="14"/>
        <v>5957.2451961517945</v>
      </c>
      <c r="H451" s="45">
        <f t="shared" si="14"/>
        <v>0</v>
      </c>
      <c r="I451" s="45">
        <f t="shared" si="14"/>
        <v>217.45425043279093</v>
      </c>
      <c r="J451" s="45">
        <f t="shared" si="14"/>
        <v>10336.956914641851</v>
      </c>
      <c r="K451" s="45">
        <f t="shared" si="14"/>
        <v>2258.2456466616941</v>
      </c>
      <c r="L451" s="252">
        <f t="shared" si="18"/>
        <v>268.94097560824997</v>
      </c>
      <c r="M451" s="207">
        <f t="shared" si="15"/>
        <v>108.91613541959998</v>
      </c>
      <c r="N451" s="207">
        <f t="shared" si="15"/>
        <v>160.02484018864999</v>
      </c>
      <c r="O451" s="14">
        <f t="shared" si="16"/>
        <v>1.5959806564996005E-2</v>
      </c>
      <c r="Q451" t="s">
        <v>283</v>
      </c>
      <c r="R451" s="10">
        <v>2.6820173150187913E-2</v>
      </c>
    </row>
    <row r="452" spans="1:18" outlineLevel="1">
      <c r="A452" t="s">
        <v>76</v>
      </c>
      <c r="B452" s="207">
        <f t="shared" si="13"/>
        <v>32279.433892227331</v>
      </c>
      <c r="C452" s="207">
        <f t="shared" si="13"/>
        <v>-22466.15947173801</v>
      </c>
      <c r="D452" s="252">
        <f t="shared" si="17"/>
        <v>9813.2744204893206</v>
      </c>
      <c r="E452" s="45">
        <f t="shared" ref="E452:K461" si="19">SUMIFS($AM$12:$AM$352,$C$12:$C$352,E$441,$B$12:$B$352,$A452)*10^3</f>
        <v>17625.705185199258</v>
      </c>
      <c r="F452" s="45">
        <f t="shared" si="19"/>
        <v>29328.863177855739</v>
      </c>
      <c r="G452" s="45">
        <f t="shared" si="19"/>
        <v>123479.99149519108</v>
      </c>
      <c r="H452" s="45">
        <f t="shared" si="19"/>
        <v>26049.050235349972</v>
      </c>
      <c r="I452" s="45">
        <f t="shared" si="19"/>
        <v>2162.0332440742022</v>
      </c>
      <c r="J452" s="45">
        <f t="shared" si="19"/>
        <v>217989.18055285932</v>
      </c>
      <c r="K452" s="45">
        <f t="shared" si="19"/>
        <v>38881.884393320979</v>
      </c>
      <c r="L452" s="252">
        <f t="shared" si="18"/>
        <v>5093.3445108899987</v>
      </c>
      <c r="M452" s="207">
        <f t="shared" si="15"/>
        <v>1947.3543845100003</v>
      </c>
      <c r="N452" s="207">
        <f t="shared" si="15"/>
        <v>3145.9901263799984</v>
      </c>
      <c r="O452" s="14">
        <f t="shared" si="16"/>
        <v>0.25957899717157396</v>
      </c>
      <c r="Q452" t="s">
        <v>370</v>
      </c>
      <c r="R452" s="10">
        <v>2.2495268106513751E-2</v>
      </c>
    </row>
    <row r="453" spans="1:18" outlineLevel="1">
      <c r="A453" t="s">
        <v>303</v>
      </c>
      <c r="B453" s="207">
        <f t="shared" si="13"/>
        <v>2406.5387432756038</v>
      </c>
      <c r="C453" s="207">
        <f t="shared" si="13"/>
        <v>-433.07479920399362</v>
      </c>
      <c r="D453" s="252">
        <f t="shared" si="17"/>
        <v>1973.4639440716101</v>
      </c>
      <c r="E453" s="45">
        <f t="shared" si="19"/>
        <v>440.00536372065034</v>
      </c>
      <c r="F453" s="45">
        <f t="shared" si="19"/>
        <v>366.45720133186478</v>
      </c>
      <c r="G453" s="45">
        <f t="shared" si="19"/>
        <v>902.84810639035095</v>
      </c>
      <c r="H453" s="45">
        <f t="shared" si="19"/>
        <v>0</v>
      </c>
      <c r="I453" s="45">
        <f t="shared" si="19"/>
        <v>35.14961659575647</v>
      </c>
      <c r="J453" s="45">
        <f t="shared" si="19"/>
        <v>2295.2554834170878</v>
      </c>
      <c r="K453" s="45">
        <f t="shared" si="19"/>
        <v>1101.944516395045</v>
      </c>
      <c r="L453" s="252">
        <f t="shared" si="18"/>
        <v>300.22488613144992</v>
      </c>
      <c r="M453" s="207">
        <f t="shared" si="15"/>
        <v>111.22640812820001</v>
      </c>
      <c r="N453" s="207">
        <f t="shared" si="15"/>
        <v>188.99847800324994</v>
      </c>
      <c r="O453" s="17">
        <f t="shared" si="16"/>
        <v>4.091780267649974E-3</v>
      </c>
      <c r="Q453" t="s">
        <v>378</v>
      </c>
      <c r="R453" s="10">
        <v>2.1928314066621657E-2</v>
      </c>
    </row>
    <row r="454" spans="1:18" outlineLevel="1">
      <c r="A454" t="s">
        <v>383</v>
      </c>
      <c r="B454" s="207">
        <f t="shared" si="13"/>
        <v>1912.2167872687198</v>
      </c>
      <c r="C454" s="207">
        <f t="shared" si="13"/>
        <v>-624.76730607826187</v>
      </c>
      <c r="D454" s="252">
        <f t="shared" si="17"/>
        <v>1287.4494811904578</v>
      </c>
      <c r="E454" s="45">
        <f t="shared" si="19"/>
        <v>132.54771020774922</v>
      </c>
      <c r="F454" s="45">
        <f t="shared" si="19"/>
        <v>1175.4133423761757</v>
      </c>
      <c r="G454" s="45">
        <f t="shared" si="19"/>
        <v>2490.7963916471849</v>
      </c>
      <c r="H454" s="45">
        <f t="shared" si="19"/>
        <v>1387.4493759670543</v>
      </c>
      <c r="I454" s="45">
        <f t="shared" si="19"/>
        <v>94.759882714694655</v>
      </c>
      <c r="J454" s="45">
        <f t="shared" si="19"/>
        <v>5215.7504934097369</v>
      </c>
      <c r="K454" s="45">
        <f t="shared" si="19"/>
        <v>1201.7789631926792</v>
      </c>
      <c r="L454" s="252">
        <f t="shared" si="18"/>
        <v>50.431782133695016</v>
      </c>
      <c r="M454" s="207">
        <f t="shared" si="15"/>
        <v>16.097644026609998</v>
      </c>
      <c r="N454" s="207">
        <f t="shared" si="15"/>
        <v>34.334138107085018</v>
      </c>
      <c r="O454" s="14">
        <f t="shared" si="16"/>
        <v>7.1934565792111738E-3</v>
      </c>
      <c r="Q454" t="s">
        <v>285</v>
      </c>
      <c r="R454" s="10">
        <v>2.0098812812260017E-2</v>
      </c>
    </row>
    <row r="455" spans="1:18" outlineLevel="1">
      <c r="A455" t="s">
        <v>384</v>
      </c>
      <c r="B455" s="207">
        <f t="shared" si="13"/>
        <v>2368.1803217806719</v>
      </c>
      <c r="C455" s="207">
        <f t="shared" si="13"/>
        <v>-1502.4150106091295</v>
      </c>
      <c r="D455" s="252">
        <f t="shared" si="17"/>
        <v>865.76531117154241</v>
      </c>
      <c r="E455" s="45">
        <f t="shared" si="19"/>
        <v>1512.3580277124113</v>
      </c>
      <c r="F455" s="45">
        <f t="shared" si="19"/>
        <v>2945.733791344745</v>
      </c>
      <c r="G455" s="45">
        <f t="shared" si="19"/>
        <v>5034.5345670227216</v>
      </c>
      <c r="H455" s="45">
        <f t="shared" si="19"/>
        <v>308.15108213514975</v>
      </c>
      <c r="I455" s="45">
        <f t="shared" si="19"/>
        <v>91.685091922256191</v>
      </c>
      <c r="J455" s="45">
        <f t="shared" si="19"/>
        <v>8517.6041216325266</v>
      </c>
      <c r="K455" s="45">
        <f t="shared" si="19"/>
        <v>3542.6580584545063</v>
      </c>
      <c r="L455" s="252">
        <f t="shared" si="18"/>
        <v>443.25364414415003</v>
      </c>
      <c r="M455" s="207">
        <f t="shared" si="15"/>
        <v>318.60671402650001</v>
      </c>
      <c r="N455" s="207">
        <f t="shared" si="15"/>
        <v>124.64693011765</v>
      </c>
      <c r="O455" s="14">
        <f t="shared" si="16"/>
        <v>1.2835800759913868E-2</v>
      </c>
      <c r="Q455" t="s">
        <v>287</v>
      </c>
      <c r="R455" s="10">
        <v>1.918451353905536E-2</v>
      </c>
    </row>
    <row r="456" spans="1:18" outlineLevel="1">
      <c r="A456" t="s">
        <v>385</v>
      </c>
      <c r="B456" s="207">
        <f t="shared" si="13"/>
        <v>374.99439960920671</v>
      </c>
      <c r="C456" s="207">
        <f t="shared" si="13"/>
        <v>-682.22505439921224</v>
      </c>
      <c r="D456" s="252">
        <f t="shared" si="17"/>
        <v>-307.23065479000553</v>
      </c>
      <c r="E456" s="45">
        <f t="shared" si="19"/>
        <v>253.25774423513477</v>
      </c>
      <c r="F456" s="45">
        <f t="shared" si="19"/>
        <v>471.35197948134265</v>
      </c>
      <c r="G456" s="45">
        <f t="shared" si="19"/>
        <v>231.8764587235535</v>
      </c>
      <c r="H456" s="45">
        <f t="shared" si="19"/>
        <v>0</v>
      </c>
      <c r="I456" s="45">
        <f t="shared" si="19"/>
        <v>19.738439395420073</v>
      </c>
      <c r="J456" s="45">
        <f t="shared" si="19"/>
        <v>1459.1247092456988</v>
      </c>
      <c r="K456" s="45">
        <f t="shared" si="19"/>
        <v>932.78701477830327</v>
      </c>
      <c r="L456" s="252">
        <f t="shared" si="18"/>
        <v>136.25975122591498</v>
      </c>
      <c r="M456" s="207">
        <f t="shared" si="15"/>
        <v>123.3663819479</v>
      </c>
      <c r="N456" s="207">
        <f t="shared" si="15"/>
        <v>12.893369278014982</v>
      </c>
      <c r="O456" s="14">
        <f t="shared" si="16"/>
        <v>1.7641918486812943E-3</v>
      </c>
      <c r="R456" s="10"/>
    </row>
    <row r="457" spans="1:18" outlineLevel="1">
      <c r="A457" t="s">
        <v>382</v>
      </c>
      <c r="B457" s="207">
        <f t="shared" si="13"/>
        <v>13955.94808819561</v>
      </c>
      <c r="C457" s="207">
        <f t="shared" si="13"/>
        <v>-23068.948637973575</v>
      </c>
      <c r="D457" s="252">
        <f t="shared" si="17"/>
        <v>-9113.0005497779657</v>
      </c>
      <c r="E457" s="45">
        <f t="shared" si="19"/>
        <v>7558.7023089495724</v>
      </c>
      <c r="F457" s="45">
        <f t="shared" si="19"/>
        <v>18051.441800733195</v>
      </c>
      <c r="G457" s="45">
        <f t="shared" si="19"/>
        <v>31685.005694494492</v>
      </c>
      <c r="H457" s="45">
        <f t="shared" si="19"/>
        <v>2432.1611687419991</v>
      </c>
      <c r="I457" s="45">
        <f t="shared" si="19"/>
        <v>651.28139636480921</v>
      </c>
      <c r="J457" s="45">
        <f t="shared" si="19"/>
        <v>45833.787473296674</v>
      </c>
      <c r="K457" s="45">
        <f t="shared" si="19"/>
        <v>25168.511189812438</v>
      </c>
      <c r="L457" s="252">
        <f t="shared" si="18"/>
        <v>6164.7210947010481</v>
      </c>
      <c r="M457" s="207">
        <f t="shared" si="15"/>
        <v>2240.1296478074501</v>
      </c>
      <c r="N457" s="207">
        <f t="shared" si="15"/>
        <v>3924.5914468935975</v>
      </c>
      <c r="O457" s="14">
        <f t="shared" si="16"/>
        <v>7.0868952682937247E-2</v>
      </c>
      <c r="Q457" t="s">
        <v>383</v>
      </c>
      <c r="R457" s="10">
        <v>1.4664553561658087E-2</v>
      </c>
    </row>
    <row r="458" spans="1:18" outlineLevel="1">
      <c r="A458" t="s">
        <v>145</v>
      </c>
      <c r="B458" s="207">
        <f t="shared" si="13"/>
        <v>33285.479729371778</v>
      </c>
      <c r="C458" s="207">
        <f t="shared" si="13"/>
        <v>-25079.518857573243</v>
      </c>
      <c r="D458" s="252">
        <f t="shared" si="17"/>
        <v>8205.9608717985357</v>
      </c>
      <c r="E458" s="45">
        <f t="shared" si="19"/>
        <v>9686.0759734191724</v>
      </c>
      <c r="F458" s="45">
        <f t="shared" si="19"/>
        <v>15360.834748471465</v>
      </c>
      <c r="G458" s="45">
        <f t="shared" si="19"/>
        <v>57252.418639315103</v>
      </c>
      <c r="H458" s="45">
        <f t="shared" si="19"/>
        <v>0</v>
      </c>
      <c r="I458" s="45">
        <f t="shared" si="19"/>
        <v>1906.1680652360108</v>
      </c>
      <c r="J458" s="45">
        <f t="shared" si="19"/>
        <v>88683.982321472184</v>
      </c>
      <c r="K458" s="45">
        <f t="shared" si="19"/>
        <v>14905.939235395133</v>
      </c>
      <c r="L458" s="252">
        <f t="shared" si="18"/>
        <v>1539.1974618273998</v>
      </c>
      <c r="M458" s="207">
        <f t="shared" si="15"/>
        <v>833.48883942409998</v>
      </c>
      <c r="N458" s="207">
        <f t="shared" si="15"/>
        <v>705.70862240329984</v>
      </c>
      <c r="O458" s="14">
        <f t="shared" si="16"/>
        <v>0.1090026408005127</v>
      </c>
      <c r="Q458" t="s">
        <v>290</v>
      </c>
      <c r="R458" s="10">
        <v>1.4406115561050247E-2</v>
      </c>
    </row>
    <row r="459" spans="1:18" outlineLevel="1">
      <c r="A459" t="s">
        <v>279</v>
      </c>
      <c r="B459" s="207">
        <f t="shared" si="13"/>
        <v>5332.5524302741178</v>
      </c>
      <c r="C459" s="207">
        <f t="shared" si="13"/>
        <v>-2201.8425921422845</v>
      </c>
      <c r="D459" s="252">
        <f t="shared" si="17"/>
        <v>3130.7098381318333</v>
      </c>
      <c r="E459" s="45">
        <f t="shared" si="19"/>
        <v>866.44220569022468</v>
      </c>
      <c r="F459" s="45">
        <f t="shared" si="19"/>
        <v>5469.0765521075573</v>
      </c>
      <c r="G459" s="45">
        <f t="shared" si="19"/>
        <v>7748.6279578095264</v>
      </c>
      <c r="H459" s="45">
        <f t="shared" si="19"/>
        <v>0</v>
      </c>
      <c r="I459" s="45">
        <f t="shared" si="19"/>
        <v>309.60221549676248</v>
      </c>
      <c r="J459" s="45">
        <f t="shared" si="19"/>
        <v>16904.725544940153</v>
      </c>
      <c r="K459" s="45">
        <f t="shared" si="19"/>
        <v>4691.230003597735</v>
      </c>
      <c r="L459" s="252">
        <f t="shared" si="18"/>
        <v>759.14317545979998</v>
      </c>
      <c r="M459" s="207">
        <f t="shared" si="15"/>
        <v>636.07662322529995</v>
      </c>
      <c r="N459" s="207">
        <f t="shared" si="15"/>
        <v>123.06655223449999</v>
      </c>
      <c r="O459" s="14">
        <f t="shared" si="16"/>
        <v>2.2005489402534373E-2</v>
      </c>
      <c r="Q459" t="s">
        <v>294</v>
      </c>
      <c r="R459" s="10">
        <v>1.4091355667738028E-2</v>
      </c>
    </row>
    <row r="460" spans="1:18" outlineLevel="1">
      <c r="A460" t="s">
        <v>285</v>
      </c>
      <c r="B460" s="207">
        <f t="shared" si="13"/>
        <v>1064.4761858879208</v>
      </c>
      <c r="C460" s="207">
        <f t="shared" si="13"/>
        <v>-2000.5038651019188</v>
      </c>
      <c r="D460" s="252">
        <f t="shared" si="17"/>
        <v>-936.027679213998</v>
      </c>
      <c r="E460" s="45">
        <f t="shared" si="19"/>
        <v>2602.2217252909436</v>
      </c>
      <c r="F460" s="45">
        <f t="shared" si="19"/>
        <v>1848.8751016363333</v>
      </c>
      <c r="G460" s="45">
        <f t="shared" si="19"/>
        <v>14095.182057105067</v>
      </c>
      <c r="H460" s="45">
        <f t="shared" si="19"/>
        <v>0</v>
      </c>
      <c r="I460" s="45">
        <f t="shared" si="19"/>
        <v>256.02473722878045</v>
      </c>
      <c r="J460" s="45">
        <f t="shared" si="19"/>
        <v>9857.0552565134894</v>
      </c>
      <c r="K460" s="45">
        <f t="shared" si="19"/>
        <v>4846.5243527369685</v>
      </c>
      <c r="L460" s="252">
        <f t="shared" si="18"/>
        <v>709.33261263145005</v>
      </c>
      <c r="M460" s="207">
        <f t="shared" si="15"/>
        <v>420.86885339470001</v>
      </c>
      <c r="N460" s="207">
        <f t="shared" si="15"/>
        <v>288.46375923675004</v>
      </c>
      <c r="O460" s="14">
        <f t="shared" si="16"/>
        <v>1.8363413951886058E-2</v>
      </c>
      <c r="Q460" t="s">
        <v>379</v>
      </c>
      <c r="R460" s="10">
        <v>1.3994313508185252E-2</v>
      </c>
    </row>
    <row r="461" spans="1:18" outlineLevel="1">
      <c r="A461" t="s">
        <v>290</v>
      </c>
      <c r="B461" s="207">
        <f t="shared" si="13"/>
        <v>4190.8185431294032</v>
      </c>
      <c r="C461" s="207">
        <f t="shared" si="13"/>
        <v>-660.22301666104204</v>
      </c>
      <c r="D461" s="252">
        <f t="shared" si="17"/>
        <v>3530.5955264683612</v>
      </c>
      <c r="E461" s="45">
        <f t="shared" si="19"/>
        <v>596.00872738659439</v>
      </c>
      <c r="F461" s="45">
        <f t="shared" si="19"/>
        <v>1554.3188729457274</v>
      </c>
      <c r="G461" s="45">
        <f t="shared" si="19"/>
        <v>4959.6931641208785</v>
      </c>
      <c r="H461" s="45">
        <f t="shared" si="19"/>
        <v>0</v>
      </c>
      <c r="I461" s="45">
        <f t="shared" si="19"/>
        <v>130.16319374129199</v>
      </c>
      <c r="J461" s="45">
        <f t="shared" si="19"/>
        <v>10191.240620030703</v>
      </c>
      <c r="K461" s="45">
        <f t="shared" si="19"/>
        <v>5028.2026241977483</v>
      </c>
      <c r="L461" s="252">
        <f t="shared" si="18"/>
        <v>362.0340784631</v>
      </c>
      <c r="M461" s="207">
        <f t="shared" si="15"/>
        <v>283.6091503788</v>
      </c>
      <c r="N461" s="207">
        <f t="shared" si="15"/>
        <v>78.424928084300021</v>
      </c>
      <c r="O461" s="14">
        <f t="shared" si="16"/>
        <v>1.4541141987483011E-2</v>
      </c>
      <c r="Q461" t="s">
        <v>381</v>
      </c>
      <c r="R461" s="10">
        <v>1.3558042388704426E-2</v>
      </c>
    </row>
    <row r="462" spans="1:18" outlineLevel="1">
      <c r="A462" t="s">
        <v>278</v>
      </c>
      <c r="B462" s="207">
        <f t="shared" si="13"/>
        <v>4580.9476171577935</v>
      </c>
      <c r="C462" s="207">
        <f t="shared" si="13"/>
        <v>-2092.372408181026</v>
      </c>
      <c r="D462" s="252">
        <f t="shared" si="17"/>
        <v>2488.5752089767675</v>
      </c>
      <c r="E462" s="45">
        <f t="shared" ref="E462:K472" si="20">SUMIFS($AM$12:$AM$352,$C$12:$C$352,E$441,$B$12:$B$352,$A462)*10^3</f>
        <v>3944.685333447032</v>
      </c>
      <c r="F462" s="45">
        <f t="shared" si="20"/>
        <v>8357.7102179362737</v>
      </c>
      <c r="G462" s="45">
        <f t="shared" si="20"/>
        <v>21162.540071169187</v>
      </c>
      <c r="H462" s="45">
        <f t="shared" si="20"/>
        <v>0</v>
      </c>
      <c r="I462" s="45">
        <f t="shared" si="20"/>
        <v>632.96745124188249</v>
      </c>
      <c r="J462" s="45">
        <f t="shared" si="20"/>
        <v>34756.437174241975</v>
      </c>
      <c r="K462" s="45">
        <f t="shared" si="20"/>
        <v>14566.144399276034</v>
      </c>
      <c r="L462" s="252">
        <f t="shared" si="18"/>
        <v>6243.3480271649987</v>
      </c>
      <c r="M462" s="207">
        <f t="shared" si="15"/>
        <v>2575.3440596209994</v>
      </c>
      <c r="N462" s="207">
        <f t="shared" si="15"/>
        <v>3668.0039675439998</v>
      </c>
      <c r="O462" s="14">
        <f t="shared" si="16"/>
        <v>5.084958215600674E-2</v>
      </c>
      <c r="Q462" t="s">
        <v>295</v>
      </c>
      <c r="R462" s="10">
        <v>1.3539847734013609E-2</v>
      </c>
    </row>
    <row r="463" spans="1:18" outlineLevel="1">
      <c r="A463" t="s">
        <v>294</v>
      </c>
      <c r="B463" s="207">
        <f t="shared" si="13"/>
        <v>8948.2758494713853</v>
      </c>
      <c r="C463" s="207">
        <f t="shared" si="13"/>
        <v>-1996.0168697060383</v>
      </c>
      <c r="D463" s="252">
        <f t="shared" si="17"/>
        <v>6952.2589797653472</v>
      </c>
      <c r="E463" s="45">
        <f t="shared" si="20"/>
        <v>611.37252838640336</v>
      </c>
      <c r="F463" s="45">
        <f t="shared" si="20"/>
        <v>3916.0998041651092</v>
      </c>
      <c r="G463" s="45">
        <f t="shared" si="20"/>
        <v>2758.5769770993256</v>
      </c>
      <c r="H463" s="45">
        <f t="shared" si="20"/>
        <v>0</v>
      </c>
      <c r="I463" s="45">
        <f t="shared" si="20"/>
        <v>85.974522111638976</v>
      </c>
      <c r="J463" s="45">
        <f t="shared" si="20"/>
        <v>9476.4264992605058</v>
      </c>
      <c r="K463" s="45">
        <f t="shared" si="20"/>
        <v>2191.1425015711447</v>
      </c>
      <c r="L463" s="252">
        <f t="shared" si="18"/>
        <v>235.07804366333997</v>
      </c>
      <c r="M463" s="207">
        <f t="shared" si="15"/>
        <v>198.13719462840001</v>
      </c>
      <c r="N463" s="207">
        <f t="shared" si="15"/>
        <v>36.940849034939966</v>
      </c>
      <c r="O463" s="14">
        <f t="shared" si="16"/>
        <v>1.4471986734196985E-2</v>
      </c>
      <c r="Q463" t="s">
        <v>282</v>
      </c>
      <c r="R463" s="10">
        <v>1.3449100075051177E-2</v>
      </c>
    </row>
    <row r="464" spans="1:18" outlineLevel="1">
      <c r="A464" t="s">
        <v>280</v>
      </c>
      <c r="B464" s="207">
        <f t="shared" si="13"/>
        <v>4428.0465203953372</v>
      </c>
      <c r="C464" s="207">
        <f t="shared" si="13"/>
        <v>1378.7405308571958</v>
      </c>
      <c r="D464" s="252">
        <f t="shared" si="17"/>
        <v>5806.7870512525333</v>
      </c>
      <c r="E464" s="45">
        <f t="shared" si="20"/>
        <v>901.72331010191988</v>
      </c>
      <c r="F464" s="45">
        <f t="shared" si="20"/>
        <v>3876.8604385826138</v>
      </c>
      <c r="G464" s="45">
        <f t="shared" si="20"/>
        <v>12111.232534730869</v>
      </c>
      <c r="H464" s="45">
        <f t="shared" si="20"/>
        <v>10245.915402318396</v>
      </c>
      <c r="I464" s="45">
        <f t="shared" si="20"/>
        <v>393.41082876853085</v>
      </c>
      <c r="J464" s="45">
        <f t="shared" si="20"/>
        <v>21574.586798090528</v>
      </c>
      <c r="K464" s="45">
        <f t="shared" si="20"/>
        <v>5018.597945786415</v>
      </c>
      <c r="L464" s="252">
        <f t="shared" si="18"/>
        <v>2114.0557015286995</v>
      </c>
      <c r="M464" s="207">
        <f t="shared" si="15"/>
        <v>319.74178159320002</v>
      </c>
      <c r="N464" s="207">
        <f t="shared" si="15"/>
        <v>1794.3139199354996</v>
      </c>
      <c r="O464" s="14">
        <f t="shared" si="16"/>
        <v>3.4235342767077633E-2</v>
      </c>
      <c r="Q464" t="s">
        <v>384</v>
      </c>
      <c r="R464" s="10">
        <v>1.298246668146644E-2</v>
      </c>
    </row>
    <row r="465" spans="1:18" outlineLevel="1">
      <c r="A465" t="s">
        <v>296</v>
      </c>
      <c r="B465" s="207">
        <f t="shared" si="13"/>
        <v>1534.8157460138623</v>
      </c>
      <c r="C465" s="207">
        <f t="shared" si="13"/>
        <v>-774.17377985243093</v>
      </c>
      <c r="D465" s="252">
        <f t="shared" si="17"/>
        <v>760.64196616143136</v>
      </c>
      <c r="E465" s="45">
        <f t="shared" si="20"/>
        <v>871.79056439293026</v>
      </c>
      <c r="F465" s="45">
        <f t="shared" si="20"/>
        <v>1796.3610140672174</v>
      </c>
      <c r="G465" s="45">
        <f t="shared" si="20"/>
        <v>5988.8013960058952</v>
      </c>
      <c r="H465" s="45">
        <f t="shared" si="20"/>
        <v>0</v>
      </c>
      <c r="I465" s="45">
        <f t="shared" si="20"/>
        <v>100.64692353438824</v>
      </c>
      <c r="J465" s="45">
        <f t="shared" si="20"/>
        <v>7754.475261149214</v>
      </c>
      <c r="K465" s="45">
        <f t="shared" si="20"/>
        <v>2035.760230099997</v>
      </c>
      <c r="L465" s="252">
        <f t="shared" si="18"/>
        <v>470.05608333169965</v>
      </c>
      <c r="M465" s="207">
        <f t="shared" si="15"/>
        <v>135.20253969820004</v>
      </c>
      <c r="N465" s="207">
        <f t="shared" si="15"/>
        <v>334.85354363349961</v>
      </c>
      <c r="O465" s="14">
        <f t="shared" si="16"/>
        <v>1.0913769744254882E-2</v>
      </c>
      <c r="Q465" t="s">
        <v>293</v>
      </c>
      <c r="R465" s="10">
        <v>1.0971676129398644E-2</v>
      </c>
    </row>
    <row r="466" spans="1:18" outlineLevel="1">
      <c r="A466" t="s">
        <v>386</v>
      </c>
      <c r="B466" s="207">
        <f t="shared" si="13"/>
        <v>1432.525602127037</v>
      </c>
      <c r="C466" s="207">
        <f t="shared" si="13"/>
        <v>186.5885981713669</v>
      </c>
      <c r="D466" s="252">
        <f t="shared" si="17"/>
        <v>1619.1142002984038</v>
      </c>
      <c r="E466" s="45">
        <f t="shared" si="20"/>
        <v>133.33623038983487</v>
      </c>
      <c r="F466" s="45">
        <f t="shared" si="20"/>
        <v>187.51459325396425</v>
      </c>
      <c r="G466" s="45">
        <f t="shared" si="20"/>
        <v>503.07898941642179</v>
      </c>
      <c r="H466" s="45">
        <f t="shared" si="20"/>
        <v>0</v>
      </c>
      <c r="I466" s="45">
        <f t="shared" si="20"/>
        <v>19.038066265410638</v>
      </c>
      <c r="J466" s="45">
        <f t="shared" si="20"/>
        <v>3034.5948456278202</v>
      </c>
      <c r="K466" s="45">
        <f t="shared" si="20"/>
        <v>889.36841130923506</v>
      </c>
      <c r="L466" s="252">
        <f t="shared" si="18"/>
        <v>141.34008338172998</v>
      </c>
      <c r="M466" s="207">
        <f t="shared" si="15"/>
        <v>32.041421204830002</v>
      </c>
      <c r="N466" s="207">
        <f t="shared" si="15"/>
        <v>109.29866217689998</v>
      </c>
      <c r="O466" s="14">
        <f t="shared" si="16"/>
        <v>3.6018030217406603E-3</v>
      </c>
      <c r="Q466" t="s">
        <v>296</v>
      </c>
      <c r="R466" s="10">
        <v>1.0892530489752941E-2</v>
      </c>
    </row>
    <row r="467" spans="1:18" outlineLevel="1">
      <c r="A467" t="s">
        <v>387</v>
      </c>
      <c r="B467" s="207">
        <f t="shared" si="13"/>
        <v>5872.1565477639469</v>
      </c>
      <c r="C467" s="207">
        <f t="shared" si="13"/>
        <v>-1831.692718913439</v>
      </c>
      <c r="D467" s="252">
        <f t="shared" si="17"/>
        <v>4040.463828850508</v>
      </c>
      <c r="E467" s="45">
        <f t="shared" si="20"/>
        <v>464.07908202533912</v>
      </c>
      <c r="F467" s="45">
        <f t="shared" si="20"/>
        <v>963.56014546788708</v>
      </c>
      <c r="G467" s="45">
        <f t="shared" si="20"/>
        <v>3329.1765860278292</v>
      </c>
      <c r="H467" s="45">
        <f t="shared" si="20"/>
        <v>0</v>
      </c>
      <c r="I467" s="45">
        <f t="shared" si="20"/>
        <v>132.26482137807582</v>
      </c>
      <c r="J467" s="45">
        <f t="shared" si="20"/>
        <v>6234.0068412211849</v>
      </c>
      <c r="K467" s="45">
        <f t="shared" si="20"/>
        <v>3182.0287205151094</v>
      </c>
      <c r="L467" s="252">
        <f t="shared" si="18"/>
        <v>493.70000451359988</v>
      </c>
      <c r="M467" s="207">
        <f t="shared" si="15"/>
        <v>261.66374572810003</v>
      </c>
      <c r="N467" s="207">
        <f t="shared" si="15"/>
        <v>232.03625878549985</v>
      </c>
      <c r="O467" s="14">
        <f t="shared" si="16"/>
        <v>1.0395490900867504E-2</v>
      </c>
      <c r="Q467" t="s">
        <v>387</v>
      </c>
      <c r="R467" s="10">
        <v>1.0546627665954853E-2</v>
      </c>
    </row>
    <row r="468" spans="1:18" outlineLevel="1">
      <c r="A468" t="s">
        <v>295</v>
      </c>
      <c r="B468" s="207">
        <f t="shared" si="13"/>
        <v>7182.8439909385907</v>
      </c>
      <c r="C468" s="207">
        <f t="shared" si="13"/>
        <v>-2252.0444067752387</v>
      </c>
      <c r="D468" s="252">
        <f t="shared" si="17"/>
        <v>4930.7995841633519</v>
      </c>
      <c r="E468" s="45">
        <f t="shared" si="20"/>
        <v>479.52055214180353</v>
      </c>
      <c r="F468" s="45">
        <f t="shared" si="20"/>
        <v>3403.6926571006552</v>
      </c>
      <c r="G468" s="45">
        <f t="shared" si="20"/>
        <v>3667.697273271358</v>
      </c>
      <c r="H468" s="45">
        <f t="shared" si="20"/>
        <v>0</v>
      </c>
      <c r="I468" s="45">
        <f t="shared" si="20"/>
        <v>57.067444987535893</v>
      </c>
      <c r="J468" s="45">
        <f t="shared" si="20"/>
        <v>9245.2588944212002</v>
      </c>
      <c r="K468" s="45">
        <f t="shared" si="20"/>
        <v>1505.9963696187911</v>
      </c>
      <c r="L468" s="252">
        <f t="shared" si="18"/>
        <v>552.68195542564956</v>
      </c>
      <c r="M468" s="207">
        <f t="shared" si="15"/>
        <v>347.72217493719995</v>
      </c>
      <c r="N468" s="207">
        <f t="shared" si="15"/>
        <v>204.95978048844964</v>
      </c>
      <c r="O468" s="14">
        <f t="shared" si="16"/>
        <v>1.3156379842794408E-2</v>
      </c>
      <c r="Q468" t="s">
        <v>299</v>
      </c>
      <c r="R468" s="10">
        <v>8.4478758321989249E-3</v>
      </c>
    </row>
    <row r="469" spans="1:18" outlineLevel="1">
      <c r="A469" t="s">
        <v>293</v>
      </c>
      <c r="B469" s="207">
        <f t="shared" si="13"/>
        <v>474.88761405521075</v>
      </c>
      <c r="C469" s="207">
        <f t="shared" si="13"/>
        <v>-1465.2913044198099</v>
      </c>
      <c r="D469" s="252">
        <f t="shared" si="17"/>
        <v>-990.40369036459913</v>
      </c>
      <c r="E469" s="45">
        <f t="shared" si="20"/>
        <v>1173.1009921356429</v>
      </c>
      <c r="F469" s="45">
        <f t="shared" si="20"/>
        <v>1530.1944218217993</v>
      </c>
      <c r="G469" s="45">
        <f t="shared" si="20"/>
        <v>6265.8647242279294</v>
      </c>
      <c r="H469" s="45">
        <f t="shared" si="20"/>
        <v>0</v>
      </c>
      <c r="I469" s="45">
        <f t="shared" si="20"/>
        <v>132.94526600007333</v>
      </c>
      <c r="J469" s="45">
        <f t="shared" si="20"/>
        <v>8799.2813136513687</v>
      </c>
      <c r="K469" s="45">
        <f t="shared" si="20"/>
        <v>2891.0741295558742</v>
      </c>
      <c r="L469" s="252">
        <f t="shared" si="18"/>
        <v>785.50418247109985</v>
      </c>
      <c r="M469" s="207">
        <f t="shared" si="15"/>
        <v>44.79145674010001</v>
      </c>
      <c r="N469" s="207">
        <f t="shared" si="15"/>
        <v>740.71272573099986</v>
      </c>
      <c r="O469" s="14">
        <f t="shared" si="16"/>
        <v>1.1360190316987432E-2</v>
      </c>
      <c r="Q469" t="s">
        <v>300</v>
      </c>
      <c r="R469" s="10">
        <v>7.4440411109666735E-3</v>
      </c>
    </row>
    <row r="470" spans="1:18" outlineLevel="1">
      <c r="A470" t="s">
        <v>281</v>
      </c>
      <c r="B470" s="207">
        <f t="shared" si="13"/>
        <v>13147.486263350364</v>
      </c>
      <c r="C470" s="207">
        <f t="shared" si="13"/>
        <v>-11145.147431781948</v>
      </c>
      <c r="D470" s="252">
        <f t="shared" si="17"/>
        <v>2002.3388315684151</v>
      </c>
      <c r="E470" s="45">
        <f t="shared" si="20"/>
        <v>3584.6401078442364</v>
      </c>
      <c r="F470" s="45">
        <f t="shared" si="20"/>
        <v>8770.7062986874716</v>
      </c>
      <c r="G470" s="45">
        <f t="shared" si="20"/>
        <v>19435.01342417199</v>
      </c>
      <c r="H470" s="45">
        <f t="shared" si="20"/>
        <v>0</v>
      </c>
      <c r="I470" s="45">
        <f t="shared" si="20"/>
        <v>403.62927197322779</v>
      </c>
      <c r="J470" s="45">
        <f t="shared" si="20"/>
        <v>37558.476850570558</v>
      </c>
      <c r="K470" s="45">
        <f t="shared" si="20"/>
        <v>10132.481501540507</v>
      </c>
      <c r="L470" s="252">
        <f t="shared" si="18"/>
        <v>10298.523523518001</v>
      </c>
      <c r="M470" s="207">
        <f t="shared" si="15"/>
        <v>3466.4565406379993</v>
      </c>
      <c r="N470" s="207">
        <f t="shared" si="15"/>
        <v>6832.066982880001</v>
      </c>
      <c r="O470" s="14">
        <f t="shared" si="16"/>
        <v>5.0868013296773283E-2</v>
      </c>
      <c r="Q470" t="s">
        <v>301</v>
      </c>
      <c r="R470" s="10">
        <v>5.9585539964192684E-3</v>
      </c>
    </row>
    <row r="471" spans="1:18" outlineLevel="1">
      <c r="A471" t="s">
        <v>301</v>
      </c>
      <c r="B471" s="207">
        <f t="shared" si="13"/>
        <v>122.03368702225613</v>
      </c>
      <c r="C471" s="207">
        <f t="shared" si="13"/>
        <v>-481.26574782009459</v>
      </c>
      <c r="D471" s="252">
        <f t="shared" si="17"/>
        <v>-359.23206079783847</v>
      </c>
      <c r="E471" s="45">
        <f t="shared" si="20"/>
        <v>368.25921898084511</v>
      </c>
      <c r="F471" s="45">
        <f t="shared" si="20"/>
        <v>265.37293089906063</v>
      </c>
      <c r="G471" s="45">
        <f t="shared" si="20"/>
        <v>3547.9967352666922</v>
      </c>
      <c r="H471" s="45">
        <f t="shared" si="20"/>
        <v>0</v>
      </c>
      <c r="I471" s="45">
        <f t="shared" si="20"/>
        <v>40.710213000140492</v>
      </c>
      <c r="J471" s="45">
        <f t="shared" si="20"/>
        <v>4240.4287822513206</v>
      </c>
      <c r="K471" s="45">
        <f t="shared" si="20"/>
        <v>890.93127099534252</v>
      </c>
      <c r="L471" s="252">
        <f t="shared" si="18"/>
        <v>632.36796982984981</v>
      </c>
      <c r="M471" s="207">
        <f t="shared" si="15"/>
        <v>280.95009737229992</v>
      </c>
      <c r="N471" s="207">
        <f t="shared" si="15"/>
        <v>351.41787245754989</v>
      </c>
      <c r="O471" s="14">
        <f t="shared" si="16"/>
        <v>5.3120754145298994E-3</v>
      </c>
      <c r="Q471" t="s">
        <v>386</v>
      </c>
      <c r="R471" s="10">
        <v>5.7685398671142437E-3</v>
      </c>
    </row>
    <row r="472" spans="1:18" outlineLevel="1">
      <c r="A472" t="s">
        <v>276</v>
      </c>
      <c r="B472" s="207">
        <f t="shared" si="13"/>
        <v>21301.885786183051</v>
      </c>
      <c r="C472" s="207">
        <f t="shared" si="13"/>
        <v>-10714.282229884546</v>
      </c>
      <c r="D472" s="252">
        <f t="shared" si="17"/>
        <v>10587.603556298505</v>
      </c>
      <c r="E472" s="45">
        <f t="shared" si="20"/>
        <v>8912.2149300086949</v>
      </c>
      <c r="F472" s="45">
        <f t="shared" si="20"/>
        <v>13983.856824862676</v>
      </c>
      <c r="G472" s="45">
        <f t="shared" si="20"/>
        <v>55686.476473011804</v>
      </c>
      <c r="H472" s="45">
        <f t="shared" si="20"/>
        <v>0</v>
      </c>
      <c r="I472" s="45">
        <f t="shared" si="20"/>
        <v>710.3821096584295</v>
      </c>
      <c r="J472" s="45">
        <f t="shared" si="20"/>
        <v>44122.462633714662</v>
      </c>
      <c r="K472" s="45">
        <f t="shared" si="20"/>
        <v>46326.276599722463</v>
      </c>
      <c r="L472" s="252">
        <f t="shared" si="18"/>
        <v>4679.1116025299998</v>
      </c>
      <c r="M472" s="207">
        <f t="shared" si="15"/>
        <v>1499.8330566500003</v>
      </c>
      <c r="N472" s="207">
        <f t="shared" si="15"/>
        <v>3179.2785458799999</v>
      </c>
      <c r="O472" s="14">
        <f t="shared" si="16"/>
        <v>0.10208739277617461</v>
      </c>
      <c r="Q472" t="s">
        <v>303</v>
      </c>
      <c r="R472" s="10">
        <v>4.2888864225459952E-3</v>
      </c>
    </row>
    <row r="473" spans="1:18" outlineLevel="1">
      <c r="A473" s="2" t="s">
        <v>164</v>
      </c>
      <c r="B473" s="208">
        <f t="shared" ref="B473:O473" si="21">SUM(B442:B472)</f>
        <v>245300.68405097382</v>
      </c>
      <c r="C473" s="208">
        <f t="shared" si="21"/>
        <v>-146609.13497189694</v>
      </c>
      <c r="D473" s="46">
        <f t="shared" si="21"/>
        <v>98691.549079076896</v>
      </c>
      <c r="E473" s="46">
        <f t="shared" si="21"/>
        <v>76638.553641211416</v>
      </c>
      <c r="F473" s="46">
        <f t="shared" si="21"/>
        <v>168687.04609118972</v>
      </c>
      <c r="G473" s="46">
        <f t="shared" si="21"/>
        <v>422490.1905685988</v>
      </c>
      <c r="H473" s="46">
        <f t="shared" si="21"/>
        <v>40422.72726451257</v>
      </c>
      <c r="I473" s="46">
        <f t="shared" si="21"/>
        <v>10600.024670918076</v>
      </c>
      <c r="J473" s="46">
        <f t="shared" si="21"/>
        <v>714692.40965235047</v>
      </c>
      <c r="K473" s="46">
        <f t="shared" si="21"/>
        <v>231991.33582301397</v>
      </c>
      <c r="L473" s="46">
        <f t="shared" si="21"/>
        <v>48041.131219094998</v>
      </c>
      <c r="M473" s="208">
        <f t="shared" si="21"/>
        <v>18714.176327200494</v>
      </c>
      <c r="N473" s="208">
        <f t="shared" si="21"/>
        <v>29326.954891894511</v>
      </c>
      <c r="O473" s="15">
        <f t="shared" si="21"/>
        <v>1.0000000000000002</v>
      </c>
    </row>
    <row r="474" spans="1:18" outlineLevel="1">
      <c r="A474" s="9" t="s">
        <v>396</v>
      </c>
      <c r="B474" s="70"/>
      <c r="C474" s="70"/>
      <c r="D474" s="209">
        <f>D473/SUM($D$473:$L$473)</f>
        <v>5.4457871999903998E-2</v>
      </c>
      <c r="E474" s="209">
        <f t="shared" ref="E474:L474" si="22">E473/SUM($D$473:$L$473)</f>
        <v>4.2289057000278518E-2</v>
      </c>
      <c r="F474" s="209">
        <f t="shared" si="22"/>
        <v>9.3081298751480093E-2</v>
      </c>
      <c r="G474" s="209">
        <f t="shared" si="22"/>
        <v>0.23312955297484125</v>
      </c>
      <c r="H474" s="209">
        <f t="shared" si="22"/>
        <v>2.2305209795562417E-2</v>
      </c>
      <c r="I474" s="209">
        <f t="shared" si="22"/>
        <v>5.8490802111349372E-3</v>
      </c>
      <c r="J474" s="209">
        <f t="shared" si="22"/>
        <v>0.39436636801561792</v>
      </c>
      <c r="K474" s="209">
        <f t="shared" si="22"/>
        <v>0.12801252578590702</v>
      </c>
      <c r="L474" s="209">
        <f t="shared" si="22"/>
        <v>2.6509035465273882E-2</v>
      </c>
      <c r="M474" s="209"/>
      <c r="N474" s="209"/>
    </row>
    <row r="475" spans="1:18" outlineLevel="1">
      <c r="D475" s="18"/>
      <c r="E475" s="18"/>
      <c r="F475" s="18"/>
      <c r="G475" s="18"/>
      <c r="H475" s="18"/>
      <c r="I475" s="18"/>
    </row>
    <row r="476" spans="1:18" outlineLevel="1">
      <c r="C476" s="1"/>
      <c r="D476" s="18"/>
    </row>
    <row r="477" spans="1:18" outlineLevel="1">
      <c r="A477" s="1" t="s">
        <v>397</v>
      </c>
      <c r="C477" s="1"/>
      <c r="D477" s="18"/>
    </row>
    <row r="478" spans="1:18" outlineLevel="1">
      <c r="A478" s="1" t="s">
        <v>398</v>
      </c>
      <c r="B478" s="206" t="s">
        <v>105</v>
      </c>
      <c r="C478" s="206" t="s">
        <v>372</v>
      </c>
      <c r="D478" s="63" t="s">
        <v>402</v>
      </c>
      <c r="E478" s="63" t="s">
        <v>373</v>
      </c>
      <c r="F478" s="63" t="s">
        <v>374</v>
      </c>
      <c r="G478" s="63" t="s">
        <v>81</v>
      </c>
      <c r="H478" s="63" t="s">
        <v>377</v>
      </c>
      <c r="I478" s="63" t="s">
        <v>371</v>
      </c>
      <c r="J478" s="63" t="s">
        <v>85</v>
      </c>
      <c r="K478" s="63" t="s">
        <v>79</v>
      </c>
      <c r="L478" s="63" t="s">
        <v>403</v>
      </c>
      <c r="M478" s="206" t="s">
        <v>375</v>
      </c>
      <c r="N478" s="206" t="s">
        <v>376</v>
      </c>
      <c r="O478" s="13" t="s">
        <v>395</v>
      </c>
      <c r="Q478" s="1" t="s">
        <v>404</v>
      </c>
    </row>
    <row r="479" spans="1:18" outlineLevel="1">
      <c r="A479" s="82" t="s">
        <v>370</v>
      </c>
      <c r="B479" s="207">
        <f t="shared" ref="B479:C509" si="23">SUMIFS($AI$12:$AI$352,$C$12:$C$352,B$441,$B$12:$B$352,$A479)*10^3</f>
        <v>2621.2311246906256</v>
      </c>
      <c r="C479" s="207">
        <f t="shared" si="23"/>
        <v>-1114.661365103957</v>
      </c>
      <c r="D479" s="252">
        <f>SUM(B479:C479)</f>
        <v>1506.5697595866686</v>
      </c>
      <c r="E479" s="45">
        <f t="shared" ref="E479:K488" si="24">SUMIFS($AI$12:$AI$352,$C$12:$C$352,E$441,$B$12:$B$352,$A479)*10^3</f>
        <v>228.98883455493547</v>
      </c>
      <c r="F479" s="45">
        <f t="shared" si="24"/>
        <v>2154.0197984315237</v>
      </c>
      <c r="G479" s="45">
        <f t="shared" si="24"/>
        <v>221.65271987056386</v>
      </c>
      <c r="H479" s="45">
        <f t="shared" si="24"/>
        <v>0</v>
      </c>
      <c r="I479" s="45">
        <f t="shared" si="24"/>
        <v>5.7407179137541871</v>
      </c>
      <c r="J479" s="45">
        <f t="shared" si="24"/>
        <v>2577.6218532770749</v>
      </c>
      <c r="K479" s="45">
        <f t="shared" si="24"/>
        <v>733.60723043809264</v>
      </c>
      <c r="L479" s="252">
        <f>SUM(M479:N479)</f>
        <v>140.20614495759992</v>
      </c>
      <c r="M479" s="207">
        <f t="shared" ref="M479:N509" si="25">SUMIFS($AI$12:$AI$352,$C$12:$C$352,M$441,$B$12:$B$352,$A479)*10^3</f>
        <v>58.9338086339</v>
      </c>
      <c r="N479" s="207">
        <f t="shared" si="25"/>
        <v>81.272336323699903</v>
      </c>
      <c r="O479" s="14">
        <f t="shared" ref="O479:O509" si="26">SUM(D479:L479)/SUM($D$479:$L$509)</f>
        <v>1.2465291157247193E-2</v>
      </c>
      <c r="Q479" t="s">
        <v>76</v>
      </c>
      <c r="R479" s="10">
        <v>0.24603683144751731</v>
      </c>
    </row>
    <row r="480" spans="1:18" outlineLevel="1">
      <c r="A480" s="82" t="s">
        <v>378</v>
      </c>
      <c r="B480" s="207">
        <f t="shared" si="23"/>
        <v>1058.0039003111021</v>
      </c>
      <c r="C480" s="207">
        <f t="shared" si="23"/>
        <v>-245.5937150103486</v>
      </c>
      <c r="D480" s="252">
        <f t="shared" ref="D480:D509" si="27">SUM(B480:C480)</f>
        <v>812.41018530075348</v>
      </c>
      <c r="E480" s="45">
        <f t="shared" si="24"/>
        <v>214.25393227448947</v>
      </c>
      <c r="F480" s="45">
        <f t="shared" si="24"/>
        <v>1069.2648676752958</v>
      </c>
      <c r="G480" s="45">
        <f t="shared" si="24"/>
        <v>1911.979985161521</v>
      </c>
      <c r="H480" s="45">
        <f t="shared" si="24"/>
        <v>0</v>
      </c>
      <c r="I480" s="45">
        <f t="shared" si="24"/>
        <v>8.2282500271663004</v>
      </c>
      <c r="J480" s="45">
        <f t="shared" si="24"/>
        <v>3081.9758061709672</v>
      </c>
      <c r="K480" s="45">
        <f t="shared" si="24"/>
        <v>2455.5081010111335</v>
      </c>
      <c r="L480" s="252">
        <f t="shared" ref="L480:L509" si="28">SUM(M480:N480)</f>
        <v>223.39158526019986</v>
      </c>
      <c r="M480" s="207">
        <f t="shared" si="25"/>
        <v>70.071938819099998</v>
      </c>
      <c r="N480" s="207">
        <f t="shared" si="25"/>
        <v>153.31964644109988</v>
      </c>
      <c r="O480" s="14">
        <f t="shared" si="26"/>
        <v>1.6102901068034241E-2</v>
      </c>
      <c r="Q480" t="s">
        <v>276</v>
      </c>
      <c r="R480" s="10">
        <v>0.11403381496260469</v>
      </c>
    </row>
    <row r="481" spans="1:18" outlineLevel="1">
      <c r="A481" s="82" t="s">
        <v>379</v>
      </c>
      <c r="B481" s="207">
        <f t="shared" si="23"/>
        <v>1708.0183845948729</v>
      </c>
      <c r="C481" s="207">
        <f t="shared" si="23"/>
        <v>1601.6751572688595</v>
      </c>
      <c r="D481" s="252">
        <f t="shared" si="27"/>
        <v>3309.6935418637322</v>
      </c>
      <c r="E481" s="45">
        <f t="shared" si="24"/>
        <v>153.60518108181117</v>
      </c>
      <c r="F481" s="45">
        <f t="shared" si="24"/>
        <v>1159.4769278613746</v>
      </c>
      <c r="G481" s="45">
        <f t="shared" si="24"/>
        <v>221.67060138198661</v>
      </c>
      <c r="H481" s="45">
        <f t="shared" si="24"/>
        <v>0</v>
      </c>
      <c r="I481" s="45">
        <f t="shared" si="24"/>
        <v>7.8286300926483507</v>
      </c>
      <c r="J481" s="45">
        <f t="shared" si="24"/>
        <v>2654.4465831820157</v>
      </c>
      <c r="K481" s="45">
        <f t="shared" si="24"/>
        <v>495.30575070690298</v>
      </c>
      <c r="L481" s="252">
        <f t="shared" si="28"/>
        <v>49.221685354600005</v>
      </c>
      <c r="M481" s="207">
        <f t="shared" si="25"/>
        <v>20.2354116494</v>
      </c>
      <c r="N481" s="207">
        <f t="shared" si="25"/>
        <v>28.986273705200006</v>
      </c>
      <c r="O481" s="14">
        <f t="shared" si="26"/>
        <v>1.3260539629304314E-2</v>
      </c>
      <c r="Q481" t="s">
        <v>145</v>
      </c>
      <c r="R481" s="10">
        <v>9.4803255642525092E-2</v>
      </c>
    </row>
    <row r="482" spans="1:18" outlineLevel="1">
      <c r="A482" s="82" t="s">
        <v>380</v>
      </c>
      <c r="B482" s="207">
        <f t="shared" si="23"/>
        <v>4348.8829748426806</v>
      </c>
      <c r="C482" s="207">
        <f t="shared" si="23"/>
        <v>-52.742800320668024</v>
      </c>
      <c r="D482" s="252">
        <f t="shared" si="27"/>
        <v>4296.1401745220128</v>
      </c>
      <c r="E482" s="45">
        <f t="shared" si="24"/>
        <v>648.21475851423497</v>
      </c>
      <c r="F482" s="45">
        <f t="shared" si="24"/>
        <v>3855.348633452611</v>
      </c>
      <c r="G482" s="45">
        <f t="shared" si="24"/>
        <v>375.79071832831454</v>
      </c>
      <c r="H482" s="45">
        <f t="shared" si="24"/>
        <v>0</v>
      </c>
      <c r="I482" s="45">
        <f t="shared" si="24"/>
        <v>11.199995090923538</v>
      </c>
      <c r="J482" s="45">
        <f t="shared" si="24"/>
        <v>4831.5587567991015</v>
      </c>
      <c r="K482" s="45">
        <f t="shared" si="24"/>
        <v>1475.8040513765441</v>
      </c>
      <c r="L482" s="252">
        <f t="shared" si="28"/>
        <v>128.10960006729999</v>
      </c>
      <c r="M482" s="207">
        <f t="shared" si="25"/>
        <v>47.083711275800006</v>
      </c>
      <c r="N482" s="207">
        <f t="shared" si="25"/>
        <v>81.025888791499995</v>
      </c>
      <c r="O482" s="14">
        <f t="shared" si="26"/>
        <v>2.5729965996279736E-2</v>
      </c>
      <c r="Q482" t="s">
        <v>382</v>
      </c>
      <c r="R482" s="10">
        <v>8.9565840914197295E-2</v>
      </c>
    </row>
    <row r="483" spans="1:18" outlineLevel="1">
      <c r="A483" s="82" t="s">
        <v>300</v>
      </c>
      <c r="B483" s="207">
        <f t="shared" si="23"/>
        <v>1604.3741325598141</v>
      </c>
      <c r="C483" s="207">
        <f t="shared" si="23"/>
        <v>-40.83727496294641</v>
      </c>
      <c r="D483" s="252">
        <f t="shared" si="27"/>
        <v>1563.5368575968678</v>
      </c>
      <c r="E483" s="45">
        <f t="shared" si="24"/>
        <v>136.9775796539185</v>
      </c>
      <c r="F483" s="45">
        <f t="shared" si="24"/>
        <v>420.24201916169091</v>
      </c>
      <c r="G483" s="45">
        <f t="shared" si="24"/>
        <v>568.00218085626057</v>
      </c>
      <c r="H483" s="45">
        <f t="shared" si="24"/>
        <v>0</v>
      </c>
      <c r="I483" s="45">
        <f t="shared" si="24"/>
        <v>9.0410553589780829</v>
      </c>
      <c r="J483" s="45">
        <f t="shared" si="24"/>
        <v>995.43350444363045</v>
      </c>
      <c r="K483" s="45">
        <f t="shared" si="24"/>
        <v>564.36516628310449</v>
      </c>
      <c r="L483" s="252">
        <f t="shared" si="28"/>
        <v>108.30032862930003</v>
      </c>
      <c r="M483" s="207">
        <f t="shared" si="25"/>
        <v>33.456829710800001</v>
      </c>
      <c r="N483" s="207">
        <f t="shared" si="25"/>
        <v>74.843498918500018</v>
      </c>
      <c r="O483" s="14">
        <f t="shared" si="26"/>
        <v>7.1907070978282691E-3</v>
      </c>
      <c r="Q483" t="s">
        <v>280</v>
      </c>
      <c r="R483" s="10">
        <v>4.6914985268332272E-2</v>
      </c>
    </row>
    <row r="484" spans="1:18" outlineLevel="1">
      <c r="A484" s="82" t="s">
        <v>381</v>
      </c>
      <c r="B484" s="207">
        <f t="shared" si="23"/>
        <v>1563.6751447041092</v>
      </c>
      <c r="C484" s="207">
        <f t="shared" si="23"/>
        <v>281.27409172444953</v>
      </c>
      <c r="D484" s="252">
        <f t="shared" si="27"/>
        <v>1844.9492364285588</v>
      </c>
      <c r="E484" s="45">
        <f t="shared" si="24"/>
        <v>159.99719669226334</v>
      </c>
      <c r="F484" s="45">
        <f t="shared" si="24"/>
        <v>258.82186496290086</v>
      </c>
      <c r="G484" s="45">
        <f t="shared" si="24"/>
        <v>2110.4677739805702</v>
      </c>
      <c r="H484" s="45">
        <f t="shared" si="24"/>
        <v>0</v>
      </c>
      <c r="I484" s="45">
        <f t="shared" si="24"/>
        <v>6.4327855946841472</v>
      </c>
      <c r="J484" s="45">
        <f t="shared" si="24"/>
        <v>1963.7714721128673</v>
      </c>
      <c r="K484" s="45">
        <f t="shared" si="24"/>
        <v>1480.8315622272894</v>
      </c>
      <c r="L484" s="252">
        <f t="shared" si="28"/>
        <v>209.76844314250005</v>
      </c>
      <c r="M484" s="207">
        <f t="shared" si="25"/>
        <v>177.97301948020004</v>
      </c>
      <c r="N484" s="207">
        <f t="shared" si="25"/>
        <v>31.795423662300003</v>
      </c>
      <c r="O484" s="14">
        <f t="shared" si="26"/>
        <v>1.3233843853345749E-2</v>
      </c>
      <c r="Q484" t="s">
        <v>278</v>
      </c>
      <c r="R484" s="10">
        <v>4.6141848994304978E-2</v>
      </c>
    </row>
    <row r="485" spans="1:18" outlineLevel="1">
      <c r="A485" s="82" t="s">
        <v>283</v>
      </c>
      <c r="B485" s="207">
        <f t="shared" si="23"/>
        <v>5766.6510420395134</v>
      </c>
      <c r="C485" s="207">
        <f t="shared" si="23"/>
        <v>-1944.7530455298056</v>
      </c>
      <c r="D485" s="252">
        <f t="shared" si="27"/>
        <v>3821.8979965097078</v>
      </c>
      <c r="E485" s="45">
        <f t="shared" si="24"/>
        <v>134.22781977055286</v>
      </c>
      <c r="F485" s="45">
        <f t="shared" si="24"/>
        <v>506.52879243708423</v>
      </c>
      <c r="G485" s="45">
        <f t="shared" si="24"/>
        <v>820.85851705385573</v>
      </c>
      <c r="H485" s="45">
        <f t="shared" si="24"/>
        <v>0</v>
      </c>
      <c r="I485" s="45">
        <f t="shared" si="24"/>
        <v>14.9486257425924</v>
      </c>
      <c r="J485" s="45">
        <f t="shared" si="24"/>
        <v>6055.5611948736332</v>
      </c>
      <c r="K485" s="45">
        <f t="shared" si="24"/>
        <v>2949.1855145691957</v>
      </c>
      <c r="L485" s="252">
        <f t="shared" si="28"/>
        <v>283.4454727145</v>
      </c>
      <c r="M485" s="207">
        <f t="shared" si="25"/>
        <v>112.66496805250002</v>
      </c>
      <c r="N485" s="207">
        <f t="shared" si="25"/>
        <v>170.78050466199997</v>
      </c>
      <c r="O485" s="14">
        <f t="shared" si="26"/>
        <v>2.402445942389814E-2</v>
      </c>
      <c r="Q485" t="s">
        <v>281</v>
      </c>
      <c r="R485" s="10">
        <v>4.1574351014952785E-2</v>
      </c>
    </row>
    <row r="486" spans="1:18" outlineLevel="1">
      <c r="A486" s="82" t="s">
        <v>282</v>
      </c>
      <c r="B486" s="207">
        <f t="shared" si="23"/>
        <v>973.67095874281108</v>
      </c>
      <c r="C486" s="207">
        <f t="shared" si="23"/>
        <v>68.230072606738261</v>
      </c>
      <c r="D486" s="252">
        <f t="shared" si="27"/>
        <v>1041.9010313495494</v>
      </c>
      <c r="E486" s="45">
        <f t="shared" si="24"/>
        <v>513.88573076148327</v>
      </c>
      <c r="F486" s="45">
        <f t="shared" si="24"/>
        <v>656.15620193482323</v>
      </c>
      <c r="G486" s="45">
        <f t="shared" si="24"/>
        <v>1218.113676282748</v>
      </c>
      <c r="H486" s="45">
        <f t="shared" si="24"/>
        <v>0</v>
      </c>
      <c r="I486" s="45">
        <f t="shared" si="24"/>
        <v>9.6410654668298985</v>
      </c>
      <c r="J486" s="45">
        <f t="shared" si="24"/>
        <v>3569.0162576962043</v>
      </c>
      <c r="K486" s="45">
        <f t="shared" si="24"/>
        <v>2017.4856061248415</v>
      </c>
      <c r="L486" s="252">
        <f t="shared" si="28"/>
        <v>41.705276219579986</v>
      </c>
      <c r="M486" s="207">
        <f t="shared" si="25"/>
        <v>28.347743746230002</v>
      </c>
      <c r="N486" s="207">
        <f t="shared" si="25"/>
        <v>13.357532473349982</v>
      </c>
      <c r="O486" s="14">
        <f t="shared" si="26"/>
        <v>1.493498872456828E-2</v>
      </c>
      <c r="Q486" t="s">
        <v>283</v>
      </c>
      <c r="R486" s="10">
        <v>2.7558564438983257E-2</v>
      </c>
    </row>
    <row r="487" spans="1:18" outlineLevel="1">
      <c r="A487" s="82" t="s">
        <v>299</v>
      </c>
      <c r="B487" s="207">
        <f t="shared" si="23"/>
        <v>884.70715702615178</v>
      </c>
      <c r="C487" s="207">
        <f t="shared" si="23"/>
        <v>-356.59178163917568</v>
      </c>
      <c r="D487" s="252">
        <f t="shared" si="27"/>
        <v>528.1153753869761</v>
      </c>
      <c r="E487" s="45">
        <f t="shared" si="24"/>
        <v>164.07111209432045</v>
      </c>
      <c r="F487" s="45">
        <f t="shared" si="24"/>
        <v>445.37052850066226</v>
      </c>
      <c r="G487" s="45">
        <f t="shared" si="24"/>
        <v>654.16837825990308</v>
      </c>
      <c r="H487" s="45">
        <f t="shared" si="24"/>
        <v>0</v>
      </c>
      <c r="I487" s="45">
        <f t="shared" si="24"/>
        <v>5.8335592195624395</v>
      </c>
      <c r="J487" s="45">
        <f t="shared" si="24"/>
        <v>1479.5674683216657</v>
      </c>
      <c r="K487" s="45">
        <f t="shared" si="24"/>
        <v>734.16166290764681</v>
      </c>
      <c r="L487" s="252">
        <f t="shared" si="28"/>
        <v>330.69908537969991</v>
      </c>
      <c r="M487" s="207">
        <f t="shared" si="25"/>
        <v>73.8567954727</v>
      </c>
      <c r="N487" s="207">
        <f t="shared" si="25"/>
        <v>256.84228990699989</v>
      </c>
      <c r="O487" s="14">
        <f t="shared" si="26"/>
        <v>7.1513244271635473E-3</v>
      </c>
      <c r="Q487" t="s">
        <v>279</v>
      </c>
      <c r="R487" s="10">
        <v>2.5122817667067539E-2</v>
      </c>
    </row>
    <row r="488" spans="1:18" outlineLevel="1">
      <c r="A488" s="82" t="s">
        <v>287</v>
      </c>
      <c r="B488" s="207">
        <f t="shared" si="23"/>
        <v>1486.9112972759999</v>
      </c>
      <c r="C488" s="207">
        <f t="shared" si="23"/>
        <v>-10.240757879240087</v>
      </c>
      <c r="D488" s="252">
        <f t="shared" si="27"/>
        <v>1476.6705393967598</v>
      </c>
      <c r="E488" s="45">
        <f t="shared" si="24"/>
        <v>718.25168078675449</v>
      </c>
      <c r="F488" s="45">
        <f t="shared" si="24"/>
        <v>804.63522647013212</v>
      </c>
      <c r="G488" s="45">
        <f t="shared" si="24"/>
        <v>2036.8480830342962</v>
      </c>
      <c r="H488" s="45">
        <f t="shared" si="24"/>
        <v>0</v>
      </c>
      <c r="I488" s="45">
        <f t="shared" si="24"/>
        <v>18.776263858266347</v>
      </c>
      <c r="J488" s="45">
        <f t="shared" si="24"/>
        <v>2975.2221611132991</v>
      </c>
      <c r="K488" s="45">
        <f t="shared" si="24"/>
        <v>750.49567682678207</v>
      </c>
      <c r="L488" s="252">
        <f t="shared" si="28"/>
        <v>74.661561048999999</v>
      </c>
      <c r="M488" s="207">
        <f t="shared" si="25"/>
        <v>26.169590278600001</v>
      </c>
      <c r="N488" s="207">
        <f t="shared" si="25"/>
        <v>48.491970770400002</v>
      </c>
      <c r="O488" s="14">
        <f t="shared" si="26"/>
        <v>1.4585255228055366E-2</v>
      </c>
      <c r="Q488" t="s">
        <v>285</v>
      </c>
      <c r="R488" s="10">
        <v>2.3107180553918954E-2</v>
      </c>
    </row>
    <row r="489" spans="1:18" outlineLevel="1">
      <c r="A489" s="82" t="s">
        <v>76</v>
      </c>
      <c r="B489" s="207">
        <f t="shared" si="23"/>
        <v>11415.721134416453</v>
      </c>
      <c r="C489" s="207">
        <f t="shared" si="23"/>
        <v>-4365.000492216167</v>
      </c>
      <c r="D489" s="252">
        <f t="shared" si="27"/>
        <v>7050.7206422002864</v>
      </c>
      <c r="E489" s="45">
        <f t="shared" ref="E489:K498" si="29">SUMIFS($AI$12:$AI$352,$C$12:$C$352,E$441,$B$12:$B$352,$A489)*10^3</f>
        <v>5458.0935166831978</v>
      </c>
      <c r="F489" s="45">
        <f t="shared" si="29"/>
        <v>10162.677654794514</v>
      </c>
      <c r="G489" s="45">
        <f t="shared" si="29"/>
        <v>48751.815021092327</v>
      </c>
      <c r="H489" s="45">
        <f t="shared" si="29"/>
        <v>7851.4416811200026</v>
      </c>
      <c r="I489" s="45">
        <f t="shared" si="29"/>
        <v>229.45538521980501</v>
      </c>
      <c r="J489" s="45">
        <f t="shared" si="29"/>
        <v>75239.4114020017</v>
      </c>
      <c r="K489" s="45">
        <f t="shared" si="29"/>
        <v>12910.044432551587</v>
      </c>
      <c r="L489" s="252">
        <f t="shared" si="28"/>
        <v>1597.0665437239982</v>
      </c>
      <c r="M489" s="207">
        <f t="shared" si="25"/>
        <v>592.18692488900001</v>
      </c>
      <c r="N489" s="207">
        <f t="shared" si="25"/>
        <v>1004.8796188349982</v>
      </c>
      <c r="O489" s="14">
        <f t="shared" si="26"/>
        <v>0.27875873551632807</v>
      </c>
      <c r="Q489" t="s">
        <v>380</v>
      </c>
      <c r="R489" s="10">
        <v>2.1796256811769527E-2</v>
      </c>
    </row>
    <row r="490" spans="1:18" outlineLevel="1">
      <c r="A490" s="82" t="s">
        <v>303</v>
      </c>
      <c r="B490" s="207">
        <f t="shared" si="23"/>
        <v>799.52810252821666</v>
      </c>
      <c r="C490" s="207">
        <f t="shared" si="23"/>
        <v>-86.605161660236604</v>
      </c>
      <c r="D490" s="252">
        <f t="shared" si="27"/>
        <v>712.92294086798006</v>
      </c>
      <c r="E490" s="45">
        <f t="shared" si="29"/>
        <v>141.40543597441933</v>
      </c>
      <c r="F490" s="45">
        <f t="shared" si="29"/>
        <v>129.78170890394998</v>
      </c>
      <c r="G490" s="45">
        <f t="shared" si="29"/>
        <v>252.22589507628584</v>
      </c>
      <c r="H490" s="45">
        <f t="shared" si="29"/>
        <v>0</v>
      </c>
      <c r="I490" s="45">
        <f t="shared" si="29"/>
        <v>2.8261261354201306</v>
      </c>
      <c r="J490" s="45">
        <f t="shared" si="29"/>
        <v>717.65702078369293</v>
      </c>
      <c r="K490" s="45">
        <f t="shared" si="29"/>
        <v>449.83036331452615</v>
      </c>
      <c r="L490" s="252">
        <f t="shared" si="28"/>
        <v>99.479820909050005</v>
      </c>
      <c r="M490" s="207">
        <f t="shared" si="25"/>
        <v>35.493731639600007</v>
      </c>
      <c r="N490" s="207">
        <f t="shared" si="25"/>
        <v>63.986089269449998</v>
      </c>
      <c r="O490" s="14">
        <f t="shared" si="26"/>
        <v>4.1276362790352182E-3</v>
      </c>
      <c r="Q490" t="s">
        <v>287</v>
      </c>
      <c r="R490" s="10">
        <v>1.9178293406546244E-2</v>
      </c>
    </row>
    <row r="491" spans="1:18" outlineLevel="1">
      <c r="A491" s="82" t="s">
        <v>383</v>
      </c>
      <c r="B491" s="207">
        <f t="shared" si="23"/>
        <v>692.64145490227031</v>
      </c>
      <c r="C491" s="207">
        <f t="shared" si="23"/>
        <v>-186.72332302612151</v>
      </c>
      <c r="D491" s="252">
        <f t="shared" si="27"/>
        <v>505.91813187614878</v>
      </c>
      <c r="E491" s="45">
        <f t="shared" si="29"/>
        <v>36.779621082824598</v>
      </c>
      <c r="F491" s="45">
        <f t="shared" si="29"/>
        <v>417.17909114679151</v>
      </c>
      <c r="G491" s="45">
        <f t="shared" si="29"/>
        <v>916.66498613175668</v>
      </c>
      <c r="H491" s="45">
        <f t="shared" si="29"/>
        <v>423.89418550473698</v>
      </c>
      <c r="I491" s="45">
        <f t="shared" si="29"/>
        <v>7.747310904541199</v>
      </c>
      <c r="J491" s="45">
        <f t="shared" si="29"/>
        <v>1921.2326904168033</v>
      </c>
      <c r="K491" s="45">
        <f t="shared" si="29"/>
        <v>432.2764640960545</v>
      </c>
      <c r="L491" s="252">
        <f t="shared" si="28"/>
        <v>14.336767123969999</v>
      </c>
      <c r="M491" s="207">
        <f t="shared" si="25"/>
        <v>3.9656956403399999</v>
      </c>
      <c r="N491" s="207">
        <f t="shared" si="25"/>
        <v>10.371071483629999</v>
      </c>
      <c r="O491" s="14">
        <f t="shared" si="26"/>
        <v>7.7014972351563725E-3</v>
      </c>
      <c r="Q491" t="s">
        <v>378</v>
      </c>
      <c r="R491" s="10">
        <v>1.8629408541724839E-2</v>
      </c>
    </row>
    <row r="492" spans="1:18" outlineLevel="1">
      <c r="A492" s="82" t="s">
        <v>384</v>
      </c>
      <c r="B492" s="207">
        <f t="shared" si="23"/>
        <v>790.84946143841205</v>
      </c>
      <c r="C492" s="207">
        <f t="shared" si="23"/>
        <v>-389.33960115986804</v>
      </c>
      <c r="D492" s="252">
        <f>SUM(B492:C492)</f>
        <v>401.50986027854401</v>
      </c>
      <c r="E492" s="45">
        <f t="shared" si="29"/>
        <v>440.75578246077987</v>
      </c>
      <c r="F492" s="45">
        <f t="shared" si="29"/>
        <v>933.98155873540463</v>
      </c>
      <c r="G492" s="45">
        <f t="shared" si="29"/>
        <v>1833.9515445873305</v>
      </c>
      <c r="H492" s="45">
        <f t="shared" si="29"/>
        <v>85.66158441639989</v>
      </c>
      <c r="I492" s="45">
        <f t="shared" si="29"/>
        <v>4.9020930805131604</v>
      </c>
      <c r="J492" s="45">
        <f t="shared" si="29"/>
        <v>2703.0887863270304</v>
      </c>
      <c r="K492" s="45">
        <f t="shared" si="29"/>
        <v>1348.7501655396568</v>
      </c>
      <c r="L492" s="252">
        <f t="shared" si="28"/>
        <v>133.85248920580003</v>
      </c>
      <c r="M492" s="207">
        <f t="shared" si="25"/>
        <v>94.927137009200024</v>
      </c>
      <c r="N492" s="207">
        <f t="shared" si="25"/>
        <v>38.925352196600002</v>
      </c>
      <c r="O492" s="14">
        <f t="shared" si="26"/>
        <v>1.2989119487638284E-2</v>
      </c>
      <c r="Q492" t="s">
        <v>370</v>
      </c>
      <c r="R492" s="10">
        <v>1.6763014875746808E-2</v>
      </c>
    </row>
    <row r="493" spans="1:18" outlineLevel="1">
      <c r="A493" s="82" t="s">
        <v>385</v>
      </c>
      <c r="B493" s="207">
        <f t="shared" si="23"/>
        <v>130.05454930688407</v>
      </c>
      <c r="C493" s="207">
        <f t="shared" si="23"/>
        <v>-133.96795768046198</v>
      </c>
      <c r="D493" s="252">
        <f>SUM(B493:C493)</f>
        <v>-3.9134083735779086</v>
      </c>
      <c r="E493" s="45">
        <f t="shared" si="29"/>
        <v>95.178001612199708</v>
      </c>
      <c r="F493" s="45">
        <f t="shared" si="29"/>
        <v>169.34302980695736</v>
      </c>
      <c r="G493" s="45">
        <f t="shared" si="29"/>
        <v>41.188197302848764</v>
      </c>
      <c r="H493" s="45">
        <f t="shared" si="29"/>
        <v>0</v>
      </c>
      <c r="I493" s="45">
        <f t="shared" si="29"/>
        <v>1.1246308285656701</v>
      </c>
      <c r="J493" s="45">
        <f t="shared" si="29"/>
        <v>498.17189644270297</v>
      </c>
      <c r="K493" s="45">
        <f t="shared" si="29"/>
        <v>378.628740604641</v>
      </c>
      <c r="L493" s="252">
        <f t="shared" si="28"/>
        <v>48.627897587049993</v>
      </c>
      <c r="M493" s="207">
        <f t="shared" si="25"/>
        <v>44.220534306000005</v>
      </c>
      <c r="N493" s="207">
        <f t="shared" si="25"/>
        <v>4.4073632810499896</v>
      </c>
      <c r="O493" s="14">
        <f t="shared" si="26"/>
        <v>2.023111023419271E-3</v>
      </c>
      <c r="R493" s="10"/>
    </row>
    <row r="494" spans="1:18" outlineLevel="1">
      <c r="A494" s="82" t="s">
        <v>382</v>
      </c>
      <c r="B494" s="207">
        <f t="shared" si="23"/>
        <v>4906.7577204889803</v>
      </c>
      <c r="C494" s="207">
        <f t="shared" si="23"/>
        <v>-6906.3847248837155</v>
      </c>
      <c r="D494" s="252">
        <f t="shared" si="27"/>
        <v>-1999.6270043947352</v>
      </c>
      <c r="E494" s="45">
        <f t="shared" si="29"/>
        <v>2745.6149021446445</v>
      </c>
      <c r="F494" s="45">
        <f t="shared" si="29"/>
        <v>6778.9235014665774</v>
      </c>
      <c r="G494" s="45">
        <f t="shared" si="29"/>
        <v>12036.570397237752</v>
      </c>
      <c r="H494" s="45">
        <f t="shared" si="29"/>
        <v>861.12632195749825</v>
      </c>
      <c r="I494" s="45">
        <f t="shared" si="29"/>
        <v>38.074614128714707</v>
      </c>
      <c r="J494" s="45">
        <f t="shared" si="29"/>
        <v>16313.535294293977</v>
      </c>
      <c r="K494" s="45">
        <f t="shared" si="29"/>
        <v>10724.141481273942</v>
      </c>
      <c r="L494" s="252">
        <f t="shared" si="28"/>
        <v>2145.6829381480984</v>
      </c>
      <c r="M494" s="207">
        <f t="shared" si="25"/>
        <v>813.92602975559987</v>
      </c>
      <c r="N494" s="207">
        <f t="shared" si="25"/>
        <v>1331.7569083924986</v>
      </c>
      <c r="O494" s="14">
        <f t="shared" si="26"/>
        <v>8.1764556066916863E-2</v>
      </c>
      <c r="Q494" t="s">
        <v>383</v>
      </c>
      <c r="R494" s="10">
        <v>1.5144446201849017E-2</v>
      </c>
    </row>
    <row r="495" spans="1:18" outlineLevel="1">
      <c r="A495" s="82" t="s">
        <v>145</v>
      </c>
      <c r="B495" s="207">
        <f t="shared" si="23"/>
        <v>10301.791060884283</v>
      </c>
      <c r="C495" s="207">
        <f t="shared" si="23"/>
        <v>-5280.720878400658</v>
      </c>
      <c r="D495" s="252">
        <f t="shared" si="27"/>
        <v>5021.0701824836251</v>
      </c>
      <c r="E495" s="45">
        <f t="shared" si="29"/>
        <v>2704.0495182877867</v>
      </c>
      <c r="F495" s="45">
        <f t="shared" si="29"/>
        <v>5626.8366578878822</v>
      </c>
      <c r="G495" s="45">
        <f t="shared" si="29"/>
        <v>16713.009155865908</v>
      </c>
      <c r="H495" s="45">
        <f t="shared" si="29"/>
        <v>0</v>
      </c>
      <c r="I495" s="45">
        <f t="shared" si="29"/>
        <v>161.20773876030154</v>
      </c>
      <c r="J495" s="45">
        <f t="shared" si="29"/>
        <v>23815.032570494841</v>
      </c>
      <c r="K495" s="45">
        <f t="shared" si="29"/>
        <v>4813.5364632869941</v>
      </c>
      <c r="L495" s="252">
        <f t="shared" si="28"/>
        <v>410.41408919859998</v>
      </c>
      <c r="M495" s="207">
        <f t="shared" si="25"/>
        <v>199.64966572009999</v>
      </c>
      <c r="N495" s="207">
        <f t="shared" si="25"/>
        <v>210.76442347849996</v>
      </c>
      <c r="O495" s="14">
        <f t="shared" si="26"/>
        <v>9.7610689270273152E-2</v>
      </c>
      <c r="Q495" t="s">
        <v>282</v>
      </c>
      <c r="R495" s="10">
        <v>1.5070645699755454E-2</v>
      </c>
    </row>
    <row r="496" spans="1:18" outlineLevel="1">
      <c r="A496" s="82" t="s">
        <v>279</v>
      </c>
      <c r="B496" s="207">
        <f t="shared" si="23"/>
        <v>2074.1531982243941</v>
      </c>
      <c r="C496" s="207">
        <f t="shared" si="23"/>
        <v>-364.72867847458809</v>
      </c>
      <c r="D496" s="252">
        <f t="shared" si="27"/>
        <v>1709.424519749806</v>
      </c>
      <c r="E496" s="45">
        <f t="shared" si="29"/>
        <v>169.48100144008487</v>
      </c>
      <c r="F496" s="45">
        <f t="shared" si="29"/>
        <v>1579.0207921093452</v>
      </c>
      <c r="G496" s="45">
        <f t="shared" si="29"/>
        <v>2282.80257478764</v>
      </c>
      <c r="H496" s="45">
        <f t="shared" si="29"/>
        <v>0</v>
      </c>
      <c r="I496" s="45">
        <f t="shared" si="29"/>
        <v>19.587692842082504</v>
      </c>
      <c r="J496" s="45">
        <f t="shared" si="29"/>
        <v>4649.6676432353106</v>
      </c>
      <c r="K496" s="45">
        <f t="shared" si="29"/>
        <v>1725.0883497956706</v>
      </c>
      <c r="L496" s="252">
        <f t="shared" si="28"/>
        <v>207.73341674599999</v>
      </c>
      <c r="M496" s="207">
        <f t="shared" si="25"/>
        <v>169.32937817229998</v>
      </c>
      <c r="N496" s="207">
        <f t="shared" si="25"/>
        <v>38.404038573699999</v>
      </c>
      <c r="O496" s="14">
        <f t="shared" si="26"/>
        <v>2.0328804882130513E-2</v>
      </c>
      <c r="Q496" t="s">
        <v>290</v>
      </c>
      <c r="R496" s="10">
        <v>1.4340225639121107E-2</v>
      </c>
    </row>
    <row r="497" spans="1:18" outlineLevel="1">
      <c r="A497" s="82" t="s">
        <v>285</v>
      </c>
      <c r="B497" s="207">
        <f t="shared" si="23"/>
        <v>451.30740068401963</v>
      </c>
      <c r="C497" s="207">
        <f t="shared" si="23"/>
        <v>-539.70993377191553</v>
      </c>
      <c r="D497" s="252">
        <f t="shared" si="27"/>
        <v>-88.402533087895904</v>
      </c>
      <c r="E497" s="45">
        <f t="shared" si="29"/>
        <v>968.61422055375851</v>
      </c>
      <c r="F497" s="45">
        <f t="shared" si="29"/>
        <v>715.38365902780549</v>
      </c>
      <c r="G497" s="45">
        <f t="shared" si="29"/>
        <v>5750.1683036884024</v>
      </c>
      <c r="H497" s="45">
        <f t="shared" si="29"/>
        <v>0</v>
      </c>
      <c r="I497" s="45">
        <f t="shared" si="29"/>
        <v>17.905948759967586</v>
      </c>
      <c r="J497" s="45">
        <f t="shared" si="29"/>
        <v>3780.6310670320336</v>
      </c>
      <c r="K497" s="45">
        <f t="shared" si="29"/>
        <v>2233.536180954663</v>
      </c>
      <c r="L497" s="252">
        <f t="shared" si="28"/>
        <v>262.7458034297</v>
      </c>
      <c r="M497" s="207">
        <f t="shared" si="25"/>
        <v>163.9241591617</v>
      </c>
      <c r="N497" s="207">
        <f t="shared" si="25"/>
        <v>98.821644268</v>
      </c>
      <c r="O497" s="14">
        <f t="shared" si="26"/>
        <v>2.2466264428567875E-2</v>
      </c>
      <c r="Q497" t="s">
        <v>381</v>
      </c>
      <c r="R497" s="10">
        <v>1.4291440805791132E-2</v>
      </c>
    </row>
    <row r="498" spans="1:18" outlineLevel="1">
      <c r="A498" s="82" t="s">
        <v>290</v>
      </c>
      <c r="B498" s="207">
        <f t="shared" si="23"/>
        <v>1393.3687826809237</v>
      </c>
      <c r="C498" s="207">
        <f t="shared" si="23"/>
        <v>-47.43687475315452</v>
      </c>
      <c r="D498" s="252">
        <f t="shared" si="27"/>
        <v>1345.9319079277691</v>
      </c>
      <c r="E498" s="45">
        <f t="shared" si="29"/>
        <v>172.10361842735347</v>
      </c>
      <c r="F498" s="45">
        <f t="shared" si="29"/>
        <v>522.97883587229978</v>
      </c>
      <c r="G498" s="45">
        <f t="shared" si="29"/>
        <v>1464.4686129069073</v>
      </c>
      <c r="H498" s="45">
        <f t="shared" si="29"/>
        <v>0</v>
      </c>
      <c r="I498" s="45">
        <f t="shared" si="29"/>
        <v>6.5402967063467505</v>
      </c>
      <c r="J498" s="45">
        <f t="shared" si="29"/>
        <v>3594.0682822609847</v>
      </c>
      <c r="K498" s="45">
        <f t="shared" si="29"/>
        <v>1990.7201406439972</v>
      </c>
      <c r="L498" s="252">
        <f t="shared" si="28"/>
        <v>114.9742079179</v>
      </c>
      <c r="M498" s="207">
        <f t="shared" si="25"/>
        <v>89.578867598299993</v>
      </c>
      <c r="N498" s="207">
        <f t="shared" si="25"/>
        <v>25.395340319600002</v>
      </c>
      <c r="O498" s="14">
        <f t="shared" si="26"/>
        <v>1.5171963196392873E-2</v>
      </c>
      <c r="Q498" t="s">
        <v>384</v>
      </c>
      <c r="R498" s="10">
        <v>1.3232697973357414E-2</v>
      </c>
    </row>
    <row r="499" spans="1:18" outlineLevel="1">
      <c r="A499" s="82" t="s">
        <v>278</v>
      </c>
      <c r="B499" s="207">
        <f t="shared" si="23"/>
        <v>1385.2137233340595</v>
      </c>
      <c r="C499" s="207">
        <f t="shared" si="23"/>
        <v>-123.01193951589661</v>
      </c>
      <c r="D499" s="252">
        <f t="shared" si="27"/>
        <v>1262.201783818163</v>
      </c>
      <c r="E499" s="45">
        <f t="shared" ref="E499:K509" si="30">SUMIFS($AI$12:$AI$352,$C$12:$C$352,E$441,$B$12:$B$352,$A499)*10^3</f>
        <v>938.84469009051963</v>
      </c>
      <c r="F499" s="45">
        <f t="shared" si="30"/>
        <v>2399.4043165458797</v>
      </c>
      <c r="G499" s="45">
        <f t="shared" si="30"/>
        <v>6537.1824762189026</v>
      </c>
      <c r="H499" s="45">
        <f t="shared" si="30"/>
        <v>0</v>
      </c>
      <c r="I499" s="45">
        <f t="shared" si="30"/>
        <v>21.154023257603747</v>
      </c>
      <c r="J499" s="45">
        <f t="shared" si="30"/>
        <v>9944.9518852785968</v>
      </c>
      <c r="K499" s="45">
        <f t="shared" si="30"/>
        <v>5798.9076643118915</v>
      </c>
      <c r="L499" s="252">
        <f t="shared" si="28"/>
        <v>1800.3564166710003</v>
      </c>
      <c r="M499" s="207">
        <f t="shared" si="25"/>
        <v>710.17885181100019</v>
      </c>
      <c r="N499" s="207">
        <f t="shared" si="25"/>
        <v>1090.1775648600001</v>
      </c>
      <c r="O499" s="14">
        <f t="shared" si="26"/>
        <v>4.7274319402384322E-2</v>
      </c>
      <c r="Q499" t="s">
        <v>293</v>
      </c>
      <c r="R499" s="10">
        <v>1.2731843504090484E-2</v>
      </c>
    </row>
    <row r="500" spans="1:18" outlineLevel="1">
      <c r="A500" s="82" t="s">
        <v>294</v>
      </c>
      <c r="B500" s="207">
        <f t="shared" si="23"/>
        <v>2339.7025433177682</v>
      </c>
      <c r="C500" s="207">
        <f t="shared" si="23"/>
        <v>-297.3692006160453</v>
      </c>
      <c r="D500" s="252">
        <f t="shared" si="27"/>
        <v>2042.3333427017228</v>
      </c>
      <c r="E500" s="45">
        <f t="shared" si="30"/>
        <v>113.8947567997848</v>
      </c>
      <c r="F500" s="45">
        <f t="shared" si="30"/>
        <v>1051.0497773429242</v>
      </c>
      <c r="G500" s="45">
        <f t="shared" si="30"/>
        <v>519.98079294113268</v>
      </c>
      <c r="H500" s="45">
        <f t="shared" si="30"/>
        <v>0</v>
      </c>
      <c r="I500" s="45">
        <f t="shared" si="30"/>
        <v>2.7220641849429792</v>
      </c>
      <c r="J500" s="45">
        <f t="shared" si="30"/>
        <v>1979.0320798173821</v>
      </c>
      <c r="K500" s="45">
        <f t="shared" si="30"/>
        <v>670.07544349217073</v>
      </c>
      <c r="L500" s="252">
        <f t="shared" si="28"/>
        <v>46.23755211049</v>
      </c>
      <c r="M500" s="207">
        <f t="shared" si="25"/>
        <v>36.010097458600001</v>
      </c>
      <c r="N500" s="207">
        <f t="shared" si="25"/>
        <v>10.227454651890001</v>
      </c>
      <c r="O500" s="14">
        <f t="shared" si="26"/>
        <v>1.058261750055646E-2</v>
      </c>
      <c r="Q500" t="s">
        <v>296</v>
      </c>
      <c r="R500" s="10">
        <v>1.1283532052794558E-2</v>
      </c>
    </row>
    <row r="501" spans="1:18" outlineLevel="1">
      <c r="A501" s="82" t="s">
        <v>280</v>
      </c>
      <c r="B501" s="207">
        <f t="shared" si="23"/>
        <v>1632.0554309132017</v>
      </c>
      <c r="C501" s="207">
        <f t="shared" si="23"/>
        <v>518.11575421917962</v>
      </c>
      <c r="D501" s="252">
        <f t="shared" si="27"/>
        <v>2150.1711851323812</v>
      </c>
      <c r="E501" s="45">
        <f t="shared" si="30"/>
        <v>339.44543903339206</v>
      </c>
      <c r="F501" s="45">
        <f t="shared" si="30"/>
        <v>1543.2783336860218</v>
      </c>
      <c r="G501" s="45">
        <f t="shared" si="30"/>
        <v>4852.15700557533</v>
      </c>
      <c r="H501" s="45">
        <f t="shared" si="30"/>
        <v>3753.7188334394987</v>
      </c>
      <c r="I501" s="45">
        <f t="shared" si="30"/>
        <v>35.080414268724979</v>
      </c>
      <c r="J501" s="45">
        <f t="shared" si="30"/>
        <v>8526.4904467802789</v>
      </c>
      <c r="K501" s="45">
        <f t="shared" si="30"/>
        <v>2189.5134979022323</v>
      </c>
      <c r="L501" s="252">
        <f t="shared" si="28"/>
        <v>735.24790163460011</v>
      </c>
      <c r="M501" s="207">
        <f t="shared" si="25"/>
        <v>115.14750084360001</v>
      </c>
      <c r="N501" s="207">
        <f t="shared" si="25"/>
        <v>620.10040079100008</v>
      </c>
      <c r="O501" s="14">
        <f t="shared" si="26"/>
        <v>3.9734442329040554E-2</v>
      </c>
      <c r="Q501" t="s">
        <v>294</v>
      </c>
      <c r="R501" s="10">
        <v>1.0850264438969371E-2</v>
      </c>
    </row>
    <row r="502" spans="1:18" outlineLevel="1">
      <c r="A502" s="82" t="s">
        <v>296</v>
      </c>
      <c r="B502" s="207">
        <f t="shared" si="23"/>
        <v>490.2951436241558</v>
      </c>
      <c r="C502" s="207">
        <f t="shared" si="23"/>
        <v>-135.6439482227527</v>
      </c>
      <c r="D502" s="252">
        <f t="shared" si="27"/>
        <v>354.65119540140313</v>
      </c>
      <c r="E502" s="45">
        <f t="shared" si="30"/>
        <v>223.91676506836239</v>
      </c>
      <c r="F502" s="45">
        <f t="shared" si="30"/>
        <v>594.53640541637492</v>
      </c>
      <c r="G502" s="45">
        <f t="shared" si="30"/>
        <v>2344.5648720482563</v>
      </c>
      <c r="H502" s="45">
        <f t="shared" si="30"/>
        <v>0</v>
      </c>
      <c r="I502" s="45">
        <f t="shared" si="30"/>
        <v>5.2078668218022495</v>
      </c>
      <c r="J502" s="45">
        <f t="shared" si="30"/>
        <v>2371.009703957292</v>
      </c>
      <c r="K502" s="45">
        <f t="shared" si="30"/>
        <v>730.38327568328839</v>
      </c>
      <c r="L502" s="252">
        <f t="shared" si="28"/>
        <v>140.98361432859988</v>
      </c>
      <c r="M502" s="207">
        <f t="shared" si="25"/>
        <v>39.450308199600009</v>
      </c>
      <c r="N502" s="207">
        <f t="shared" si="25"/>
        <v>101.53330612899987</v>
      </c>
      <c r="O502" s="14">
        <f t="shared" si="26"/>
        <v>1.1142484336467648E-2</v>
      </c>
      <c r="Q502" t="s">
        <v>295</v>
      </c>
      <c r="R502" s="10">
        <v>1.0341454676924634E-2</v>
      </c>
    </row>
    <row r="503" spans="1:18" outlineLevel="1">
      <c r="A503" s="82" t="s">
        <v>386</v>
      </c>
      <c r="B503" s="207">
        <f t="shared" si="23"/>
        <v>419.06560207609459</v>
      </c>
      <c r="C503" s="207">
        <f t="shared" si="23"/>
        <v>69.492503409481643</v>
      </c>
      <c r="D503" s="252">
        <f t="shared" si="27"/>
        <v>488.55810548557622</v>
      </c>
      <c r="E503" s="45">
        <f t="shared" si="30"/>
        <v>21.654794569684007</v>
      </c>
      <c r="F503" s="45">
        <f t="shared" si="30"/>
        <v>42.296423313937794</v>
      </c>
      <c r="G503" s="45">
        <f t="shared" si="30"/>
        <v>116.5546429177279</v>
      </c>
      <c r="H503" s="45">
        <f t="shared" si="30"/>
        <v>0</v>
      </c>
      <c r="I503" s="45">
        <f t="shared" si="30"/>
        <v>0.41917771215225136</v>
      </c>
      <c r="J503" s="45">
        <f t="shared" si="30"/>
        <v>900.97730948737149</v>
      </c>
      <c r="K503" s="45">
        <f t="shared" si="30"/>
        <v>299.16339577843627</v>
      </c>
      <c r="L503" s="252">
        <f t="shared" si="28"/>
        <v>43.929402729209983</v>
      </c>
      <c r="M503" s="207">
        <f t="shared" si="25"/>
        <v>8.4414199047099991</v>
      </c>
      <c r="N503" s="207">
        <f t="shared" si="25"/>
        <v>35.48798282449998</v>
      </c>
      <c r="O503" s="14">
        <f t="shared" si="26"/>
        <v>3.1516537423213137E-3</v>
      </c>
      <c r="Q503" t="s">
        <v>387</v>
      </c>
      <c r="R503" s="10">
        <v>1.0012142459191912E-2</v>
      </c>
    </row>
    <row r="504" spans="1:18" outlineLevel="1">
      <c r="A504" s="82" t="s">
        <v>387</v>
      </c>
      <c r="B504" s="207">
        <f t="shared" si="23"/>
        <v>1824.5182218432608</v>
      </c>
      <c r="C504" s="207">
        <f t="shared" si="23"/>
        <v>-289.79223951816789</v>
      </c>
      <c r="D504" s="252">
        <f t="shared" si="27"/>
        <v>1534.7259823250929</v>
      </c>
      <c r="E504" s="45">
        <f t="shared" si="30"/>
        <v>133.58977534764963</v>
      </c>
      <c r="F504" s="45">
        <f t="shared" si="30"/>
        <v>316.87102293669955</v>
      </c>
      <c r="G504" s="45">
        <f t="shared" si="30"/>
        <v>781.21775806306664</v>
      </c>
      <c r="H504" s="45">
        <f t="shared" si="30"/>
        <v>0</v>
      </c>
      <c r="I504" s="45">
        <f t="shared" si="30"/>
        <v>9.38256250191845</v>
      </c>
      <c r="J504" s="45">
        <f t="shared" si="30"/>
        <v>1761.3943496753391</v>
      </c>
      <c r="K504" s="45">
        <f t="shared" si="30"/>
        <v>1143.0458269740027</v>
      </c>
      <c r="L504" s="252">
        <f t="shared" si="28"/>
        <v>143.4766115804</v>
      </c>
      <c r="M504" s="207">
        <f t="shared" si="25"/>
        <v>71.618854355099984</v>
      </c>
      <c r="N504" s="207">
        <f t="shared" si="25"/>
        <v>71.857757225300006</v>
      </c>
      <c r="O504" s="14">
        <f t="shared" si="26"/>
        <v>9.591736283317432E-3</v>
      </c>
      <c r="Q504" t="s">
        <v>379</v>
      </c>
      <c r="R504" s="10">
        <v>9.891975284638567E-3</v>
      </c>
    </row>
    <row r="505" spans="1:18" outlineLevel="1">
      <c r="A505" s="82" t="s">
        <v>295</v>
      </c>
      <c r="B505" s="207">
        <f t="shared" si="23"/>
        <v>1971.4485271796</v>
      </c>
      <c r="C505" s="207">
        <f t="shared" si="23"/>
        <v>-305.38305305679734</v>
      </c>
      <c r="D505" s="252">
        <f t="shared" si="27"/>
        <v>1666.0654741228027</v>
      </c>
      <c r="E505" s="45">
        <f t="shared" si="30"/>
        <v>89.95154000846</v>
      </c>
      <c r="F505" s="45">
        <f t="shared" si="30"/>
        <v>870.61474373127282</v>
      </c>
      <c r="G505" s="45">
        <f t="shared" si="30"/>
        <v>723.59063782166606</v>
      </c>
      <c r="H505" s="45">
        <f t="shared" si="30"/>
        <v>0</v>
      </c>
      <c r="I505" s="45">
        <f t="shared" si="30"/>
        <v>2.2180856703705496</v>
      </c>
      <c r="J505" s="45">
        <f t="shared" si="30"/>
        <v>1722.0329048766439</v>
      </c>
      <c r="K505" s="45">
        <f t="shared" si="30"/>
        <v>446.69200375467744</v>
      </c>
      <c r="L505" s="252">
        <f t="shared" si="28"/>
        <v>115.56146911849989</v>
      </c>
      <c r="M505" s="207">
        <f t="shared" si="25"/>
        <v>60.85481058620001</v>
      </c>
      <c r="N505" s="207">
        <f t="shared" si="25"/>
        <v>54.706658532299876</v>
      </c>
      <c r="O505" s="14">
        <f t="shared" si="26"/>
        <v>9.283782032941423E-3</v>
      </c>
      <c r="Q505" t="s">
        <v>299</v>
      </c>
      <c r="R505" s="10">
        <v>7.6864034709730918E-3</v>
      </c>
    </row>
    <row r="506" spans="1:18" outlineLevel="1">
      <c r="A506" s="82" t="s">
        <v>293</v>
      </c>
      <c r="B506" s="207">
        <f t="shared" si="23"/>
        <v>191.85883037874169</v>
      </c>
      <c r="C506" s="207">
        <f t="shared" si="23"/>
        <v>-330.43020362070507</v>
      </c>
      <c r="D506" s="252">
        <f t="shared" si="27"/>
        <v>-138.57137324196339</v>
      </c>
      <c r="E506" s="45">
        <f t="shared" si="30"/>
        <v>441.65928384444794</v>
      </c>
      <c r="F506" s="45">
        <f t="shared" si="30"/>
        <v>561.8265843104748</v>
      </c>
      <c r="G506" s="45">
        <f t="shared" si="30"/>
        <v>2594.8978450550244</v>
      </c>
      <c r="H506" s="45">
        <f t="shared" si="30"/>
        <v>0</v>
      </c>
      <c r="I506" s="45">
        <f t="shared" si="30"/>
        <v>8.7531974338815015</v>
      </c>
      <c r="J506" s="45">
        <f t="shared" si="30"/>
        <v>3334.7105443653691</v>
      </c>
      <c r="K506" s="45">
        <f t="shared" si="30"/>
        <v>1153.7303952000009</v>
      </c>
      <c r="L506" s="252">
        <f t="shared" si="28"/>
        <v>268.25304368959996</v>
      </c>
      <c r="M506" s="207">
        <f t="shared" si="25"/>
        <v>15.796575342100001</v>
      </c>
      <c r="N506" s="207">
        <f t="shared" si="25"/>
        <v>252.45646834749996</v>
      </c>
      <c r="O506" s="14">
        <f t="shared" si="26"/>
        <v>1.3547137986793852E-2</v>
      </c>
      <c r="Q506" t="s">
        <v>300</v>
      </c>
      <c r="R506" s="10">
        <v>7.5974517422415554E-3</v>
      </c>
    </row>
    <row r="507" spans="1:18" outlineLevel="1">
      <c r="A507" s="82" t="s">
        <v>281</v>
      </c>
      <c r="B507" s="207">
        <f t="shared" si="23"/>
        <v>4486.5707275547456</v>
      </c>
      <c r="C507" s="207">
        <f t="shared" si="23"/>
        <v>-1905.087591914029</v>
      </c>
      <c r="D507" s="252">
        <f t="shared" si="27"/>
        <v>2581.4831356407167</v>
      </c>
      <c r="E507" s="45">
        <f t="shared" si="30"/>
        <v>783.24793585346674</v>
      </c>
      <c r="F507" s="45">
        <f t="shared" si="30"/>
        <v>2478.6986946106572</v>
      </c>
      <c r="G507" s="45">
        <f t="shared" si="30"/>
        <v>5111.1914025358274</v>
      </c>
      <c r="H507" s="45">
        <f t="shared" si="30"/>
        <v>0</v>
      </c>
      <c r="I507" s="45">
        <f t="shared" si="30"/>
        <v>19.144187496961536</v>
      </c>
      <c r="J507" s="45">
        <f t="shared" si="30"/>
        <v>9529.1602033708368</v>
      </c>
      <c r="K507" s="45">
        <f t="shared" si="30"/>
        <v>3495.1276055146295</v>
      </c>
      <c r="L507" s="252">
        <f t="shared" si="28"/>
        <v>2698.6136169090005</v>
      </c>
      <c r="M507" s="207">
        <f t="shared" si="25"/>
        <v>790.92241604900005</v>
      </c>
      <c r="N507" s="207">
        <f t="shared" si="25"/>
        <v>1907.6912008600002</v>
      </c>
      <c r="O507" s="14">
        <f t="shared" si="26"/>
        <v>4.3969850163877749E-2</v>
      </c>
      <c r="Q507" t="s">
        <v>301</v>
      </c>
      <c r="R507" s="10">
        <v>6.5262434529994732E-3</v>
      </c>
    </row>
    <row r="508" spans="1:18" outlineLevel="1">
      <c r="A508" s="82" t="s">
        <v>301</v>
      </c>
      <c r="B508" s="207">
        <f t="shared" si="23"/>
        <v>60.661881202949964</v>
      </c>
      <c r="C508" s="207">
        <f t="shared" si="23"/>
        <v>-74.8700020834806</v>
      </c>
      <c r="D508" s="252">
        <f t="shared" si="27"/>
        <v>-14.208120880530636</v>
      </c>
      <c r="E508" s="45">
        <f t="shared" si="30"/>
        <v>97.554718056466342</v>
      </c>
      <c r="F508" s="45">
        <f t="shared" si="30"/>
        <v>75.541095934674445</v>
      </c>
      <c r="G508" s="45">
        <f t="shared" si="30"/>
        <v>1286.9458071707791</v>
      </c>
      <c r="H508" s="45">
        <f t="shared" si="30"/>
        <v>0</v>
      </c>
      <c r="I508" s="45">
        <f t="shared" si="30"/>
        <v>3.098059748821679</v>
      </c>
      <c r="J508" s="45">
        <f t="shared" si="30"/>
        <v>1484.3567678249444</v>
      </c>
      <c r="K508" s="45">
        <f t="shared" si="30"/>
        <v>386.3064028057596</v>
      </c>
      <c r="L508" s="252">
        <f t="shared" si="28"/>
        <v>210.63018823459998</v>
      </c>
      <c r="M508" s="207">
        <f t="shared" si="25"/>
        <v>93.312043656100016</v>
      </c>
      <c r="N508" s="207">
        <f t="shared" si="25"/>
        <v>117.31814457849998</v>
      </c>
      <c r="O508" s="14">
        <f t="shared" si="26"/>
        <v>5.8143386212422656E-3</v>
      </c>
      <c r="Q508" t="s">
        <v>386</v>
      </c>
      <c r="R508" s="10">
        <v>5.4784960920764344E-3</v>
      </c>
    </row>
    <row r="509" spans="1:18" outlineLevel="1">
      <c r="A509" s="82" t="s">
        <v>276</v>
      </c>
      <c r="B509" s="207">
        <f t="shared" si="23"/>
        <v>6838.8685827863255</v>
      </c>
      <c r="C509" s="207">
        <f t="shared" si="23"/>
        <v>-3038.2715101137969</v>
      </c>
      <c r="D509" s="252">
        <f t="shared" si="27"/>
        <v>3800.5970726725286</v>
      </c>
      <c r="E509" s="45">
        <f t="shared" si="30"/>
        <v>3103.8317189943909</v>
      </c>
      <c r="F509" s="45">
        <f t="shared" si="30"/>
        <v>4843.9567918850062</v>
      </c>
      <c r="G509" s="45">
        <f t="shared" si="30"/>
        <v>21156.936890289096</v>
      </c>
      <c r="H509" s="45">
        <f t="shared" si="30"/>
        <v>0</v>
      </c>
      <c r="I509" s="45">
        <f t="shared" si="30"/>
        <v>41.609639681640751</v>
      </c>
      <c r="J509" s="45">
        <f t="shared" si="30"/>
        <v>14724.359155134251</v>
      </c>
      <c r="K509" s="45">
        <f t="shared" si="30"/>
        <v>20101.499882978638</v>
      </c>
      <c r="L509" s="252">
        <f t="shared" si="28"/>
        <v>1616.9113580620001</v>
      </c>
      <c r="M509" s="207">
        <f t="shared" si="25"/>
        <v>530.59096170400005</v>
      </c>
      <c r="N509" s="207">
        <f t="shared" si="25"/>
        <v>1086.3203963579999</v>
      </c>
      <c r="O509" s="14">
        <f t="shared" si="26"/>
        <v>0.11428598360947295</v>
      </c>
      <c r="Q509" t="s">
        <v>303</v>
      </c>
      <c r="R509" s="10">
        <v>4.2942719650345962E-3</v>
      </c>
    </row>
    <row r="510" spans="1:18" outlineLevel="1">
      <c r="A510" s="2" t="s">
        <v>164</v>
      </c>
      <c r="B510" s="208">
        <f>SUM(B479:B509)</f>
        <v>76612.558196553422</v>
      </c>
      <c r="C510" s="208">
        <f>SUM(C479:C509)</f>
        <v>-26027.110475905993</v>
      </c>
      <c r="D510" s="46">
        <f t="shared" ref="D510:L510" si="31">SUM(D479:D509)</f>
        <v>50585.447720647433</v>
      </c>
      <c r="E510" s="46">
        <f t="shared" si="31"/>
        <v>22292.140862518434</v>
      </c>
      <c r="F510" s="46">
        <f t="shared" si="31"/>
        <v>53144.04554035356</v>
      </c>
      <c r="G510" s="46">
        <f t="shared" si="31"/>
        <v>146207.63745352396</v>
      </c>
      <c r="H510" s="46">
        <f t="shared" si="31"/>
        <v>12975.842606438138</v>
      </c>
      <c r="I510" s="46">
        <f t="shared" si="31"/>
        <v>735.83206451048466</v>
      </c>
      <c r="J510" s="46">
        <f t="shared" si="31"/>
        <v>219695.14706184785</v>
      </c>
      <c r="K510" s="46">
        <f t="shared" si="31"/>
        <v>87077.748498928981</v>
      </c>
      <c r="L510" s="46">
        <f t="shared" si="31"/>
        <v>14444.624331832445</v>
      </c>
      <c r="M510" s="208">
        <f>SUM(M479:M509)</f>
        <v>5328.3197809213798</v>
      </c>
      <c r="N510" s="208">
        <f>SUM(N479:N509)</f>
        <v>9116.3045509110671</v>
      </c>
      <c r="O510" s="15">
        <f>SUM(O479:O509)</f>
        <v>0.99999999999999956</v>
      </c>
    </row>
    <row r="511" spans="1:18" outlineLevel="1"/>
    <row r="514" spans="1:18">
      <c r="A514" s="4" t="s">
        <v>360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outlineLevel="1">
      <c r="A515" t="s">
        <v>399</v>
      </c>
    </row>
    <row r="516" spans="1:18" outlineLevel="1">
      <c r="A516" t="s">
        <v>388</v>
      </c>
    </row>
    <row r="517" spans="1:18" outlineLevel="1"/>
    <row r="518" spans="1:18" outlineLevel="1">
      <c r="A518" t="s">
        <v>405</v>
      </c>
    </row>
    <row r="519" spans="1:18" outlineLevel="1">
      <c r="A519" s="1" t="s">
        <v>398</v>
      </c>
      <c r="B519" s="206" t="s">
        <v>105</v>
      </c>
      <c r="C519" s="206" t="s">
        <v>372</v>
      </c>
      <c r="D519" s="63" t="s">
        <v>402</v>
      </c>
      <c r="E519" s="63" t="s">
        <v>373</v>
      </c>
      <c r="F519" s="63" t="s">
        <v>374</v>
      </c>
      <c r="G519" s="63" t="s">
        <v>81</v>
      </c>
      <c r="H519" s="63" t="s">
        <v>377</v>
      </c>
      <c r="I519" s="63" t="s">
        <v>371</v>
      </c>
      <c r="J519" s="63" t="s">
        <v>85</v>
      </c>
      <c r="K519" s="63" t="s">
        <v>79</v>
      </c>
      <c r="L519" s="63" t="s">
        <v>403</v>
      </c>
      <c r="M519" s="206" t="s">
        <v>375</v>
      </c>
      <c r="N519" s="206" t="s">
        <v>376</v>
      </c>
      <c r="O519" s="13" t="s">
        <v>395</v>
      </c>
      <c r="Q519" s="1" t="s">
        <v>404</v>
      </c>
    </row>
    <row r="520" spans="1:18" outlineLevel="1">
      <c r="A520" t="s">
        <v>370</v>
      </c>
      <c r="B520" s="207">
        <f t="shared" ref="B520:C550" si="32">SUMIFS($N$12:$N$352,$C$12:$C$352,B$519,$B$12:$B$352,$A520)*10^3</f>
        <v>288.02480216692908</v>
      </c>
      <c r="C520" s="207">
        <f t="shared" si="32"/>
        <v>-184.30484978182335</v>
      </c>
      <c r="D520" s="252">
        <f>SUM(B520:C520)</f>
        <v>103.71995238510573</v>
      </c>
      <c r="E520" s="45">
        <f t="shared" ref="E520:K529" si="33">SUMIFS($N$12:$N$352,$C$12:$C$352,E$519,$B$12:$B$352,$A520)*10^3</f>
        <v>26.566383314642493</v>
      </c>
      <c r="F520" s="45">
        <f t="shared" si="33"/>
        <v>232.5329842485684</v>
      </c>
      <c r="G520" s="45">
        <f t="shared" si="33"/>
        <v>33.153988453368264</v>
      </c>
      <c r="H520" s="45">
        <f t="shared" si="33"/>
        <v>0</v>
      </c>
      <c r="I520" s="45">
        <f t="shared" si="33"/>
        <v>1.6475582857686464</v>
      </c>
      <c r="J520" s="45">
        <f t="shared" si="33"/>
        <v>313.46238564504546</v>
      </c>
      <c r="K520" s="45">
        <f t="shared" si="33"/>
        <v>79.74606334964399</v>
      </c>
      <c r="L520" s="252">
        <f>SUM(M520:N520)</f>
        <v>14.545544683300001</v>
      </c>
      <c r="M520" s="207">
        <f t="shared" ref="M520:N550" si="34">SUMIFS($N$12:$N$352,$C$12:$C$352,M$519,$B$12:$B$352,$A520)*10^3</f>
        <v>6.8066390953000004</v>
      </c>
      <c r="N520" s="207">
        <f t="shared" si="34"/>
        <v>7.7389055880000006</v>
      </c>
      <c r="O520" s="14">
        <f t="shared" ref="O520:O550" si="35">SUM(D520:L520)/SUM($D$520:$L$550)</f>
        <v>1.400509912784401E-2</v>
      </c>
      <c r="Q520" t="s">
        <v>76</v>
      </c>
      <c r="R520" s="34">
        <v>0.24158396092880388</v>
      </c>
    </row>
    <row r="521" spans="1:18" outlineLevel="1">
      <c r="A521" t="s">
        <v>378</v>
      </c>
      <c r="B521" s="207">
        <f t="shared" si="32"/>
        <v>107.20521556139779</v>
      </c>
      <c r="C521" s="207">
        <f t="shared" si="32"/>
        <v>-29.881960899087932</v>
      </c>
      <c r="D521" s="252">
        <f t="shared" ref="D521:D550" si="36">SUM(B521:C521)</f>
        <v>77.323254662309864</v>
      </c>
      <c r="E521" s="45">
        <f t="shared" si="33"/>
        <v>25.989137144661665</v>
      </c>
      <c r="F521" s="45">
        <f t="shared" si="33"/>
        <v>115.42049481072665</v>
      </c>
      <c r="G521" s="45">
        <f t="shared" si="33"/>
        <v>190.70354910325526</v>
      </c>
      <c r="H521" s="45">
        <f t="shared" si="33"/>
        <v>0</v>
      </c>
      <c r="I521" s="45">
        <f t="shared" si="33"/>
        <v>2.2666134529053501</v>
      </c>
      <c r="J521" s="45">
        <f t="shared" si="33"/>
        <v>322.54372892845316</v>
      </c>
      <c r="K521" s="45">
        <f t="shared" si="33"/>
        <v>251.97259900741486</v>
      </c>
      <c r="L521" s="252">
        <f t="shared" ref="L521:L550" si="37">SUM(M521:N521)</f>
        <v>22.9574836458</v>
      </c>
      <c r="M521" s="207">
        <f t="shared" si="34"/>
        <v>7.6902441267999988</v>
      </c>
      <c r="N521" s="207">
        <f t="shared" si="34"/>
        <v>15.267239519</v>
      </c>
      <c r="O521" s="14">
        <f t="shared" si="35"/>
        <v>1.7549122362714897E-2</v>
      </c>
      <c r="Q521" t="s">
        <v>276</v>
      </c>
      <c r="R521" s="34">
        <v>0.10790166194180764</v>
      </c>
    </row>
    <row r="522" spans="1:18" outlineLevel="1">
      <c r="A522" t="s">
        <v>379</v>
      </c>
      <c r="B522" s="207">
        <f t="shared" si="32"/>
        <v>183.87715016513647</v>
      </c>
      <c r="C522" s="207">
        <f t="shared" si="32"/>
        <v>109.88542165700463</v>
      </c>
      <c r="D522" s="252">
        <f t="shared" si="36"/>
        <v>293.76257182214113</v>
      </c>
      <c r="E522" s="45">
        <f t="shared" si="33"/>
        <v>18.617486969309674</v>
      </c>
      <c r="F522" s="45">
        <f t="shared" si="33"/>
        <v>122.03372196468497</v>
      </c>
      <c r="G522" s="45">
        <f t="shared" si="33"/>
        <v>28.634124961780199</v>
      </c>
      <c r="H522" s="45">
        <f t="shared" si="33"/>
        <v>0</v>
      </c>
      <c r="I522" s="45">
        <f t="shared" si="33"/>
        <v>2.4122512365951998</v>
      </c>
      <c r="J522" s="45">
        <f t="shared" si="33"/>
        <v>288.49135135785241</v>
      </c>
      <c r="K522" s="45">
        <f t="shared" si="33"/>
        <v>52.93038275635579</v>
      </c>
      <c r="L522" s="252">
        <f t="shared" si="37"/>
        <v>5.2286516284000015</v>
      </c>
      <c r="M522" s="207">
        <f t="shared" si="34"/>
        <v>2.3046614048000005</v>
      </c>
      <c r="N522" s="207">
        <f t="shared" si="34"/>
        <v>2.9239902236000006</v>
      </c>
      <c r="O522" s="14">
        <f t="shared" si="35"/>
        <v>1.4122229551689113E-2</v>
      </c>
      <c r="Q522" t="s">
        <v>145</v>
      </c>
      <c r="R522" s="34">
        <v>0.10202848140878691</v>
      </c>
    </row>
    <row r="523" spans="1:18" outlineLevel="1">
      <c r="A523" t="s">
        <v>380</v>
      </c>
      <c r="B523" s="207">
        <f t="shared" si="32"/>
        <v>475.27375813599599</v>
      </c>
      <c r="C523" s="207">
        <f t="shared" si="32"/>
        <v>-146.0960078593026</v>
      </c>
      <c r="D523" s="252">
        <f t="shared" si="36"/>
        <v>329.17775027669336</v>
      </c>
      <c r="E523" s="45">
        <f t="shared" si="33"/>
        <v>85.765788823476711</v>
      </c>
      <c r="F523" s="45">
        <f t="shared" si="33"/>
        <v>424.70767010037105</v>
      </c>
      <c r="G523" s="45">
        <f t="shared" si="33"/>
        <v>54.18991247853554</v>
      </c>
      <c r="H523" s="45">
        <f t="shared" si="33"/>
        <v>0</v>
      </c>
      <c r="I523" s="45">
        <f t="shared" si="33"/>
        <v>3.2691900725395961</v>
      </c>
      <c r="J523" s="45">
        <f t="shared" si="33"/>
        <v>588.87471086324001</v>
      </c>
      <c r="K523" s="45">
        <f t="shared" si="33"/>
        <v>162.02911305124661</v>
      </c>
      <c r="L523" s="252">
        <f t="shared" si="37"/>
        <v>14.127946415300002</v>
      </c>
      <c r="M523" s="207">
        <f t="shared" si="34"/>
        <v>5.7007145792000005</v>
      </c>
      <c r="N523" s="207">
        <f t="shared" si="34"/>
        <v>8.4272318361000007</v>
      </c>
      <c r="O523" s="14">
        <f t="shared" si="35"/>
        <v>2.8903887828766295E-2</v>
      </c>
      <c r="Q523" t="s">
        <v>382</v>
      </c>
      <c r="R523" s="34">
        <v>8.4706575958525321E-2</v>
      </c>
    </row>
    <row r="524" spans="1:18" outlineLevel="1">
      <c r="A524" t="s">
        <v>300</v>
      </c>
      <c r="B524" s="207">
        <f t="shared" si="32"/>
        <v>151.60699738988262</v>
      </c>
      <c r="C524" s="207">
        <f t="shared" si="32"/>
        <v>-4.801410163770834</v>
      </c>
      <c r="D524" s="252">
        <f t="shared" si="36"/>
        <v>146.80558722611178</v>
      </c>
      <c r="E524" s="45">
        <f t="shared" si="33"/>
        <v>14.1606610519969</v>
      </c>
      <c r="F524" s="45">
        <f t="shared" si="33"/>
        <v>39.935940912905991</v>
      </c>
      <c r="G524" s="45">
        <f t="shared" si="33"/>
        <v>55.395485331612846</v>
      </c>
      <c r="H524" s="45">
        <f t="shared" si="33"/>
        <v>0</v>
      </c>
      <c r="I524" s="45">
        <f t="shared" si="33"/>
        <v>2.0437976993052001</v>
      </c>
      <c r="J524" s="45">
        <f t="shared" si="33"/>
        <v>96.075133450297329</v>
      </c>
      <c r="K524" s="45">
        <f t="shared" si="33"/>
        <v>49.39796483153971</v>
      </c>
      <c r="L524" s="252">
        <f t="shared" si="37"/>
        <v>10.3650977942</v>
      </c>
      <c r="M524" s="207">
        <f t="shared" si="34"/>
        <v>3.2044952618</v>
      </c>
      <c r="N524" s="207">
        <f t="shared" si="34"/>
        <v>7.1606025324000004</v>
      </c>
      <c r="O524" s="14">
        <f t="shared" si="35"/>
        <v>7.2023943094257402E-3</v>
      </c>
      <c r="Q524" t="s">
        <v>278</v>
      </c>
      <c r="R524" s="34">
        <v>4.7607760269832072E-2</v>
      </c>
    </row>
    <row r="525" spans="1:18" outlineLevel="1">
      <c r="A525" t="s">
        <v>381</v>
      </c>
      <c r="B525" s="207">
        <f t="shared" si="32"/>
        <v>152.21091918970583</v>
      </c>
      <c r="C525" s="207">
        <f t="shared" si="32"/>
        <v>21.027748961493799</v>
      </c>
      <c r="D525" s="252">
        <f t="shared" si="36"/>
        <v>173.23866815119965</v>
      </c>
      <c r="E525" s="45">
        <f t="shared" si="33"/>
        <v>15.584858141429793</v>
      </c>
      <c r="F525" s="45">
        <f t="shared" si="33"/>
        <v>24.589450836418997</v>
      </c>
      <c r="G525" s="45">
        <f t="shared" si="33"/>
        <v>193.2791833330827</v>
      </c>
      <c r="H525" s="45">
        <f t="shared" si="33"/>
        <v>0</v>
      </c>
      <c r="I525" s="45">
        <f t="shared" si="33"/>
        <v>1.5738371286273001</v>
      </c>
      <c r="J525" s="45">
        <f t="shared" si="33"/>
        <v>186.85706439492782</v>
      </c>
      <c r="K525" s="45">
        <f t="shared" si="33"/>
        <v>133.23796905396512</v>
      </c>
      <c r="L525" s="252">
        <f t="shared" si="37"/>
        <v>19.242097247700002</v>
      </c>
      <c r="M525" s="207">
        <f t="shared" si="34"/>
        <v>16.197507929500002</v>
      </c>
      <c r="N525" s="207">
        <f t="shared" si="34"/>
        <v>3.0445893181999995</v>
      </c>
      <c r="O525" s="14">
        <f t="shared" si="35"/>
        <v>1.3000475226157052E-2</v>
      </c>
      <c r="Q525" t="s">
        <v>280</v>
      </c>
      <c r="R525" s="34">
        <v>4.4679913714305297E-2</v>
      </c>
    </row>
    <row r="526" spans="1:18" outlineLevel="1">
      <c r="A526" t="s">
        <v>283</v>
      </c>
      <c r="B526" s="207">
        <f t="shared" si="32"/>
        <v>543.11482236730296</v>
      </c>
      <c r="C526" s="207">
        <f t="shared" si="32"/>
        <v>-192.47546219220175</v>
      </c>
      <c r="D526" s="252">
        <f t="shared" si="36"/>
        <v>350.63936017510122</v>
      </c>
      <c r="E526" s="45">
        <f t="shared" si="33"/>
        <v>17.303328524736152</v>
      </c>
      <c r="F526" s="45">
        <f t="shared" si="33"/>
        <v>47.993818710443463</v>
      </c>
      <c r="G526" s="45">
        <f t="shared" si="33"/>
        <v>93.68428177722285</v>
      </c>
      <c r="H526" s="45">
        <f t="shared" si="33"/>
        <v>0</v>
      </c>
      <c r="I526" s="45">
        <f t="shared" si="33"/>
        <v>3.6504084744258001</v>
      </c>
      <c r="J526" s="45">
        <f t="shared" si="33"/>
        <v>576.66951590987787</v>
      </c>
      <c r="K526" s="45">
        <f t="shared" si="33"/>
        <v>252.51771514141379</v>
      </c>
      <c r="L526" s="252">
        <f t="shared" si="37"/>
        <v>26.847100791499997</v>
      </c>
      <c r="M526" s="207">
        <f t="shared" si="34"/>
        <v>10.450932957500003</v>
      </c>
      <c r="N526" s="207">
        <f t="shared" si="34"/>
        <v>16.396167833999996</v>
      </c>
      <c r="O526" s="14">
        <f t="shared" si="35"/>
        <v>2.3811594601198218E-2</v>
      </c>
      <c r="Q526" t="s">
        <v>281</v>
      </c>
      <c r="R526" s="34">
        <v>4.2342150836068203E-2</v>
      </c>
    </row>
    <row r="527" spans="1:18" outlineLevel="1">
      <c r="A527" t="s">
        <v>282</v>
      </c>
      <c r="B527" s="207">
        <f t="shared" si="32"/>
        <v>93.646756223077261</v>
      </c>
      <c r="C527" s="207">
        <f t="shared" si="32"/>
        <v>3.1570590352716228</v>
      </c>
      <c r="D527" s="252">
        <f t="shared" si="36"/>
        <v>96.803815258348891</v>
      </c>
      <c r="E527" s="45">
        <f t="shared" si="33"/>
        <v>47.507077190756469</v>
      </c>
      <c r="F527" s="45">
        <f t="shared" si="33"/>
        <v>59.354161107538125</v>
      </c>
      <c r="G527" s="45">
        <f t="shared" si="33"/>
        <v>113.825239287093</v>
      </c>
      <c r="H527" s="45">
        <f t="shared" si="33"/>
        <v>0</v>
      </c>
      <c r="I527" s="45">
        <f t="shared" si="33"/>
        <v>2.3292787072975503</v>
      </c>
      <c r="J527" s="45">
        <f t="shared" si="33"/>
        <v>330.82330753352738</v>
      </c>
      <c r="K527" s="45">
        <f t="shared" si="33"/>
        <v>172.09023502080157</v>
      </c>
      <c r="L527" s="252">
        <f t="shared" si="37"/>
        <v>3.76255054636</v>
      </c>
      <c r="M527" s="207">
        <f t="shared" si="34"/>
        <v>2.5190827755100003</v>
      </c>
      <c r="N527" s="207">
        <f t="shared" si="34"/>
        <v>1.2434677708499997</v>
      </c>
      <c r="O527" s="14">
        <f t="shared" si="35"/>
        <v>1.4372380219229111E-2</v>
      </c>
      <c r="Q527" t="s">
        <v>283</v>
      </c>
      <c r="R527" s="34">
        <v>2.7396793873119225E-2</v>
      </c>
    </row>
    <row r="528" spans="1:18" outlineLevel="1">
      <c r="A528" t="s">
        <v>299</v>
      </c>
      <c r="B528" s="207">
        <f t="shared" si="32"/>
        <v>85.590623250151822</v>
      </c>
      <c r="C528" s="207">
        <f t="shared" si="32"/>
        <v>-49.195270938768175</v>
      </c>
      <c r="D528" s="252">
        <f t="shared" si="36"/>
        <v>36.395352311383647</v>
      </c>
      <c r="E528" s="45">
        <f t="shared" si="33"/>
        <v>17.574097792720416</v>
      </c>
      <c r="F528" s="45">
        <f t="shared" si="33"/>
        <v>41.551439247033542</v>
      </c>
      <c r="G528" s="45">
        <f t="shared" si="33"/>
        <v>71.710334180328843</v>
      </c>
      <c r="H528" s="45">
        <f t="shared" si="33"/>
        <v>0</v>
      </c>
      <c r="I528" s="45">
        <f t="shared" si="33"/>
        <v>1.5937528960208964</v>
      </c>
      <c r="J528" s="45">
        <f t="shared" si="33"/>
        <v>153.22303970786902</v>
      </c>
      <c r="K528" s="45">
        <f t="shared" si="33"/>
        <v>67.370720814885104</v>
      </c>
      <c r="L528" s="252">
        <f t="shared" si="37"/>
        <v>33.444503329600003</v>
      </c>
      <c r="M528" s="207">
        <f t="shared" si="34"/>
        <v>7.6786815565999991</v>
      </c>
      <c r="N528" s="207">
        <f t="shared" si="34"/>
        <v>25.765821773000006</v>
      </c>
      <c r="O528" s="14">
        <f t="shared" si="35"/>
        <v>7.3533976401414522E-3</v>
      </c>
      <c r="Q528" t="s">
        <v>279</v>
      </c>
      <c r="R528" s="34">
        <v>2.6210678361387286E-2</v>
      </c>
    </row>
    <row r="529" spans="1:18" outlineLevel="1">
      <c r="A529" t="s">
        <v>287</v>
      </c>
      <c r="B529" s="207">
        <f t="shared" si="32"/>
        <v>149.48929669985276</v>
      </c>
      <c r="C529" s="207">
        <f t="shared" si="32"/>
        <v>-6.8110510618901543</v>
      </c>
      <c r="D529" s="252">
        <f t="shared" si="36"/>
        <v>142.67824563796262</v>
      </c>
      <c r="E529" s="45">
        <f t="shared" si="33"/>
        <v>76.750696346315991</v>
      </c>
      <c r="F529" s="45">
        <f t="shared" si="33"/>
        <v>83.189083036913004</v>
      </c>
      <c r="G529" s="45">
        <f t="shared" si="33"/>
        <v>193.58318080767708</v>
      </c>
      <c r="H529" s="45">
        <f t="shared" si="33"/>
        <v>0</v>
      </c>
      <c r="I529" s="45">
        <f t="shared" si="33"/>
        <v>4.1251039365704498</v>
      </c>
      <c r="J529" s="45">
        <f t="shared" si="33"/>
        <v>301.41417587445949</v>
      </c>
      <c r="K529" s="45">
        <f t="shared" si="33"/>
        <v>71.779068126940942</v>
      </c>
      <c r="L529" s="252">
        <f t="shared" si="37"/>
        <v>7.59657952335</v>
      </c>
      <c r="M529" s="207">
        <f t="shared" si="34"/>
        <v>2.8458811455999995</v>
      </c>
      <c r="N529" s="207">
        <f t="shared" si="34"/>
        <v>4.75069837775</v>
      </c>
      <c r="O529" s="14">
        <f t="shared" si="35"/>
        <v>1.5322205096235966E-2</v>
      </c>
      <c r="Q529" t="s">
        <v>380</v>
      </c>
      <c r="R529" s="34">
        <v>2.4198490486343996E-2</v>
      </c>
    </row>
    <row r="530" spans="1:18" outlineLevel="1">
      <c r="A530" t="s">
        <v>76</v>
      </c>
      <c r="B530" s="207">
        <f t="shared" si="32"/>
        <v>1056.8220390651713</v>
      </c>
      <c r="C530" s="207">
        <f t="shared" si="32"/>
        <v>-569.12481054487694</v>
      </c>
      <c r="D530" s="252">
        <f t="shared" si="36"/>
        <v>487.6972285202944</v>
      </c>
      <c r="E530" s="45">
        <f t="shared" ref="E530:K539" si="38">SUMIFS($N$12:$N$352,$C$12:$C$352,E$519,$B$12:$B$352,$A530)*10^3</f>
        <v>568.91361360534938</v>
      </c>
      <c r="F530" s="45">
        <f t="shared" si="38"/>
        <v>986.33425154475651</v>
      </c>
      <c r="G530" s="45">
        <f t="shared" si="38"/>
        <v>4427.1916551238101</v>
      </c>
      <c r="H530" s="45">
        <f t="shared" si="38"/>
        <v>809.21577413000023</v>
      </c>
      <c r="I530" s="45">
        <f t="shared" si="38"/>
        <v>53.205958935710008</v>
      </c>
      <c r="J530" s="45">
        <f t="shared" si="38"/>
        <v>7001.9153666270367</v>
      </c>
      <c r="K530" s="45">
        <f t="shared" si="38"/>
        <v>1237.7556657923324</v>
      </c>
      <c r="L530" s="252">
        <f t="shared" si="37"/>
        <v>157.00681251200001</v>
      </c>
      <c r="M530" s="207">
        <f t="shared" si="34"/>
        <v>59.389907637</v>
      </c>
      <c r="N530" s="207">
        <f t="shared" si="34"/>
        <v>97.616904875000003</v>
      </c>
      <c r="O530" s="14">
        <f t="shared" si="35"/>
        <v>0.27352419947903445</v>
      </c>
      <c r="Q530" t="s">
        <v>285</v>
      </c>
      <c r="R530" s="34">
        <v>2.1860394632891512E-2</v>
      </c>
    </row>
    <row r="531" spans="1:18" outlineLevel="1">
      <c r="A531" t="s">
        <v>303</v>
      </c>
      <c r="B531" s="207">
        <f t="shared" si="32"/>
        <v>76.459515367760446</v>
      </c>
      <c r="C531" s="207">
        <f t="shared" si="32"/>
        <v>-10.805734064100511</v>
      </c>
      <c r="D531" s="252">
        <f t="shared" si="36"/>
        <v>65.65378130365994</v>
      </c>
      <c r="E531" s="45">
        <f t="shared" si="38"/>
        <v>14.290822771277462</v>
      </c>
      <c r="F531" s="45">
        <f t="shared" si="38"/>
        <v>12.325843531740988</v>
      </c>
      <c r="G531" s="45">
        <f t="shared" si="38"/>
        <v>27.531506420923701</v>
      </c>
      <c r="H531" s="45">
        <f t="shared" si="38"/>
        <v>0</v>
      </c>
      <c r="I531" s="45">
        <f t="shared" si="38"/>
        <v>0.65545295512721002</v>
      </c>
      <c r="J531" s="45">
        <f t="shared" si="38"/>
        <v>69.855730076352287</v>
      </c>
      <c r="K531" s="45">
        <f t="shared" si="38"/>
        <v>38.916012874836781</v>
      </c>
      <c r="L531" s="252">
        <f t="shared" si="37"/>
        <v>9.3511853475500004</v>
      </c>
      <c r="M531" s="207">
        <f t="shared" si="34"/>
        <v>3.4137506769000003</v>
      </c>
      <c r="N531" s="207">
        <f t="shared" si="34"/>
        <v>5.9374346706500001</v>
      </c>
      <c r="O531" s="14">
        <f t="shared" si="35"/>
        <v>4.148802514216887E-3</v>
      </c>
      <c r="Q531" t="s">
        <v>378</v>
      </c>
      <c r="R531" s="34">
        <v>1.9902288367022365E-2</v>
      </c>
    </row>
    <row r="532" spans="1:18" outlineLevel="1">
      <c r="A532" t="s">
        <v>383</v>
      </c>
      <c r="B532" s="207">
        <f t="shared" si="32"/>
        <v>62.084867897297599</v>
      </c>
      <c r="C532" s="207">
        <f t="shared" si="32"/>
        <v>-19.551515847774969</v>
      </c>
      <c r="D532" s="252">
        <f t="shared" si="36"/>
        <v>42.533352049522634</v>
      </c>
      <c r="E532" s="45">
        <f t="shared" si="38"/>
        <v>3.9337907013836997</v>
      </c>
      <c r="F532" s="45">
        <f t="shared" si="38"/>
        <v>39.545582837792196</v>
      </c>
      <c r="G532" s="45">
        <f t="shared" si="38"/>
        <v>83.928955991435572</v>
      </c>
      <c r="H532" s="45">
        <f t="shared" si="38"/>
        <v>42.69921026042001</v>
      </c>
      <c r="I532" s="45">
        <f t="shared" si="38"/>
        <v>2.0086170959996501</v>
      </c>
      <c r="J532" s="45">
        <f t="shared" si="38"/>
        <v>170.47423582462886</v>
      </c>
      <c r="K532" s="45">
        <f t="shared" si="38"/>
        <v>39.071671735582903</v>
      </c>
      <c r="L532" s="252">
        <f t="shared" si="37"/>
        <v>1.43019447578</v>
      </c>
      <c r="M532" s="207">
        <f t="shared" si="34"/>
        <v>0.42104878583000005</v>
      </c>
      <c r="N532" s="207">
        <f t="shared" si="34"/>
        <v>1.00914568995</v>
      </c>
      <c r="O532" s="14">
        <f t="shared" si="35"/>
        <v>7.4014339984673338E-3</v>
      </c>
      <c r="Q532" t="s">
        <v>287</v>
      </c>
      <c r="R532" s="34">
        <v>1.9358422327530586E-2</v>
      </c>
    </row>
    <row r="533" spans="1:18" outlineLevel="1">
      <c r="A533" t="s">
        <v>384</v>
      </c>
      <c r="B533" s="207">
        <f t="shared" si="32"/>
        <v>74.880152585500127</v>
      </c>
      <c r="C533" s="207">
        <f t="shared" si="32"/>
        <v>-42.762415366830709</v>
      </c>
      <c r="D533" s="252">
        <f t="shared" si="36"/>
        <v>32.117737218669419</v>
      </c>
      <c r="E533" s="45">
        <f t="shared" si="38"/>
        <v>46.262722091064958</v>
      </c>
      <c r="F533" s="45">
        <f t="shared" si="38"/>
        <v>95.185327723110021</v>
      </c>
      <c r="G533" s="45">
        <f t="shared" si="38"/>
        <v>171.53116285251062</v>
      </c>
      <c r="H533" s="45">
        <f t="shared" si="38"/>
        <v>8.9192676346499979</v>
      </c>
      <c r="I533" s="45">
        <f t="shared" si="38"/>
        <v>1.3045080685239698</v>
      </c>
      <c r="J533" s="45">
        <f t="shared" si="38"/>
        <v>259.83632894132086</v>
      </c>
      <c r="K533" s="45">
        <f t="shared" si="38"/>
        <v>122.34348508748897</v>
      </c>
      <c r="L533" s="252">
        <f t="shared" si="37"/>
        <v>13.239525817699999</v>
      </c>
      <c r="M533" s="207">
        <f t="shared" si="34"/>
        <v>9.4111284488999996</v>
      </c>
      <c r="N533" s="207">
        <f t="shared" si="34"/>
        <v>3.8283973688000001</v>
      </c>
      <c r="O533" s="14">
        <f t="shared" si="35"/>
        <v>1.3055025123196604E-2</v>
      </c>
      <c r="Q533" t="s">
        <v>370</v>
      </c>
      <c r="R533" s="34">
        <v>1.8202570215283417E-2</v>
      </c>
    </row>
    <row r="534" spans="1:18" outlineLevel="1">
      <c r="A534" t="s">
        <v>385</v>
      </c>
      <c r="B534" s="207">
        <f t="shared" si="32"/>
        <v>12.092469059922271</v>
      </c>
      <c r="C534" s="207">
        <f t="shared" si="32"/>
        <v>-16.436665176450141</v>
      </c>
      <c r="D534" s="252">
        <f t="shared" si="36"/>
        <v>-4.3441961165278702</v>
      </c>
      <c r="E534" s="45">
        <f t="shared" si="38"/>
        <v>8.8162445511990004</v>
      </c>
      <c r="F534" s="45">
        <f t="shared" si="38"/>
        <v>15.907197722097463</v>
      </c>
      <c r="G534" s="45">
        <f t="shared" si="38"/>
        <v>5.5270001584335544</v>
      </c>
      <c r="H534" s="45">
        <f t="shared" si="38"/>
        <v>0</v>
      </c>
      <c r="I534" s="45">
        <f t="shared" si="38"/>
        <v>0.27312422967173999</v>
      </c>
      <c r="J534" s="45">
        <f t="shared" si="38"/>
        <v>46.018628341123986</v>
      </c>
      <c r="K534" s="45">
        <f t="shared" si="38"/>
        <v>32.461160402626064</v>
      </c>
      <c r="L534" s="252">
        <f t="shared" si="37"/>
        <v>4.2618726260099962</v>
      </c>
      <c r="M534" s="207">
        <f t="shared" si="34"/>
        <v>3.8535892103999996</v>
      </c>
      <c r="N534" s="207">
        <f t="shared" si="34"/>
        <v>0.40828341560999631</v>
      </c>
      <c r="O534" s="14">
        <f t="shared" si="35"/>
        <v>1.8940867466105517E-3</v>
      </c>
      <c r="R534" s="34"/>
    </row>
    <row r="535" spans="1:18" outlineLevel="1">
      <c r="A535" t="s">
        <v>382</v>
      </c>
      <c r="B535" s="207">
        <f t="shared" si="32"/>
        <v>453.34085644842145</v>
      </c>
      <c r="C535" s="207">
        <f t="shared" si="32"/>
        <v>-699.17288637737875</v>
      </c>
      <c r="D535" s="252">
        <f t="shared" si="36"/>
        <v>-245.8320299289573</v>
      </c>
      <c r="E535" s="45">
        <f t="shared" si="38"/>
        <v>256.34469597728861</v>
      </c>
      <c r="F535" s="45">
        <f t="shared" si="38"/>
        <v>616.38820738650975</v>
      </c>
      <c r="G535" s="45">
        <f t="shared" si="38"/>
        <v>1092.3799773243604</v>
      </c>
      <c r="H535" s="45">
        <f t="shared" si="38"/>
        <v>80.022773622000003</v>
      </c>
      <c r="I535" s="45">
        <f t="shared" si="38"/>
        <v>9.665241859040151</v>
      </c>
      <c r="J535" s="45">
        <f t="shared" si="38"/>
        <v>1492.212464367597</v>
      </c>
      <c r="K535" s="45">
        <f t="shared" si="38"/>
        <v>907.03118288305586</v>
      </c>
      <c r="L535" s="252">
        <f t="shared" si="37"/>
        <v>196.13026505539963</v>
      </c>
      <c r="M535" s="207">
        <f t="shared" si="34"/>
        <v>71.354908273899994</v>
      </c>
      <c r="N535" s="207">
        <f t="shared" si="34"/>
        <v>124.77535678149964</v>
      </c>
      <c r="O535" s="14">
        <f t="shared" si="35"/>
        <v>7.6589499178749715E-2</v>
      </c>
      <c r="Q535" t="s">
        <v>383</v>
      </c>
      <c r="R535" s="34">
        <v>1.6308431226379812E-2</v>
      </c>
    </row>
    <row r="536" spans="1:18" outlineLevel="1">
      <c r="A536" t="s">
        <v>145</v>
      </c>
      <c r="B536" s="207">
        <f t="shared" si="32"/>
        <v>1023.1479660057335</v>
      </c>
      <c r="C536" s="207">
        <f t="shared" si="32"/>
        <v>-694.97021906272835</v>
      </c>
      <c r="D536" s="252">
        <f t="shared" si="36"/>
        <v>328.1777469430051</v>
      </c>
      <c r="E536" s="45">
        <f t="shared" si="38"/>
        <v>313.50681918867912</v>
      </c>
      <c r="F536" s="45">
        <f t="shared" si="38"/>
        <v>534.78379678376075</v>
      </c>
      <c r="G536" s="45">
        <f t="shared" si="38"/>
        <v>1772.8053610776994</v>
      </c>
      <c r="H536" s="45">
        <f t="shared" si="38"/>
        <v>0</v>
      </c>
      <c r="I536" s="45">
        <f t="shared" si="38"/>
        <v>37.515853316493008</v>
      </c>
      <c r="J536" s="45">
        <f t="shared" si="38"/>
        <v>2587.642748061533</v>
      </c>
      <c r="K536" s="45">
        <f t="shared" si="38"/>
        <v>490.2888011883087</v>
      </c>
      <c r="L536" s="252">
        <f t="shared" si="37"/>
        <v>43.592289663999999</v>
      </c>
      <c r="M536" s="207">
        <f t="shared" si="34"/>
        <v>22.469953558500002</v>
      </c>
      <c r="N536" s="207">
        <f t="shared" si="34"/>
        <v>21.122336105499997</v>
      </c>
      <c r="O536" s="14">
        <f t="shared" si="35"/>
        <v>0.10622076638862514</v>
      </c>
      <c r="Q536" t="s">
        <v>282</v>
      </c>
      <c r="R536" s="34">
        <v>1.4644356012774223E-2</v>
      </c>
    </row>
    <row r="537" spans="1:18" outlineLevel="1">
      <c r="A537" t="s">
        <v>279</v>
      </c>
      <c r="B537" s="207">
        <f t="shared" si="32"/>
        <v>183.59817349792584</v>
      </c>
      <c r="C537" s="207">
        <f t="shared" si="32"/>
        <v>-50.892796549122615</v>
      </c>
      <c r="D537" s="252">
        <f t="shared" si="36"/>
        <v>132.70537694880323</v>
      </c>
      <c r="E537" s="45">
        <f t="shared" si="38"/>
        <v>21.749191993130005</v>
      </c>
      <c r="F537" s="45">
        <f t="shared" si="38"/>
        <v>160.90174569911744</v>
      </c>
      <c r="G537" s="45">
        <f t="shared" si="38"/>
        <v>234.76172771994885</v>
      </c>
      <c r="H537" s="45">
        <f t="shared" si="38"/>
        <v>0</v>
      </c>
      <c r="I537" s="45">
        <f t="shared" si="38"/>
        <v>5.1588560058175013</v>
      </c>
      <c r="J537" s="45">
        <f t="shared" si="38"/>
        <v>492.73342964885842</v>
      </c>
      <c r="K537" s="45">
        <f t="shared" si="38"/>
        <v>163.58656617104816</v>
      </c>
      <c r="L537" s="252">
        <f t="shared" si="37"/>
        <v>21.594048225850003</v>
      </c>
      <c r="M537" s="207">
        <f t="shared" si="34"/>
        <v>17.843336039500002</v>
      </c>
      <c r="N537" s="207">
        <f t="shared" si="34"/>
        <v>3.7507121863499995</v>
      </c>
      <c r="O537" s="14">
        <f t="shared" si="35"/>
        <v>2.1444624412799124E-2</v>
      </c>
      <c r="Q537" t="s">
        <v>290</v>
      </c>
      <c r="R537" s="34">
        <v>1.4371741051272532E-2</v>
      </c>
    </row>
    <row r="538" spans="1:18" outlineLevel="1">
      <c r="A538" t="s">
        <v>285</v>
      </c>
      <c r="B538" s="207">
        <f t="shared" si="32"/>
        <v>37.84147234859855</v>
      </c>
      <c r="C538" s="207">
        <f t="shared" si="32"/>
        <v>-58.378531092575166</v>
      </c>
      <c r="D538" s="252">
        <f t="shared" si="36"/>
        <v>-20.537058743976615</v>
      </c>
      <c r="E538" s="45">
        <f t="shared" si="38"/>
        <v>89.661436752959929</v>
      </c>
      <c r="F538" s="45">
        <f t="shared" si="38"/>
        <v>64.012433462980155</v>
      </c>
      <c r="G538" s="45">
        <f t="shared" si="38"/>
        <v>502.44610329092654</v>
      </c>
      <c r="H538" s="45">
        <f t="shared" si="38"/>
        <v>0</v>
      </c>
      <c r="I538" s="45">
        <f t="shared" si="38"/>
        <v>4.5818957573418615</v>
      </c>
      <c r="J538" s="45">
        <f t="shared" si="38"/>
        <v>325.48981192936475</v>
      </c>
      <c r="K538" s="45">
        <f t="shared" si="38"/>
        <v>180.6337591258</v>
      </c>
      <c r="L538" s="252">
        <f t="shared" si="37"/>
        <v>22.9676464884</v>
      </c>
      <c r="M538" s="207">
        <f t="shared" si="34"/>
        <v>13.734840383900002</v>
      </c>
      <c r="N538" s="207">
        <f t="shared" si="34"/>
        <v>9.2328061044999998</v>
      </c>
      <c r="O538" s="14">
        <f t="shared" si="35"/>
        <v>2.0332825600531089E-2</v>
      </c>
      <c r="Q538" t="s">
        <v>381</v>
      </c>
      <c r="R538" s="34">
        <v>1.3953544412480038E-2</v>
      </c>
    </row>
    <row r="539" spans="1:18" outlineLevel="1">
      <c r="A539" t="s">
        <v>290</v>
      </c>
      <c r="B539" s="207">
        <f t="shared" si="32"/>
        <v>132.61122314720907</v>
      </c>
      <c r="C539" s="207">
        <f t="shared" si="32"/>
        <v>-10.769132587593614</v>
      </c>
      <c r="D539" s="252">
        <f t="shared" si="36"/>
        <v>121.84209055961546</v>
      </c>
      <c r="E539" s="45">
        <f t="shared" si="38"/>
        <v>18.184059363139497</v>
      </c>
      <c r="F539" s="45">
        <f t="shared" si="38"/>
        <v>50.710566265419942</v>
      </c>
      <c r="G539" s="45">
        <f t="shared" si="38"/>
        <v>149.0990081749454</v>
      </c>
      <c r="H539" s="45">
        <f t="shared" si="38"/>
        <v>0</v>
      </c>
      <c r="I539" s="45">
        <f t="shared" si="38"/>
        <v>1.7320553400545</v>
      </c>
      <c r="J539" s="45">
        <f t="shared" si="38"/>
        <v>332.77800654013032</v>
      </c>
      <c r="K539" s="45">
        <f t="shared" si="38"/>
        <v>174.33094255756194</v>
      </c>
      <c r="L539" s="252">
        <f t="shared" si="37"/>
        <v>10.994595054300003</v>
      </c>
      <c r="M539" s="207">
        <f t="shared" si="34"/>
        <v>8.5472233450000026</v>
      </c>
      <c r="N539" s="207">
        <f t="shared" si="34"/>
        <v>2.4473717093</v>
      </c>
      <c r="O539" s="14">
        <f t="shared" si="35"/>
        <v>1.4949289704043396E-2</v>
      </c>
      <c r="Q539" t="s">
        <v>384</v>
      </c>
      <c r="R539" s="34">
        <v>1.3279829993438434E-2</v>
      </c>
    </row>
    <row r="540" spans="1:18" outlineLevel="1">
      <c r="A540" t="s">
        <v>278</v>
      </c>
      <c r="B540" s="207">
        <f t="shared" si="32"/>
        <v>136.29843581131917</v>
      </c>
      <c r="C540" s="207">
        <f t="shared" si="32"/>
        <v>-23.495203890808551</v>
      </c>
      <c r="D540" s="252">
        <f t="shared" si="36"/>
        <v>112.80323192051061</v>
      </c>
      <c r="E540" s="45">
        <f t="shared" ref="E540:K550" si="39">SUMIFS($N$12:$N$352,$C$12:$C$352,E$519,$B$12:$B$352,$A540)*10^3</f>
        <v>104.91762620184984</v>
      </c>
      <c r="F540" s="45">
        <f t="shared" si="39"/>
        <v>246.6536942431558</v>
      </c>
      <c r="G540" s="45">
        <f t="shared" si="39"/>
        <v>622.41991135622675</v>
      </c>
      <c r="H540" s="45">
        <f t="shared" si="39"/>
        <v>0</v>
      </c>
      <c r="I540" s="45">
        <f t="shared" si="39"/>
        <v>6.0500113982852506</v>
      </c>
      <c r="J540" s="45">
        <f t="shared" si="39"/>
        <v>998.4550940377959</v>
      </c>
      <c r="K540" s="45">
        <f t="shared" si="39"/>
        <v>521.42934971456543</v>
      </c>
      <c r="L540" s="252">
        <f t="shared" si="37"/>
        <v>178.59240980000001</v>
      </c>
      <c r="M540" s="207">
        <f t="shared" si="34"/>
        <v>70.503237040000002</v>
      </c>
      <c r="N540" s="207">
        <f t="shared" si="34"/>
        <v>108.08917276000001</v>
      </c>
      <c r="O540" s="14">
        <f t="shared" si="35"/>
        <v>4.8539796596064014E-2</v>
      </c>
      <c r="Q540" t="s">
        <v>293</v>
      </c>
      <c r="R540" s="34">
        <v>1.2049750024440744E-2</v>
      </c>
    </row>
    <row r="541" spans="1:18" outlineLevel="1">
      <c r="A541" t="s">
        <v>294</v>
      </c>
      <c r="B541" s="207">
        <f t="shared" si="32"/>
        <v>241.98884464593371</v>
      </c>
      <c r="C541" s="207">
        <f t="shared" si="32"/>
        <v>-37.865799958075307</v>
      </c>
      <c r="D541" s="252">
        <f t="shared" si="36"/>
        <v>204.1230446878584</v>
      </c>
      <c r="E541" s="45">
        <f t="shared" si="39"/>
        <v>12.780401809694986</v>
      </c>
      <c r="F541" s="45">
        <f t="shared" si="39"/>
        <v>107.32375784985651</v>
      </c>
      <c r="G541" s="45">
        <f t="shared" si="39"/>
        <v>58.969331469886946</v>
      </c>
      <c r="H541" s="45">
        <f t="shared" si="39"/>
        <v>0</v>
      </c>
      <c r="I541" s="45">
        <f t="shared" si="39"/>
        <v>0.7777045710613264</v>
      </c>
      <c r="J541" s="45">
        <f t="shared" si="39"/>
        <v>221.46825856285184</v>
      </c>
      <c r="K541" s="45">
        <f t="shared" si="39"/>
        <v>65.13585235391345</v>
      </c>
      <c r="L541" s="252">
        <f t="shared" si="37"/>
        <v>5.020785030499999</v>
      </c>
      <c r="M541" s="207">
        <f t="shared" si="34"/>
        <v>4.0106178842999993</v>
      </c>
      <c r="N541" s="207">
        <f t="shared" si="34"/>
        <v>1.0101671462000001</v>
      </c>
      <c r="O541" s="14">
        <f t="shared" si="35"/>
        <v>1.1748358858349328E-2</v>
      </c>
      <c r="Q541" t="s">
        <v>294</v>
      </c>
      <c r="R541" s="34">
        <v>1.1841899498606182E-2</v>
      </c>
    </row>
    <row r="542" spans="1:18" outlineLevel="1">
      <c r="A542" t="s">
        <v>280</v>
      </c>
      <c r="B542" s="207">
        <f t="shared" si="32"/>
        <v>145.12397305500295</v>
      </c>
      <c r="C542" s="207">
        <f t="shared" si="32"/>
        <v>44.459535125621834</v>
      </c>
      <c r="D542" s="252">
        <f t="shared" si="36"/>
        <v>189.58350818062479</v>
      </c>
      <c r="E542" s="45">
        <f t="shared" si="39"/>
        <v>31.352374987233006</v>
      </c>
      <c r="F542" s="45">
        <f t="shared" si="39"/>
        <v>135.842775897525</v>
      </c>
      <c r="G542" s="45">
        <f t="shared" si="39"/>
        <v>426.93116522713206</v>
      </c>
      <c r="H542" s="45">
        <f t="shared" si="39"/>
        <v>337.28186075280001</v>
      </c>
      <c r="I542" s="45">
        <f t="shared" si="39"/>
        <v>8.4273288303049974</v>
      </c>
      <c r="J542" s="45">
        <f t="shared" si="39"/>
        <v>730.01927573090347</v>
      </c>
      <c r="K542" s="45">
        <f t="shared" si="39"/>
        <v>180.05429056572984</v>
      </c>
      <c r="L542" s="252">
        <f t="shared" si="37"/>
        <v>67.143835237800005</v>
      </c>
      <c r="M542" s="207">
        <f t="shared" si="34"/>
        <v>10.175813778799998</v>
      </c>
      <c r="N542" s="207">
        <f t="shared" si="34"/>
        <v>56.968021459000006</v>
      </c>
      <c r="O542" s="14">
        <f t="shared" si="35"/>
        <v>3.6633440247633667E-2</v>
      </c>
      <c r="Q542" t="s">
        <v>295</v>
      </c>
      <c r="R542" s="34">
        <v>1.1428345948687208E-2</v>
      </c>
    </row>
    <row r="543" spans="1:18" outlineLevel="1">
      <c r="A543" t="s">
        <v>296</v>
      </c>
      <c r="B543" s="207">
        <f t="shared" si="32"/>
        <v>47.142572606267656</v>
      </c>
      <c r="C543" s="207">
        <f t="shared" si="32"/>
        <v>-17.075509956817495</v>
      </c>
      <c r="D543" s="252">
        <f t="shared" si="36"/>
        <v>30.067062649450161</v>
      </c>
      <c r="E543" s="45">
        <f t="shared" si="39"/>
        <v>24.489183080930491</v>
      </c>
      <c r="F543" s="45">
        <f t="shared" si="39"/>
        <v>57.084433176518942</v>
      </c>
      <c r="G543" s="45">
        <f t="shared" si="39"/>
        <v>213.61282544772092</v>
      </c>
      <c r="H543" s="45">
        <f t="shared" si="39"/>
        <v>0</v>
      </c>
      <c r="I543" s="45">
        <f t="shared" si="39"/>
        <v>1.3207611461644999</v>
      </c>
      <c r="J543" s="45">
        <f t="shared" si="39"/>
        <v>229.92819555650195</v>
      </c>
      <c r="K543" s="45">
        <f t="shared" si="39"/>
        <v>69.455030558191922</v>
      </c>
      <c r="L543" s="252">
        <f t="shared" si="37"/>
        <v>13.822530862099963</v>
      </c>
      <c r="M543" s="207">
        <f t="shared" si="34"/>
        <v>3.8417372416000006</v>
      </c>
      <c r="N543" s="207">
        <f t="shared" si="34"/>
        <v>9.9807936204999628</v>
      </c>
      <c r="O543" s="14">
        <f t="shared" si="35"/>
        <v>1.1125480910525353E-2</v>
      </c>
      <c r="Q543" t="s">
        <v>296</v>
      </c>
      <c r="R543" s="34">
        <v>1.1041154534394412E-2</v>
      </c>
    </row>
    <row r="544" spans="1:18" outlineLevel="1">
      <c r="A544" t="s">
        <v>386</v>
      </c>
      <c r="B544" s="207">
        <f t="shared" si="32"/>
        <v>42.442266951680665</v>
      </c>
      <c r="C544" s="207">
        <f t="shared" si="32"/>
        <v>6.8119367222263927</v>
      </c>
      <c r="D544" s="252">
        <f t="shared" si="36"/>
        <v>49.254203673907057</v>
      </c>
      <c r="E544" s="45">
        <f t="shared" si="39"/>
        <v>2.5247713714860751</v>
      </c>
      <c r="F544" s="45">
        <f t="shared" si="39"/>
        <v>4.9014055071921501</v>
      </c>
      <c r="G544" s="45">
        <f t="shared" si="39"/>
        <v>10.513110535085964</v>
      </c>
      <c r="H544" s="45">
        <f t="shared" si="39"/>
        <v>0</v>
      </c>
      <c r="I544" s="45">
        <f t="shared" si="39"/>
        <v>0.11529908919685962</v>
      </c>
      <c r="J544" s="45">
        <f t="shared" si="39"/>
        <v>93.454606035602296</v>
      </c>
      <c r="K544" s="45">
        <f t="shared" si="39"/>
        <v>30.215664891850228</v>
      </c>
      <c r="L544" s="252">
        <f t="shared" si="37"/>
        <v>3.8031267005599965</v>
      </c>
      <c r="M544" s="207">
        <f t="shared" si="34"/>
        <v>0.80117900716000001</v>
      </c>
      <c r="N544" s="207">
        <f t="shared" si="34"/>
        <v>3.0019476933999965</v>
      </c>
      <c r="O544" s="14">
        <f t="shared" si="35"/>
        <v>3.38717283440889E-3</v>
      </c>
      <c r="Q544" t="s">
        <v>379</v>
      </c>
      <c r="R544" s="34">
        <v>1.0894733854109646E-2</v>
      </c>
    </row>
    <row r="545" spans="1:18" outlineLevel="1">
      <c r="A545" t="s">
        <v>387</v>
      </c>
      <c r="B545" s="207">
        <f t="shared" si="32"/>
        <v>177.47619202121001</v>
      </c>
      <c r="C545" s="207">
        <f t="shared" si="32"/>
        <v>-40.220492035384829</v>
      </c>
      <c r="D545" s="252">
        <f t="shared" si="36"/>
        <v>137.25569998582517</v>
      </c>
      <c r="E545" s="45">
        <f t="shared" si="39"/>
        <v>13.747793083081199</v>
      </c>
      <c r="F545" s="45">
        <f t="shared" si="39"/>
        <v>30.408143882414951</v>
      </c>
      <c r="G545" s="45">
        <f t="shared" si="39"/>
        <v>87.915884920308983</v>
      </c>
      <c r="H545" s="45">
        <f t="shared" si="39"/>
        <v>0</v>
      </c>
      <c r="I545" s="45">
        <f t="shared" si="39"/>
        <v>2.2469803835944</v>
      </c>
      <c r="J545" s="45">
        <f t="shared" si="39"/>
        <v>178.10085976556212</v>
      </c>
      <c r="K545" s="45">
        <f t="shared" si="39"/>
        <v>102.96672104990905</v>
      </c>
      <c r="L545" s="252">
        <f t="shared" si="37"/>
        <v>14.1059986036</v>
      </c>
      <c r="M545" s="207">
        <f t="shared" si="34"/>
        <v>7.1867651827999994</v>
      </c>
      <c r="N545" s="207">
        <f t="shared" si="34"/>
        <v>6.9192334208000004</v>
      </c>
      <c r="O545" s="14">
        <f t="shared" si="35"/>
        <v>9.8554889840518824E-3</v>
      </c>
      <c r="Q545" t="s">
        <v>387</v>
      </c>
      <c r="R545" s="34">
        <v>1.0241773012501383E-2</v>
      </c>
    </row>
    <row r="546" spans="1:18" outlineLevel="1">
      <c r="A546" t="s">
        <v>295</v>
      </c>
      <c r="B546" s="207">
        <f t="shared" si="32"/>
        <v>203.99165435137573</v>
      </c>
      <c r="C546" s="207">
        <f t="shared" si="32"/>
        <v>-43.406850615568054</v>
      </c>
      <c r="D546" s="252">
        <f t="shared" si="36"/>
        <v>160.58480373580767</v>
      </c>
      <c r="E546" s="45">
        <f t="shared" si="39"/>
        <v>10.486680029765001</v>
      </c>
      <c r="F546" s="45">
        <f t="shared" si="39"/>
        <v>90.765490281451022</v>
      </c>
      <c r="G546" s="45">
        <f t="shared" si="39"/>
        <v>83.5393235129321</v>
      </c>
      <c r="H546" s="45">
        <f t="shared" si="39"/>
        <v>0</v>
      </c>
      <c r="I546" s="45">
        <f t="shared" si="39"/>
        <v>0.60148844244659994</v>
      </c>
      <c r="J546" s="45">
        <f t="shared" si="39"/>
        <v>204.97799177982634</v>
      </c>
      <c r="K546" s="45">
        <f t="shared" si="39"/>
        <v>44.64667777949473</v>
      </c>
      <c r="L546" s="252">
        <f t="shared" si="37"/>
        <v>12.766689605</v>
      </c>
      <c r="M546" s="207">
        <f t="shared" si="34"/>
        <v>7.1795646086000007</v>
      </c>
      <c r="N546" s="207">
        <f t="shared" si="34"/>
        <v>5.5871249963999992</v>
      </c>
      <c r="O546" s="14">
        <f t="shared" si="35"/>
        <v>1.0579260172729464E-2</v>
      </c>
      <c r="Q546" t="s">
        <v>299</v>
      </c>
      <c r="R546" s="34">
        <v>8.0109939099271277E-3</v>
      </c>
    </row>
    <row r="547" spans="1:18" outlineLevel="1">
      <c r="A547" t="s">
        <v>293</v>
      </c>
      <c r="B547" s="207">
        <f t="shared" si="32"/>
        <v>17.653034821550978</v>
      </c>
      <c r="C547" s="207">
        <f t="shared" si="32"/>
        <v>-33.596627210580003</v>
      </c>
      <c r="D547" s="252">
        <f t="shared" si="36"/>
        <v>-15.943592389029025</v>
      </c>
      <c r="E547" s="45">
        <f t="shared" si="39"/>
        <v>41.065051709479455</v>
      </c>
      <c r="F547" s="45">
        <f t="shared" si="39"/>
        <v>52.768142655500014</v>
      </c>
      <c r="G547" s="45">
        <f t="shared" si="39"/>
        <v>228.6505748139825</v>
      </c>
      <c r="H547" s="45">
        <f t="shared" si="39"/>
        <v>0</v>
      </c>
      <c r="I547" s="45">
        <f t="shared" si="39"/>
        <v>2.1988821492967499</v>
      </c>
      <c r="J547" s="45">
        <f t="shared" si="39"/>
        <v>291.63033738524626</v>
      </c>
      <c r="K547" s="45">
        <f t="shared" si="39"/>
        <v>101.02080182814932</v>
      </c>
      <c r="L547" s="252">
        <f>SUM(M547:N547)</f>
        <v>25.4087284692</v>
      </c>
      <c r="M547" s="207">
        <f t="shared" si="34"/>
        <v>1.4740598637</v>
      </c>
      <c r="N547" s="207">
        <f t="shared" si="34"/>
        <v>23.934668605500001</v>
      </c>
      <c r="O547" s="14">
        <f t="shared" si="35"/>
        <v>1.2638699709015702E-2</v>
      </c>
      <c r="Q547" t="s">
        <v>300</v>
      </c>
      <c r="R547" s="34">
        <v>7.5607579214165355E-3</v>
      </c>
    </row>
    <row r="548" spans="1:18" outlineLevel="1">
      <c r="A548" t="s">
        <v>281</v>
      </c>
      <c r="B548" s="207">
        <f t="shared" si="32"/>
        <v>422.56361787421889</v>
      </c>
      <c r="C548" s="207">
        <f t="shared" si="32"/>
        <v>-248.08264120777329</v>
      </c>
      <c r="D548" s="252">
        <f>SUM(B548:C548)</f>
        <v>174.4809766664456</v>
      </c>
      <c r="E548" s="45">
        <f t="shared" si="39"/>
        <v>91.549234340574955</v>
      </c>
      <c r="F548" s="45">
        <f t="shared" si="39"/>
        <v>260.29475020451247</v>
      </c>
      <c r="G548" s="45">
        <f t="shared" si="39"/>
        <v>542.21076427655021</v>
      </c>
      <c r="H548" s="45">
        <f t="shared" si="39"/>
        <v>0</v>
      </c>
      <c r="I548" s="45">
        <f t="shared" si="39"/>
        <v>5.034639812236346</v>
      </c>
      <c r="J548" s="45">
        <f t="shared" si="39"/>
        <v>1022.7902915643336</v>
      </c>
      <c r="K548" s="45">
        <f t="shared" si="39"/>
        <v>328.85498363179977</v>
      </c>
      <c r="L548" s="252">
        <f t="shared" si="37"/>
        <v>281.119239209</v>
      </c>
      <c r="M548" s="207">
        <f t="shared" si="34"/>
        <v>86.219346178999999</v>
      </c>
      <c r="N548" s="207">
        <f t="shared" si="34"/>
        <v>194.89989303000002</v>
      </c>
      <c r="O548" s="14">
        <f t="shared" si="35"/>
        <v>4.7061921260142407E-2</v>
      </c>
      <c r="Q548" t="s">
        <v>301</v>
      </c>
      <c r="R548" s="34">
        <v>6.3258939391801087E-3</v>
      </c>
    </row>
    <row r="549" spans="1:18" outlineLevel="1">
      <c r="A549" t="s">
        <v>301</v>
      </c>
      <c r="B549" s="207">
        <f t="shared" si="32"/>
        <v>5.4527341848622379</v>
      </c>
      <c r="C549" s="207">
        <f t="shared" si="32"/>
        <v>-9.0125058466099741</v>
      </c>
      <c r="D549" s="252">
        <f t="shared" si="36"/>
        <v>-3.5597716617477362</v>
      </c>
      <c r="E549" s="45">
        <f t="shared" si="39"/>
        <v>10.939895895074502</v>
      </c>
      <c r="F549" s="45">
        <f t="shared" si="39"/>
        <v>7.6299771328474977</v>
      </c>
      <c r="G549" s="45">
        <f t="shared" si="39"/>
        <v>121.69346112132234</v>
      </c>
      <c r="H549" s="45">
        <f t="shared" si="39"/>
        <v>0</v>
      </c>
      <c r="I549" s="45">
        <f t="shared" si="39"/>
        <v>0.78381643837455972</v>
      </c>
      <c r="J549" s="45">
        <f t="shared" si="39"/>
        <v>130.3769715324664</v>
      </c>
      <c r="K549" s="45">
        <f t="shared" si="39"/>
        <v>33.715660437897995</v>
      </c>
      <c r="L549" s="252">
        <f t="shared" si="37"/>
        <v>19.556559877399998</v>
      </c>
      <c r="M549" s="207">
        <f t="shared" si="34"/>
        <v>8.604134976200001</v>
      </c>
      <c r="N549" s="207">
        <f t="shared" si="34"/>
        <v>10.952424901199999</v>
      </c>
      <c r="O549" s="14">
        <f t="shared" si="35"/>
        <v>5.5844175533612669E-3</v>
      </c>
      <c r="Q549" t="s">
        <v>386</v>
      </c>
      <c r="R549" s="34">
        <v>5.745163611270602E-3</v>
      </c>
    </row>
    <row r="550" spans="1:18" outlineLevel="1">
      <c r="A550" t="s">
        <v>276</v>
      </c>
      <c r="B550" s="207">
        <f t="shared" si="32"/>
        <v>656.36533823894035</v>
      </c>
      <c r="C550" s="207">
        <f t="shared" si="32"/>
        <v>-304.75654095448772</v>
      </c>
      <c r="D550" s="252">
        <f t="shared" si="36"/>
        <v>351.60879728445263</v>
      </c>
      <c r="E550" s="45">
        <f t="shared" si="39"/>
        <v>289.85699463103424</v>
      </c>
      <c r="F550" s="45">
        <f t="shared" si="39"/>
        <v>453.53985328331953</v>
      </c>
      <c r="G550" s="45">
        <f t="shared" si="39"/>
        <v>1911.6708991752007</v>
      </c>
      <c r="H550" s="45">
        <f t="shared" si="39"/>
        <v>0</v>
      </c>
      <c r="I550" s="45">
        <f t="shared" si="39"/>
        <v>10.39561311028775</v>
      </c>
      <c r="J550" s="45">
        <f t="shared" si="39"/>
        <v>1367.4303973444228</v>
      </c>
      <c r="K550" s="45">
        <f t="shared" si="39"/>
        <v>1659.2018346747923</v>
      </c>
      <c r="L550" s="252">
        <f t="shared" si="37"/>
        <v>146.37411632999999</v>
      </c>
      <c r="M550" s="207">
        <f t="shared" si="34"/>
        <v>46.712721508999998</v>
      </c>
      <c r="N550" s="207">
        <f t="shared" si="34"/>
        <v>99.661394821000002</v>
      </c>
      <c r="O550" s="14">
        <f t="shared" si="35"/>
        <v>0.10764262376404149</v>
      </c>
      <c r="Q550" t="s">
        <v>303</v>
      </c>
      <c r="R550" s="34">
        <v>4.3214877274131017E-3</v>
      </c>
    </row>
    <row r="551" spans="1:18" outlineLevel="1">
      <c r="A551" s="2" t="s">
        <v>164</v>
      </c>
      <c r="B551" s="208">
        <f t="shared" ref="B551:L551" si="40">SUM(B520:B550)</f>
        <v>7439.4177411353357</v>
      </c>
      <c r="C551" s="208">
        <f t="shared" si="40"/>
        <v>-3358.6011897407634</v>
      </c>
      <c r="D551" s="46">
        <f t="shared" si="40"/>
        <v>4080.8165513945728</v>
      </c>
      <c r="E551" s="46">
        <f t="shared" si="40"/>
        <v>2321.1929194357213</v>
      </c>
      <c r="F551" s="46">
        <f t="shared" si="40"/>
        <v>5214.6161420471835</v>
      </c>
      <c r="G551" s="46">
        <f t="shared" si="40"/>
        <v>13803.488989705298</v>
      </c>
      <c r="H551" s="46">
        <f t="shared" si="40"/>
        <v>1278.1388863998704</v>
      </c>
      <c r="I551" s="46">
        <f t="shared" si="40"/>
        <v>178.96588082508495</v>
      </c>
      <c r="J551" s="46">
        <f t="shared" si="40"/>
        <v>21406.023443319013</v>
      </c>
      <c r="K551" s="46">
        <f t="shared" si="40"/>
        <v>7816.187946459142</v>
      </c>
      <c r="L551" s="46">
        <f t="shared" si="40"/>
        <v>1406.4000105976597</v>
      </c>
      <c r="M551" s="208">
        <f>SUM(M520:M550)</f>
        <v>522.54770446359998</v>
      </c>
      <c r="N551" s="208">
        <f>SUM(N520:N550)</f>
        <v>883.85230613405952</v>
      </c>
      <c r="O551" s="15">
        <f>SUM(O520:O550)</f>
        <v>0.99999999999999956</v>
      </c>
    </row>
    <row r="552" spans="1:18" outlineLevel="1">
      <c r="A552" s="9" t="s">
        <v>396</v>
      </c>
      <c r="B552" s="9"/>
      <c r="C552" s="9"/>
      <c r="D552" s="209">
        <f>D551/SUM($D$551:$L$551)</f>
        <v>7.0963526597905502E-2</v>
      </c>
      <c r="E552" s="209">
        <f t="shared" ref="E552:L552" si="41">E551/SUM($D$551:$L$551)</f>
        <v>4.0364479364051672E-2</v>
      </c>
      <c r="F552" s="209">
        <f t="shared" si="41"/>
        <v>9.0679781027542913E-2</v>
      </c>
      <c r="G552" s="209">
        <f t="shared" si="41"/>
        <v>0.24003633726933879</v>
      </c>
      <c r="H552" s="209">
        <f t="shared" si="41"/>
        <v>2.2226248526133429E-2</v>
      </c>
      <c r="I552" s="209">
        <f t="shared" si="41"/>
        <v>3.1121345162424428E-3</v>
      </c>
      <c r="J552" s="209">
        <f t="shared" si="41"/>
        <v>0.37224092160090866</v>
      </c>
      <c r="K552" s="209">
        <f t="shared" si="41"/>
        <v>0.13591992049807569</v>
      </c>
      <c r="L552" s="209">
        <f t="shared" si="41"/>
        <v>2.4456650599800924E-2</v>
      </c>
      <c r="M552" s="16"/>
      <c r="N552" s="16"/>
    </row>
    <row r="553" spans="1:18" outlineLevel="1"/>
    <row r="554" spans="1:18" outlineLevel="1"/>
    <row r="555" spans="1:18" outlineLevel="1">
      <c r="A555" s="1" t="s">
        <v>402</v>
      </c>
      <c r="B555" s="28">
        <f t="array" ref="B555:B563">TRANSPOSE(D552:L552)</f>
        <v>7.0963526597905502E-2</v>
      </c>
    </row>
    <row r="556" spans="1:18" outlineLevel="1">
      <c r="A556" s="1" t="s">
        <v>373</v>
      </c>
      <c r="B556" s="28">
        <v>4.0364479364051672E-2</v>
      </c>
    </row>
    <row r="557" spans="1:18" outlineLevel="1">
      <c r="A557" s="1" t="s">
        <v>374</v>
      </c>
      <c r="B557" s="28">
        <v>9.0679781027542913E-2</v>
      </c>
    </row>
    <row r="558" spans="1:18" outlineLevel="1">
      <c r="A558" s="1" t="s">
        <v>81</v>
      </c>
      <c r="B558" s="28">
        <v>0.24003633726933879</v>
      </c>
    </row>
    <row r="559" spans="1:18" outlineLevel="1">
      <c r="A559" s="1" t="s">
        <v>377</v>
      </c>
      <c r="B559" s="28">
        <v>2.2226248526133429E-2</v>
      </c>
    </row>
    <row r="560" spans="1:18" outlineLevel="1">
      <c r="A560" s="1" t="s">
        <v>371</v>
      </c>
      <c r="B560" s="28">
        <v>3.1121345162424428E-3</v>
      </c>
    </row>
    <row r="561" spans="1:18" outlineLevel="1">
      <c r="A561" s="1" t="s">
        <v>85</v>
      </c>
      <c r="B561" s="28">
        <v>0.37224092160090866</v>
      </c>
    </row>
    <row r="562" spans="1:18" outlineLevel="1">
      <c r="A562" s="1" t="s">
        <v>79</v>
      </c>
      <c r="B562" s="28">
        <v>0.13591992049807569</v>
      </c>
    </row>
    <row r="563" spans="1:18" outlineLevel="1">
      <c r="A563" s="1" t="s">
        <v>403</v>
      </c>
      <c r="B563" s="28">
        <v>2.4456650599800924E-2</v>
      </c>
    </row>
    <row r="564" spans="1:18" outlineLevel="1"/>
    <row r="567" spans="1:18">
      <c r="A567" s="4" t="s">
        <v>361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outlineLevel="1">
      <c r="A568" t="s">
        <v>399</v>
      </c>
    </row>
    <row r="569" spans="1:18" outlineLevel="1">
      <c r="A569" t="s">
        <v>388</v>
      </c>
    </row>
    <row r="570" spans="1:18" outlineLevel="1"/>
    <row r="571" spans="1:18" outlineLevel="1">
      <c r="A571" t="s">
        <v>406</v>
      </c>
    </row>
    <row r="572" spans="1:18" outlineLevel="1">
      <c r="A572" s="1" t="s">
        <v>398</v>
      </c>
      <c r="B572" s="206" t="s">
        <v>105</v>
      </c>
      <c r="C572" s="206" t="s">
        <v>372</v>
      </c>
      <c r="D572" s="63" t="s">
        <v>402</v>
      </c>
      <c r="E572" s="63" t="s">
        <v>373</v>
      </c>
      <c r="F572" s="63" t="s">
        <v>374</v>
      </c>
      <c r="G572" s="63" t="s">
        <v>81</v>
      </c>
      <c r="H572" s="63" t="s">
        <v>377</v>
      </c>
      <c r="I572" s="63" t="s">
        <v>371</v>
      </c>
      <c r="J572" s="63" t="s">
        <v>85</v>
      </c>
      <c r="K572" s="63" t="s">
        <v>79</v>
      </c>
      <c r="L572" s="63" t="s">
        <v>403</v>
      </c>
      <c r="M572" s="206" t="s">
        <v>375</v>
      </c>
      <c r="N572" s="206" t="s">
        <v>376</v>
      </c>
      <c r="O572" s="13" t="s">
        <v>395</v>
      </c>
      <c r="Q572" s="1" t="s">
        <v>404</v>
      </c>
    </row>
    <row r="573" spans="1:18" outlineLevel="1">
      <c r="A573" t="s">
        <v>370</v>
      </c>
      <c r="B573" s="207">
        <f t="shared" ref="B573:C603" si="42">SUMIFS($AH$12:$AH$352,$C$12:$C$352,B$572,$B$12:$B$352,$A573)*10^3</f>
        <v>629.72539584030005</v>
      </c>
      <c r="C573" s="207">
        <f t="shared" si="42"/>
        <v>-819.93031623145498</v>
      </c>
      <c r="D573" s="252">
        <f>SUM(B573:C573)</f>
        <v>-190.20492039115493</v>
      </c>
      <c r="E573" s="45">
        <f t="shared" ref="E573:K582" si="43">SUMIFS($AH$12:$AH$352,$C$12:$C$352,E$572,$B$12:$B$352,$A573)*10^3</f>
        <v>60.647091993236728</v>
      </c>
      <c r="F573" s="45">
        <f t="shared" si="43"/>
        <v>371.2035412542952</v>
      </c>
      <c r="G573" s="45">
        <f t="shared" si="43"/>
        <v>283.41450961316787</v>
      </c>
      <c r="H573" s="45">
        <f t="shared" si="43"/>
        <v>0</v>
      </c>
      <c r="I573" s="45">
        <f t="shared" si="43"/>
        <v>24.204899873901301</v>
      </c>
      <c r="J573" s="45">
        <f t="shared" si="43"/>
        <v>924.95173140239183</v>
      </c>
      <c r="K573" s="45">
        <f t="shared" si="43"/>
        <v>178.74332119853963</v>
      </c>
      <c r="L573" s="252">
        <f>SUM(M573:N573)</f>
        <v>44.820961220600005</v>
      </c>
      <c r="M573" s="207">
        <f t="shared" ref="M573:N603" si="44">SUMIFS($AH$12:$AH$352,$C$12:$C$352,M$572,$B$12:$B$352,$A573)*10^3</f>
        <v>30.799568706000002</v>
      </c>
      <c r="N573" s="207">
        <f t="shared" si="44"/>
        <v>14.0213925146</v>
      </c>
      <c r="O573" s="14">
        <f t="shared" ref="O573:O603" si="45">SUM(D573:L573)/SUM($D$573:$L$603)</f>
        <v>2.7162342407726168E-2</v>
      </c>
      <c r="Q573" t="s">
        <v>76</v>
      </c>
      <c r="R573" s="34">
        <v>0.20592158295953145</v>
      </c>
    </row>
    <row r="574" spans="1:18" outlineLevel="1">
      <c r="A574" t="s">
        <v>378</v>
      </c>
      <c r="B574" s="207">
        <f t="shared" si="42"/>
        <v>150.52492830233427</v>
      </c>
      <c r="C574" s="207">
        <f t="shared" si="42"/>
        <v>-57.956506752136391</v>
      </c>
      <c r="D574" s="252">
        <f t="shared" ref="D574:D600" si="46">SUM(B574:C574)</f>
        <v>92.568421550197883</v>
      </c>
      <c r="E574" s="45">
        <f t="shared" si="43"/>
        <v>57.875197459633242</v>
      </c>
      <c r="F574" s="45">
        <f t="shared" si="43"/>
        <v>160.59550684679692</v>
      </c>
      <c r="G574" s="45">
        <f t="shared" si="43"/>
        <v>299.69507966817304</v>
      </c>
      <c r="H574" s="45">
        <f t="shared" si="43"/>
        <v>0</v>
      </c>
      <c r="I574" s="45">
        <f t="shared" si="43"/>
        <v>22.166859668960107</v>
      </c>
      <c r="J574" s="45">
        <f t="shared" si="43"/>
        <v>538.54534860214676</v>
      </c>
      <c r="K574" s="45">
        <f t="shared" si="43"/>
        <v>332.33365489941951</v>
      </c>
      <c r="L574" s="252">
        <f t="shared" ref="L574:L599" si="47">SUM(M574:N574)</f>
        <v>39.830309075400002</v>
      </c>
      <c r="M574" s="207">
        <f t="shared" si="44"/>
        <v>17.334284547500001</v>
      </c>
      <c r="N574" s="207">
        <f t="shared" si="44"/>
        <v>22.496024527900001</v>
      </c>
      <c r="O574" s="14">
        <f t="shared" si="45"/>
        <v>2.4695806032947808E-2</v>
      </c>
      <c r="Q574" t="s">
        <v>145</v>
      </c>
      <c r="R574" s="34">
        <v>0.13017348139180551</v>
      </c>
    </row>
    <row r="575" spans="1:18" outlineLevel="1">
      <c r="A575" t="s">
        <v>379</v>
      </c>
      <c r="B575" s="207">
        <f t="shared" si="42"/>
        <v>366.9811939511855</v>
      </c>
      <c r="C575" s="207">
        <f t="shared" si="42"/>
        <v>-169.79381457703772</v>
      </c>
      <c r="D575" s="252">
        <f t="shared" si="46"/>
        <v>197.18737937414778</v>
      </c>
      <c r="E575" s="45">
        <f t="shared" si="43"/>
        <v>43.151393689681647</v>
      </c>
      <c r="F575" s="45">
        <f t="shared" si="43"/>
        <v>198.01499725515629</v>
      </c>
      <c r="G575" s="45">
        <f t="shared" si="43"/>
        <v>215.26251970566213</v>
      </c>
      <c r="H575" s="45">
        <f t="shared" si="43"/>
        <v>0</v>
      </c>
      <c r="I575" s="45">
        <f t="shared" si="43"/>
        <v>22.155763374453219</v>
      </c>
      <c r="J575" s="45">
        <f t="shared" si="43"/>
        <v>658.93150985830243</v>
      </c>
      <c r="K575" s="45">
        <f t="shared" si="43"/>
        <v>103.52601163548276</v>
      </c>
      <c r="L575" s="252">
        <f t="shared" si="47"/>
        <v>13.68209105685</v>
      </c>
      <c r="M575" s="207">
        <f t="shared" si="44"/>
        <v>8.5315821297000003</v>
      </c>
      <c r="N575" s="207">
        <f t="shared" si="44"/>
        <v>5.1505089271499997</v>
      </c>
      <c r="O575" s="14">
        <f t="shared" si="45"/>
        <v>2.3228743078970479E-2</v>
      </c>
      <c r="Q575" t="s">
        <v>276</v>
      </c>
      <c r="R575" s="34">
        <v>8.5084260491609512E-2</v>
      </c>
    </row>
    <row r="576" spans="1:18" outlineLevel="1">
      <c r="A576" t="s">
        <v>380</v>
      </c>
      <c r="B576" s="207">
        <f t="shared" si="42"/>
        <v>993.60911807510786</v>
      </c>
      <c r="C576" s="207">
        <f t="shared" si="42"/>
        <v>-1461.5776295625383</v>
      </c>
      <c r="D576" s="252">
        <f t="shared" si="46"/>
        <v>-467.96851148743042</v>
      </c>
      <c r="E576" s="45">
        <f t="shared" si="43"/>
        <v>333.56555941975051</v>
      </c>
      <c r="F576" s="45">
        <f t="shared" si="43"/>
        <v>1112.0839961965639</v>
      </c>
      <c r="G576" s="45">
        <f t="shared" si="43"/>
        <v>472.97670760783296</v>
      </c>
      <c r="H576" s="45">
        <f t="shared" si="43"/>
        <v>0</v>
      </c>
      <c r="I576" s="45">
        <f t="shared" si="43"/>
        <v>67.892598573916857</v>
      </c>
      <c r="J576" s="45">
        <f t="shared" si="43"/>
        <v>1873.4696228925052</v>
      </c>
      <c r="K576" s="45">
        <f t="shared" si="43"/>
        <v>359.80266648357008</v>
      </c>
      <c r="L576" s="252">
        <f t="shared" si="47"/>
        <v>39.471960165599995</v>
      </c>
      <c r="M576" s="207">
        <f t="shared" si="44"/>
        <v>24.008194922499996</v>
      </c>
      <c r="N576" s="207">
        <f t="shared" si="44"/>
        <v>15.463765243099996</v>
      </c>
      <c r="O576" s="14">
        <f t="shared" si="45"/>
        <v>6.0655899571583356E-2</v>
      </c>
      <c r="Q576" t="s">
        <v>382</v>
      </c>
      <c r="R576" s="34">
        <v>5.9025342318343513E-2</v>
      </c>
    </row>
    <row r="577" spans="1:18" outlineLevel="1">
      <c r="A577" t="s">
        <v>300</v>
      </c>
      <c r="B577" s="207">
        <f t="shared" si="42"/>
        <v>166.06837021212891</v>
      </c>
      <c r="C577" s="207">
        <f t="shared" si="42"/>
        <v>-12.487961433983582</v>
      </c>
      <c r="D577" s="252">
        <f t="shared" si="46"/>
        <v>153.58040877814534</v>
      </c>
      <c r="E577" s="45">
        <f t="shared" si="43"/>
        <v>17.283798224703244</v>
      </c>
      <c r="F577" s="45">
        <f t="shared" si="43"/>
        <v>38.447525457788956</v>
      </c>
      <c r="G577" s="45">
        <f t="shared" si="43"/>
        <v>62.852819117879847</v>
      </c>
      <c r="H577" s="45">
        <f t="shared" si="43"/>
        <v>0</v>
      </c>
      <c r="I577" s="45">
        <f t="shared" si="43"/>
        <v>5.7636758689013012</v>
      </c>
      <c r="J577" s="45">
        <f t="shared" si="43"/>
        <v>112.84869527133908</v>
      </c>
      <c r="K577" s="45">
        <f t="shared" si="43"/>
        <v>39.416284031273698</v>
      </c>
      <c r="L577" s="252">
        <f t="shared" si="47"/>
        <v>12.1437273445</v>
      </c>
      <c r="M577" s="207">
        <f t="shared" si="44"/>
        <v>4.0240813210500006</v>
      </c>
      <c r="N577" s="207">
        <f t="shared" si="44"/>
        <v>8.1196460234500005</v>
      </c>
      <c r="O577" s="14">
        <f t="shared" si="45"/>
        <v>7.0768292847211527E-3</v>
      </c>
      <c r="Q577" t="s">
        <v>278</v>
      </c>
      <c r="R577" s="34">
        <v>5.2954220352671784E-2</v>
      </c>
    </row>
    <row r="578" spans="1:18" outlineLevel="1">
      <c r="A578" t="s">
        <v>381</v>
      </c>
      <c r="B578" s="207">
        <f t="shared" si="42"/>
        <v>193.11345528991714</v>
      </c>
      <c r="C578" s="207">
        <f t="shared" si="42"/>
        <v>-20.289212496094478</v>
      </c>
      <c r="D578" s="252">
        <f t="shared" si="46"/>
        <v>172.82424279382266</v>
      </c>
      <c r="E578" s="45">
        <f t="shared" si="43"/>
        <v>16.336918379160039</v>
      </c>
      <c r="F578" s="45">
        <f t="shared" si="43"/>
        <v>24.590861009082467</v>
      </c>
      <c r="G578" s="45">
        <f t="shared" si="43"/>
        <v>152.40579811303283</v>
      </c>
      <c r="H578" s="45">
        <f t="shared" si="43"/>
        <v>0</v>
      </c>
      <c r="I578" s="45">
        <f t="shared" si="43"/>
        <v>7.8492736426315055</v>
      </c>
      <c r="J578" s="45">
        <f t="shared" si="43"/>
        <v>236.17669507178547</v>
      </c>
      <c r="K578" s="45">
        <f t="shared" si="43"/>
        <v>102.99606833330397</v>
      </c>
      <c r="L578" s="252">
        <f t="shared" si="47"/>
        <v>23.271682240749996</v>
      </c>
      <c r="M578" s="207">
        <f t="shared" si="44"/>
        <v>19.695949333699996</v>
      </c>
      <c r="N578" s="207">
        <f t="shared" si="44"/>
        <v>3.5757329070499995</v>
      </c>
      <c r="O578" s="14">
        <f t="shared" si="45"/>
        <v>1.1782289518218667E-2</v>
      </c>
      <c r="Q578" t="s">
        <v>380</v>
      </c>
      <c r="R578" s="34">
        <v>5.0440256297733806E-2</v>
      </c>
    </row>
    <row r="579" spans="1:18" outlineLevel="1">
      <c r="A579" t="s">
        <v>283</v>
      </c>
      <c r="B579" s="207">
        <f t="shared" si="42"/>
        <v>551.94606888364933</v>
      </c>
      <c r="C579" s="207">
        <f t="shared" si="42"/>
        <v>-239.32931824644731</v>
      </c>
      <c r="D579" s="252">
        <f t="shared" si="46"/>
        <v>312.61675063720202</v>
      </c>
      <c r="E579" s="45">
        <f t="shared" si="43"/>
        <v>34.109255012854511</v>
      </c>
      <c r="F579" s="45">
        <f t="shared" si="43"/>
        <v>47.468694109697907</v>
      </c>
      <c r="G579" s="45">
        <f t="shared" si="43"/>
        <v>150.1971426307714</v>
      </c>
      <c r="H579" s="45">
        <f t="shared" si="43"/>
        <v>0</v>
      </c>
      <c r="I579" s="45">
        <f t="shared" si="43"/>
        <v>12.496530425199662</v>
      </c>
      <c r="J579" s="45">
        <f t="shared" si="43"/>
        <v>629.65087298456808</v>
      </c>
      <c r="K579" s="45">
        <f t="shared" si="43"/>
        <v>212.35247610780567</v>
      </c>
      <c r="L579" s="252">
        <f t="shared" si="47"/>
        <v>31.6285218027</v>
      </c>
      <c r="M579" s="207">
        <f t="shared" si="44"/>
        <v>12.593145053699999</v>
      </c>
      <c r="N579" s="207">
        <f t="shared" si="44"/>
        <v>19.035376749000001</v>
      </c>
      <c r="O579" s="14">
        <f t="shared" si="45"/>
        <v>2.2886507485073652E-2</v>
      </c>
      <c r="Q579" t="s">
        <v>281</v>
      </c>
      <c r="R579" s="34">
        <v>4.6477545907368689E-2</v>
      </c>
    </row>
    <row r="580" spans="1:18" outlineLevel="1">
      <c r="A580" t="s">
        <v>282</v>
      </c>
      <c r="B580" s="207">
        <f t="shared" si="42"/>
        <v>98.517124394841332</v>
      </c>
      <c r="C580" s="207">
        <f t="shared" si="42"/>
        <v>-18.681050980273923</v>
      </c>
      <c r="D580" s="252">
        <f t="shared" si="46"/>
        <v>79.836073414567409</v>
      </c>
      <c r="E580" s="45">
        <f t="shared" si="43"/>
        <v>43.894314122369458</v>
      </c>
      <c r="F580" s="45">
        <f t="shared" si="43"/>
        <v>48.447016152060463</v>
      </c>
      <c r="G580" s="45">
        <f t="shared" si="43"/>
        <v>101.04912921965357</v>
      </c>
      <c r="H580" s="45">
        <f t="shared" si="43"/>
        <v>0</v>
      </c>
      <c r="I580" s="45">
        <f t="shared" si="43"/>
        <v>9.5207024425992017</v>
      </c>
      <c r="J580" s="45">
        <f t="shared" si="43"/>
        <v>328.98428118568035</v>
      </c>
      <c r="K580" s="45">
        <f t="shared" si="43"/>
        <v>123.12833668735479</v>
      </c>
      <c r="L580" s="252">
        <f t="shared" si="47"/>
        <v>4.2416490766650004</v>
      </c>
      <c r="M580" s="207">
        <f t="shared" si="44"/>
        <v>2.8591366222000008</v>
      </c>
      <c r="N580" s="207">
        <f t="shared" si="44"/>
        <v>1.382512454465</v>
      </c>
      <c r="O580" s="14">
        <f t="shared" si="45"/>
        <v>1.1824685556885825E-2</v>
      </c>
      <c r="Q580" t="s">
        <v>280</v>
      </c>
      <c r="R580" s="34">
        <v>3.4860323035804108E-2</v>
      </c>
    </row>
    <row r="581" spans="1:18" outlineLevel="1">
      <c r="A581" t="s">
        <v>299</v>
      </c>
      <c r="B581" s="207">
        <f t="shared" si="42"/>
        <v>101.80743694042721</v>
      </c>
      <c r="C581" s="207">
        <f t="shared" si="42"/>
        <v>-167.54013240088381</v>
      </c>
      <c r="D581" s="252">
        <f t="shared" si="46"/>
        <v>-65.732695460456597</v>
      </c>
      <c r="E581" s="45">
        <f t="shared" si="43"/>
        <v>32.16152681042697</v>
      </c>
      <c r="F581" s="45">
        <f t="shared" si="43"/>
        <v>44.008657062118381</v>
      </c>
      <c r="G581" s="45">
        <f t="shared" si="43"/>
        <v>122.52436647273278</v>
      </c>
      <c r="H581" s="45">
        <f t="shared" si="43"/>
        <v>0</v>
      </c>
      <c r="I581" s="45">
        <f t="shared" si="43"/>
        <v>9.6928427652812754</v>
      </c>
      <c r="J581" s="45">
        <f t="shared" si="43"/>
        <v>267.1999269550526</v>
      </c>
      <c r="K581" s="45">
        <f t="shared" si="43"/>
        <v>78.936135787240957</v>
      </c>
      <c r="L581" s="252">
        <f t="shared" si="47"/>
        <v>52.141324391400005</v>
      </c>
      <c r="M581" s="207">
        <f t="shared" si="44"/>
        <v>15.115581937399998</v>
      </c>
      <c r="N581" s="207">
        <f t="shared" si="44"/>
        <v>37.025742454000003</v>
      </c>
      <c r="O581" s="14">
        <f t="shared" si="45"/>
        <v>8.6542265037835141E-3</v>
      </c>
      <c r="Q581" t="s">
        <v>279</v>
      </c>
      <c r="R581" s="34">
        <v>3.2452132577985168E-2</v>
      </c>
    </row>
    <row r="582" spans="1:18" outlineLevel="1">
      <c r="A582" t="s">
        <v>287</v>
      </c>
      <c r="B582" s="207">
        <f t="shared" si="42"/>
        <v>198.54504529618262</v>
      </c>
      <c r="C582" s="207">
        <f t="shared" si="42"/>
        <v>-29.770893770597738</v>
      </c>
      <c r="D582" s="252">
        <f t="shared" si="46"/>
        <v>168.7741515255849</v>
      </c>
      <c r="E582" s="45">
        <f t="shared" si="43"/>
        <v>102.88587809223225</v>
      </c>
      <c r="F582" s="45">
        <f t="shared" si="43"/>
        <v>96.789336508244119</v>
      </c>
      <c r="G582" s="45">
        <f t="shared" si="43"/>
        <v>188.20527461844554</v>
      </c>
      <c r="H582" s="45">
        <f t="shared" si="43"/>
        <v>0</v>
      </c>
      <c r="I582" s="45">
        <f t="shared" si="43"/>
        <v>14.0969643888743</v>
      </c>
      <c r="J582" s="45">
        <f t="shared" si="43"/>
        <v>428.80174339914885</v>
      </c>
      <c r="K582" s="45">
        <f t="shared" si="43"/>
        <v>77.350030420741575</v>
      </c>
      <c r="L582" s="252">
        <f t="shared" si="47"/>
        <v>11.4861128306</v>
      </c>
      <c r="M582" s="207">
        <f t="shared" si="44"/>
        <v>5.2732998505999999</v>
      </c>
      <c r="N582" s="207">
        <f t="shared" si="44"/>
        <v>6.2128129800000007</v>
      </c>
      <c r="O582" s="14">
        <f t="shared" si="45"/>
        <v>1.7412849877448427E-2</v>
      </c>
      <c r="Q582" t="s">
        <v>370</v>
      </c>
      <c r="R582" s="34">
        <v>3.2081257203211165E-2</v>
      </c>
    </row>
    <row r="583" spans="1:18" outlineLevel="1">
      <c r="A583" t="s">
        <v>76</v>
      </c>
      <c r="B583" s="207">
        <f t="shared" si="42"/>
        <v>1019.6026293970697</v>
      </c>
      <c r="C583" s="207">
        <f t="shared" si="42"/>
        <v>-1208.4479638970377</v>
      </c>
      <c r="D583" s="252">
        <f t="shared" si="46"/>
        <v>-188.84533449996798</v>
      </c>
      <c r="E583" s="45">
        <f t="shared" ref="E583:K592" si="48">SUMIFS($AH$12:$AH$352,$C$12:$C$352,E$572,$B$12:$B$352,$A583)*10^3</f>
        <v>603.93833811893921</v>
      </c>
      <c r="F583" s="45">
        <f t="shared" si="48"/>
        <v>906.80309966880861</v>
      </c>
      <c r="G583" s="45">
        <f t="shared" si="48"/>
        <v>2935.0558788839098</v>
      </c>
      <c r="H583" s="45">
        <f t="shared" si="48"/>
        <v>958.35521388999643</v>
      </c>
      <c r="I583" s="45">
        <f t="shared" si="48"/>
        <v>113.62196314333714</v>
      </c>
      <c r="J583" s="45">
        <f t="shared" si="48"/>
        <v>7166.485321377264</v>
      </c>
      <c r="K583" s="45">
        <f t="shared" si="48"/>
        <v>1330.1008330428563</v>
      </c>
      <c r="L583" s="252">
        <f t="shared" si="47"/>
        <v>188.92292043399999</v>
      </c>
      <c r="M583" s="207">
        <f t="shared" si="44"/>
        <v>75.077802863999992</v>
      </c>
      <c r="N583" s="207">
        <f t="shared" si="44"/>
        <v>113.84511757000001</v>
      </c>
      <c r="O583" s="14">
        <f t="shared" si="45"/>
        <v>0.22421321680208223</v>
      </c>
      <c r="Q583" t="s">
        <v>378</v>
      </c>
      <c r="R583" s="34">
        <v>2.6076640854285325E-2</v>
      </c>
    </row>
    <row r="584" spans="1:18" outlineLevel="1">
      <c r="A584" t="s">
        <v>303</v>
      </c>
      <c r="B584" s="207">
        <f t="shared" si="42"/>
        <v>82.08787548156792</v>
      </c>
      <c r="C584" s="207">
        <f t="shared" si="42"/>
        <v>-24.510479935462339</v>
      </c>
      <c r="D584" s="252">
        <f t="shared" si="46"/>
        <v>57.577395546105578</v>
      </c>
      <c r="E584" s="45">
        <f t="shared" si="48"/>
        <v>15.377144682299699</v>
      </c>
      <c r="F584" s="45">
        <f t="shared" si="48"/>
        <v>11.418703615390998</v>
      </c>
      <c r="G584" s="45">
        <f t="shared" si="48"/>
        <v>34.613940464408117</v>
      </c>
      <c r="H584" s="45">
        <f t="shared" si="48"/>
        <v>0</v>
      </c>
      <c r="I584" s="45">
        <f t="shared" si="48"/>
        <v>2.2960555560354119</v>
      </c>
      <c r="J584" s="45">
        <f t="shared" si="48"/>
        <v>88.326682484960145</v>
      </c>
      <c r="K584" s="45">
        <f t="shared" si="48"/>
        <v>28.921417646374177</v>
      </c>
      <c r="L584" s="252">
        <f t="shared" si="47"/>
        <v>10.703373869849997</v>
      </c>
      <c r="M584" s="207">
        <f t="shared" si="44"/>
        <v>4.1834824785999984</v>
      </c>
      <c r="N584" s="207">
        <f t="shared" si="44"/>
        <v>6.5198913912499989</v>
      </c>
      <c r="O584" s="14">
        <f t="shared" si="45"/>
        <v>3.9874389541140875E-3</v>
      </c>
      <c r="Q584" t="s">
        <v>283</v>
      </c>
      <c r="R584" s="34">
        <v>2.5560562023318543E-2</v>
      </c>
    </row>
    <row r="585" spans="1:18" outlineLevel="1">
      <c r="A585" t="s">
        <v>383</v>
      </c>
      <c r="B585" s="207">
        <f t="shared" si="42"/>
        <v>61.243577802474839</v>
      </c>
      <c r="C585" s="207">
        <f t="shared" si="42"/>
        <v>-22.363324687752407</v>
      </c>
      <c r="D585" s="252">
        <f t="shared" si="46"/>
        <v>38.880253114722436</v>
      </c>
      <c r="E585" s="45">
        <f t="shared" si="48"/>
        <v>5.292084491002</v>
      </c>
      <c r="F585" s="45">
        <f t="shared" si="48"/>
        <v>35.582741057451493</v>
      </c>
      <c r="G585" s="45">
        <f t="shared" si="48"/>
        <v>70.146579012544294</v>
      </c>
      <c r="H585" s="45">
        <f t="shared" si="48"/>
        <v>50.283112618159642</v>
      </c>
      <c r="I585" s="45">
        <f t="shared" si="48"/>
        <v>5.6515011619946458</v>
      </c>
      <c r="J585" s="45">
        <f t="shared" si="48"/>
        <v>159.71778279371605</v>
      </c>
      <c r="K585" s="45">
        <f t="shared" si="48"/>
        <v>38.323206791608804</v>
      </c>
      <c r="L585" s="252">
        <f t="shared" si="47"/>
        <v>2.1360780462799998</v>
      </c>
      <c r="M585" s="207">
        <f t="shared" si="44"/>
        <v>0.77452979167000002</v>
      </c>
      <c r="N585" s="207">
        <f t="shared" si="44"/>
        <v>1.36154825461</v>
      </c>
      <c r="O585" s="14">
        <f t="shared" si="45"/>
        <v>6.4956978867779678E-3</v>
      </c>
      <c r="Q585" t="s">
        <v>379</v>
      </c>
      <c r="R585" s="34">
        <v>2.1281912647144921E-2</v>
      </c>
    </row>
    <row r="586" spans="1:18" outlineLevel="1">
      <c r="A586" t="s">
        <v>384</v>
      </c>
      <c r="B586" s="207">
        <f t="shared" si="42"/>
        <v>81.657818768227088</v>
      </c>
      <c r="C586" s="207">
        <f t="shared" si="42"/>
        <v>-70.354872445892852</v>
      </c>
      <c r="D586" s="252">
        <f t="shared" si="46"/>
        <v>11.302946322334236</v>
      </c>
      <c r="E586" s="45">
        <f t="shared" si="48"/>
        <v>57.871837154746501</v>
      </c>
      <c r="F586" s="45">
        <f t="shared" si="48"/>
        <v>101.19645106531495</v>
      </c>
      <c r="G586" s="45">
        <f t="shared" si="48"/>
        <v>144.09522935589052</v>
      </c>
      <c r="H586" s="45">
        <f t="shared" si="48"/>
        <v>12.79193383464996</v>
      </c>
      <c r="I586" s="45">
        <f t="shared" si="48"/>
        <v>6.6415692950251008</v>
      </c>
      <c r="J586" s="45">
        <f t="shared" si="48"/>
        <v>321.68246866300223</v>
      </c>
      <c r="K586" s="45">
        <f t="shared" si="48"/>
        <v>101.13996680209725</v>
      </c>
      <c r="L586" s="252">
        <f t="shared" si="47"/>
        <v>17.73468748865</v>
      </c>
      <c r="M586" s="207">
        <f t="shared" si="44"/>
        <v>13.0634771025</v>
      </c>
      <c r="N586" s="207">
        <f t="shared" si="44"/>
        <v>4.6712103861500003</v>
      </c>
      <c r="O586" s="14">
        <f t="shared" si="45"/>
        <v>1.2390330066743237E-2</v>
      </c>
      <c r="Q586" t="s">
        <v>287</v>
      </c>
      <c r="R586" s="34">
        <v>1.9049661843806232E-2</v>
      </c>
    </row>
    <row r="587" spans="1:18" outlineLevel="1">
      <c r="A587" t="s">
        <v>385</v>
      </c>
      <c r="B587" s="207">
        <f t="shared" si="42"/>
        <v>12.119922079053891</v>
      </c>
      <c r="C587" s="207">
        <f t="shared" si="42"/>
        <v>-40.825851754541659</v>
      </c>
      <c r="D587" s="252">
        <f t="shared" si="46"/>
        <v>-28.705929675487766</v>
      </c>
      <c r="E587" s="45">
        <f t="shared" si="48"/>
        <v>7.2513464927489988</v>
      </c>
      <c r="F587" s="45">
        <f t="shared" si="48"/>
        <v>14.297270877921548</v>
      </c>
      <c r="G587" s="45">
        <f t="shared" si="48"/>
        <v>12.808134663510478</v>
      </c>
      <c r="H587" s="45">
        <f t="shared" si="48"/>
        <v>0</v>
      </c>
      <c r="I587" s="45">
        <f t="shared" si="48"/>
        <v>1.5166526720425804</v>
      </c>
      <c r="J587" s="45">
        <f t="shared" si="48"/>
        <v>61.586845419011119</v>
      </c>
      <c r="K587" s="45">
        <f t="shared" si="48"/>
        <v>24.830782791366211</v>
      </c>
      <c r="L587" s="252">
        <f t="shared" si="47"/>
        <v>4.6565618210149999</v>
      </c>
      <c r="M587" s="207">
        <f t="shared" si="44"/>
        <v>4.2122290736999997</v>
      </c>
      <c r="N587" s="207">
        <f t="shared" si="44"/>
        <v>0.444332747315</v>
      </c>
      <c r="O587" s="14">
        <f t="shared" si="45"/>
        <v>1.5717418978693208E-3</v>
      </c>
      <c r="R587" s="34"/>
    </row>
    <row r="588" spans="1:18" outlineLevel="1">
      <c r="A588" t="s">
        <v>382</v>
      </c>
      <c r="B588" s="207">
        <f t="shared" si="42"/>
        <v>435.99721246069481</v>
      </c>
      <c r="C588" s="207">
        <f t="shared" si="42"/>
        <v>-934.80231571446723</v>
      </c>
      <c r="D588" s="252">
        <f t="shared" si="46"/>
        <v>-498.80510325377242</v>
      </c>
      <c r="E588" s="45">
        <f t="shared" si="48"/>
        <v>227.22884862744982</v>
      </c>
      <c r="F588" s="45">
        <f t="shared" si="48"/>
        <v>513.03333295509572</v>
      </c>
      <c r="G588" s="45">
        <f t="shared" si="48"/>
        <v>845.92497728116064</v>
      </c>
      <c r="H588" s="45">
        <f t="shared" si="48"/>
        <v>75.975259148500015</v>
      </c>
      <c r="I588" s="45">
        <f t="shared" si="48"/>
        <v>45.708760211720659</v>
      </c>
      <c r="J588" s="45">
        <f t="shared" si="48"/>
        <v>1525.4949871010861</v>
      </c>
      <c r="K588" s="45">
        <f t="shared" si="48"/>
        <v>602.09907391992499</v>
      </c>
      <c r="L588" s="252">
        <f t="shared" si="47"/>
        <v>208.30204193054993</v>
      </c>
      <c r="M588" s="207">
        <f t="shared" si="44"/>
        <v>73.956791913350003</v>
      </c>
      <c r="N588" s="207">
        <f t="shared" si="44"/>
        <v>134.34525001719993</v>
      </c>
      <c r="O588" s="14">
        <f t="shared" si="45"/>
        <v>5.6714893603218609E-2</v>
      </c>
      <c r="Q588" t="s">
        <v>294</v>
      </c>
      <c r="R588" s="34">
        <v>1.8747455983296548E-2</v>
      </c>
    </row>
    <row r="589" spans="1:18" outlineLevel="1">
      <c r="A589" t="s">
        <v>145</v>
      </c>
      <c r="B589" s="207">
        <f t="shared" si="42"/>
        <v>1238.7845324189368</v>
      </c>
      <c r="C589" s="207">
        <f t="shared" si="42"/>
        <v>-1189.505116532928</v>
      </c>
      <c r="D589" s="252">
        <f t="shared" si="46"/>
        <v>49.279415886008792</v>
      </c>
      <c r="E589" s="45">
        <f t="shared" si="48"/>
        <v>342.22284266435997</v>
      </c>
      <c r="F589" s="45">
        <f t="shared" si="48"/>
        <v>432.66630323147956</v>
      </c>
      <c r="G589" s="45">
        <f t="shared" si="48"/>
        <v>2111.698820248399</v>
      </c>
      <c r="H589" s="45">
        <f t="shared" si="48"/>
        <v>0</v>
      </c>
      <c r="I589" s="45">
        <f t="shared" si="48"/>
        <v>115.5485089457175</v>
      </c>
      <c r="J589" s="45">
        <f t="shared" si="48"/>
        <v>3761.7983701736584</v>
      </c>
      <c r="K589" s="45">
        <f t="shared" si="48"/>
        <v>523.12307280323546</v>
      </c>
      <c r="L589" s="252">
        <f t="shared" si="47"/>
        <v>68.542479009099992</v>
      </c>
      <c r="M589" s="207">
        <f t="shared" si="44"/>
        <v>40.729065031499999</v>
      </c>
      <c r="N589" s="207">
        <f t="shared" si="44"/>
        <v>27.8134139776</v>
      </c>
      <c r="O589" s="14">
        <f t="shared" si="45"/>
        <v>0.11846867460317177</v>
      </c>
      <c r="Q589" t="s">
        <v>295</v>
      </c>
      <c r="R589" s="34">
        <v>1.7907125920508943E-2</v>
      </c>
    </row>
    <row r="590" spans="1:18" outlineLevel="1">
      <c r="A590" t="s">
        <v>279</v>
      </c>
      <c r="B590" s="207">
        <f t="shared" si="42"/>
        <v>140.53001213529984</v>
      </c>
      <c r="C590" s="207">
        <f t="shared" si="42"/>
        <v>-131.56569946695802</v>
      </c>
      <c r="D590" s="252">
        <f t="shared" si="46"/>
        <v>8.9643126683418188</v>
      </c>
      <c r="E590" s="45">
        <f t="shared" si="48"/>
        <v>45.706953771324962</v>
      </c>
      <c r="F590" s="45">
        <f t="shared" si="48"/>
        <v>216.97907472583805</v>
      </c>
      <c r="G590" s="45">
        <f t="shared" si="48"/>
        <v>297.20546910202449</v>
      </c>
      <c r="H590" s="45">
        <f t="shared" si="48"/>
        <v>0</v>
      </c>
      <c r="I590" s="45">
        <f t="shared" si="48"/>
        <v>20.136219535636599</v>
      </c>
      <c r="J590" s="45">
        <f t="shared" si="48"/>
        <v>715.58709967493292</v>
      </c>
      <c r="K590" s="45">
        <f t="shared" si="48"/>
        <v>138.60834444745566</v>
      </c>
      <c r="L590" s="252">
        <f t="shared" si="47"/>
        <v>33.744686554449999</v>
      </c>
      <c r="M590" s="207">
        <f t="shared" si="44"/>
        <v>29.077107546499999</v>
      </c>
      <c r="N590" s="207">
        <f t="shared" si="44"/>
        <v>4.6675790079500006</v>
      </c>
      <c r="O590" s="14">
        <f t="shared" si="45"/>
        <v>2.3629039221485605E-2</v>
      </c>
      <c r="Q590" t="s">
        <v>285</v>
      </c>
      <c r="R590" s="34">
        <v>1.6279845545986951E-2</v>
      </c>
    </row>
    <row r="591" spans="1:18" outlineLevel="1">
      <c r="A591" t="s">
        <v>285</v>
      </c>
      <c r="B591" s="207">
        <f t="shared" si="42"/>
        <v>22.928113160067525</v>
      </c>
      <c r="C591" s="207">
        <f t="shared" si="42"/>
        <v>-94.139338335429855</v>
      </c>
      <c r="D591" s="252">
        <f t="shared" si="46"/>
        <v>-71.21122517536233</v>
      </c>
      <c r="E591" s="45">
        <f t="shared" si="48"/>
        <v>72.787834302271591</v>
      </c>
      <c r="F591" s="45">
        <f t="shared" si="48"/>
        <v>50.462580632119717</v>
      </c>
      <c r="G591" s="45">
        <f t="shared" si="48"/>
        <v>329.41799803581171</v>
      </c>
      <c r="H591" s="45">
        <f t="shared" si="48"/>
        <v>0</v>
      </c>
      <c r="I591" s="45">
        <f t="shared" si="48"/>
        <v>15.705621649783613</v>
      </c>
      <c r="J591" s="45">
        <f t="shared" si="48"/>
        <v>304.60298822040653</v>
      </c>
      <c r="K591" s="45">
        <f t="shared" si="48"/>
        <v>100.21331598054495</v>
      </c>
      <c r="L591" s="252">
        <f t="shared" si="47"/>
        <v>22.12959968565</v>
      </c>
      <c r="M591" s="207">
        <f t="shared" si="44"/>
        <v>12.5146991869</v>
      </c>
      <c r="N591" s="207">
        <f t="shared" si="44"/>
        <v>9.61490049875</v>
      </c>
      <c r="O591" s="14">
        <f t="shared" si="45"/>
        <v>1.318469299479731E-2</v>
      </c>
      <c r="Q591" t="s">
        <v>290</v>
      </c>
      <c r="R591" s="34">
        <v>1.4481164954294731E-2</v>
      </c>
    </row>
    <row r="592" spans="1:18" outlineLevel="1">
      <c r="A592" t="s">
        <v>290</v>
      </c>
      <c r="B592" s="207">
        <f t="shared" si="42"/>
        <v>144.30235552636583</v>
      </c>
      <c r="C592" s="207">
        <f t="shared" si="42"/>
        <v>-51.842985984692312</v>
      </c>
      <c r="D592" s="252">
        <f t="shared" si="46"/>
        <v>92.45936954167351</v>
      </c>
      <c r="E592" s="45">
        <f t="shared" si="48"/>
        <v>23.938993455261045</v>
      </c>
      <c r="F592" s="45">
        <f t="shared" si="48"/>
        <v>52.221325342160981</v>
      </c>
      <c r="G592" s="45">
        <f t="shared" si="48"/>
        <v>191.59184749129693</v>
      </c>
      <c r="H592" s="45">
        <f t="shared" si="48"/>
        <v>0</v>
      </c>
      <c r="I592" s="45">
        <f t="shared" si="48"/>
        <v>9.7851952945136969</v>
      </c>
      <c r="J592" s="45">
        <f t="shared" si="48"/>
        <v>344.47056814559988</v>
      </c>
      <c r="K592" s="45">
        <f t="shared" si="48"/>
        <v>140.64805913719744</v>
      </c>
      <c r="L592" s="252">
        <f t="shared" si="47"/>
        <v>13.8546531577</v>
      </c>
      <c r="M592" s="207">
        <f t="shared" si="44"/>
        <v>11.054654872</v>
      </c>
      <c r="N592" s="207">
        <f t="shared" si="44"/>
        <v>2.7999982857000001</v>
      </c>
      <c r="O592" s="14">
        <f t="shared" si="45"/>
        <v>1.390241680355887E-2</v>
      </c>
      <c r="Q592" t="s">
        <v>381</v>
      </c>
      <c r="R592" s="34">
        <v>1.2705571290679023E-2</v>
      </c>
    </row>
    <row r="593" spans="1:18" outlineLevel="1">
      <c r="A593" t="s">
        <v>278</v>
      </c>
      <c r="B593" s="207">
        <f t="shared" si="42"/>
        <v>179.85332045343648</v>
      </c>
      <c r="C593" s="207">
        <f t="shared" si="42"/>
        <v>-180.9587605991145</v>
      </c>
      <c r="D593" s="252">
        <f t="shared" si="46"/>
        <v>-1.105440145678017</v>
      </c>
      <c r="E593" s="45">
        <f t="shared" ref="E593:K603" si="49">SUMIFS($AH$12:$AH$352,$C$12:$C$352,E$572,$B$12:$B$352,$A593)*10^3</f>
        <v>179.62761094829551</v>
      </c>
      <c r="F593" s="45">
        <f t="shared" si="49"/>
        <v>327.85255069921055</v>
      </c>
      <c r="G593" s="45">
        <f t="shared" si="49"/>
        <v>811.7078768308653</v>
      </c>
      <c r="H593" s="45">
        <f t="shared" si="49"/>
        <v>0</v>
      </c>
      <c r="I593" s="45">
        <f t="shared" si="49"/>
        <v>49.120548408747219</v>
      </c>
      <c r="J593" s="45">
        <f t="shared" si="49"/>
        <v>1483.4719222785002</v>
      </c>
      <c r="K593" s="45">
        <f t="shared" si="49"/>
        <v>380.17378839135426</v>
      </c>
      <c r="L593" s="252">
        <f t="shared" si="47"/>
        <v>262.31356966800001</v>
      </c>
      <c r="M593" s="207">
        <f t="shared" si="44"/>
        <v>117.05402173499999</v>
      </c>
      <c r="N593" s="207">
        <f t="shared" si="44"/>
        <v>145.25954793299999</v>
      </c>
      <c r="O593" s="14">
        <f t="shared" si="45"/>
        <v>5.5886163362879784E-2</v>
      </c>
      <c r="Q593" t="s">
        <v>384</v>
      </c>
      <c r="R593" s="34">
        <v>1.2623876773927303E-2</v>
      </c>
    </row>
    <row r="594" spans="1:18" outlineLevel="1">
      <c r="A594" t="s">
        <v>294</v>
      </c>
      <c r="B594" s="207">
        <f t="shared" si="42"/>
        <v>413.77073899614271</v>
      </c>
      <c r="C594" s="207">
        <f t="shared" si="42"/>
        <v>-124.30662570943488</v>
      </c>
      <c r="D594" s="252">
        <f t="shared" si="46"/>
        <v>289.46411328670786</v>
      </c>
      <c r="E594" s="45">
        <f t="shared" si="49"/>
        <v>40.197950705641375</v>
      </c>
      <c r="F594" s="45">
        <f t="shared" si="49"/>
        <v>176.28026865100702</v>
      </c>
      <c r="G594" s="45">
        <f t="shared" si="49"/>
        <v>145.05320256090974</v>
      </c>
      <c r="H594" s="45">
        <f t="shared" si="49"/>
        <v>0</v>
      </c>
      <c r="I594" s="45">
        <f t="shared" si="49"/>
        <v>7.1666455049903748</v>
      </c>
      <c r="J594" s="45">
        <f t="shared" si="49"/>
        <v>526.78579591412972</v>
      </c>
      <c r="K594" s="45">
        <f t="shared" si="49"/>
        <v>88.38399583784755</v>
      </c>
      <c r="L594" s="252">
        <f t="shared" si="47"/>
        <v>14.9362414237</v>
      </c>
      <c r="M594" s="207">
        <f t="shared" si="44"/>
        <v>13.274822096900001</v>
      </c>
      <c r="N594" s="207">
        <f t="shared" si="44"/>
        <v>1.6614193267999999</v>
      </c>
      <c r="O594" s="14">
        <f t="shared" si="45"/>
        <v>2.0610655633490366E-2</v>
      </c>
      <c r="Q594" t="s">
        <v>383</v>
      </c>
      <c r="R594" s="34">
        <v>1.2159806708069492E-2</v>
      </c>
    </row>
    <row r="595" spans="1:18" outlineLevel="1">
      <c r="A595" t="s">
        <v>280</v>
      </c>
      <c r="B595" s="207">
        <f t="shared" si="42"/>
        <v>132.6959149034999</v>
      </c>
      <c r="C595" s="207">
        <f t="shared" si="42"/>
        <v>26.33829799602573</v>
      </c>
      <c r="D595" s="252">
        <f t="shared" si="46"/>
        <v>159.03421289952564</v>
      </c>
      <c r="E595" s="45">
        <f t="shared" si="49"/>
        <v>25.733780475261504</v>
      </c>
      <c r="F595" s="45">
        <f t="shared" si="49"/>
        <v>102.52603060145299</v>
      </c>
      <c r="G595" s="45">
        <f t="shared" si="49"/>
        <v>296.50920430579578</v>
      </c>
      <c r="H595" s="45">
        <f t="shared" si="49"/>
        <v>311.23290876509998</v>
      </c>
      <c r="I595" s="45">
        <f t="shared" si="49"/>
        <v>22.812450193016197</v>
      </c>
      <c r="J595" s="45">
        <f t="shared" si="49"/>
        <v>632.0185856092412</v>
      </c>
      <c r="K595" s="45">
        <f t="shared" si="49"/>
        <v>118.25320678929562</v>
      </c>
      <c r="L595" s="252">
        <f t="shared" si="47"/>
        <v>70.530756994499995</v>
      </c>
      <c r="M595" s="207">
        <f t="shared" si="44"/>
        <v>10.586262199000002</v>
      </c>
      <c r="N595" s="207">
        <f t="shared" si="44"/>
        <v>59.944494795499999</v>
      </c>
      <c r="O595" s="14">
        <f t="shared" si="45"/>
        <v>2.7816210520213901E-2</v>
      </c>
      <c r="Q595" t="s">
        <v>282</v>
      </c>
      <c r="R595" s="34">
        <v>1.1731625681694065E-2</v>
      </c>
    </row>
    <row r="596" spans="1:18" outlineLevel="1">
      <c r="A596" t="s">
        <v>296</v>
      </c>
      <c r="B596" s="207">
        <f t="shared" si="42"/>
        <v>56.491874958436476</v>
      </c>
      <c r="C596" s="207">
        <f t="shared" si="42"/>
        <v>-45.775623925788516</v>
      </c>
      <c r="D596" s="252">
        <f t="shared" si="46"/>
        <v>10.716251032647961</v>
      </c>
      <c r="E596" s="45">
        <f t="shared" si="49"/>
        <v>39.348704979412396</v>
      </c>
      <c r="F596" s="45">
        <f t="shared" si="49"/>
        <v>63.666625606122949</v>
      </c>
      <c r="G596" s="45">
        <f t="shared" si="49"/>
        <v>144.27268673866567</v>
      </c>
      <c r="H596" s="45">
        <f t="shared" si="49"/>
        <v>0</v>
      </c>
      <c r="I596" s="45">
        <f t="shared" si="49"/>
        <v>7.4936307146977512</v>
      </c>
      <c r="J596" s="45">
        <f t="shared" si="49"/>
        <v>308.16174791595716</v>
      </c>
      <c r="K596" s="45">
        <f t="shared" si="49"/>
        <v>63.973157385500009</v>
      </c>
      <c r="L596" s="252">
        <f t="shared" si="47"/>
        <v>18.870158965799966</v>
      </c>
      <c r="M596" s="207">
        <f t="shared" si="44"/>
        <v>5.8666803458000008</v>
      </c>
      <c r="N596" s="207">
        <f t="shared" si="44"/>
        <v>13.003478619999967</v>
      </c>
      <c r="O596" s="14">
        <f t="shared" si="45"/>
        <v>1.0503213813634159E-2</v>
      </c>
      <c r="Q596" t="s">
        <v>387</v>
      </c>
      <c r="R596" s="34">
        <v>1.1205441364266268E-2</v>
      </c>
    </row>
    <row r="597" spans="1:18" outlineLevel="1">
      <c r="A597" t="s">
        <v>386</v>
      </c>
      <c r="B597" s="207">
        <f t="shared" si="42"/>
        <v>57.79970817401022</v>
      </c>
      <c r="C597" s="207">
        <f t="shared" si="42"/>
        <v>3.7776168959958278</v>
      </c>
      <c r="D597" s="252">
        <f t="shared" si="46"/>
        <v>61.577325070006047</v>
      </c>
      <c r="E597" s="45">
        <f t="shared" si="49"/>
        <v>8.3060027198852904</v>
      </c>
      <c r="F597" s="45">
        <f t="shared" si="49"/>
        <v>9.5897998999025766</v>
      </c>
      <c r="G597" s="45">
        <f t="shared" si="49"/>
        <v>28.017563116680993</v>
      </c>
      <c r="H597" s="45">
        <f t="shared" si="49"/>
        <v>0</v>
      </c>
      <c r="I597" s="45">
        <f t="shared" si="49"/>
        <v>1.848293665394499</v>
      </c>
      <c r="J597" s="45">
        <f t="shared" si="49"/>
        <v>118.69312491234248</v>
      </c>
      <c r="K597" s="45">
        <f t="shared" si="49"/>
        <v>33.186794494573078</v>
      </c>
      <c r="L597" s="252">
        <f t="shared" si="47"/>
        <v>5.8612895789999993</v>
      </c>
      <c r="M597" s="207">
        <f t="shared" si="44"/>
        <v>1.5971329492999999</v>
      </c>
      <c r="N597" s="207">
        <f t="shared" si="44"/>
        <v>4.2641566296999995</v>
      </c>
      <c r="O597" s="14">
        <f t="shared" si="45"/>
        <v>4.2729439681541848E-3</v>
      </c>
      <c r="Q597" t="s">
        <v>296</v>
      </c>
      <c r="R597" s="34">
        <v>1.038846606644395E-2</v>
      </c>
    </row>
    <row r="598" spans="1:18" outlineLevel="1">
      <c r="A598" t="s">
        <v>387</v>
      </c>
      <c r="B598" s="207">
        <f t="shared" si="42"/>
        <v>223.65565066308838</v>
      </c>
      <c r="C598" s="207">
        <f t="shared" si="42"/>
        <v>-112.38397491397264</v>
      </c>
      <c r="D598" s="252">
        <f t="shared" si="46"/>
        <v>111.27167574911574</v>
      </c>
      <c r="E598" s="45">
        <f t="shared" si="49"/>
        <v>19.107677352090828</v>
      </c>
      <c r="F598" s="45">
        <f t="shared" si="49"/>
        <v>34.151698717710993</v>
      </c>
      <c r="G598" s="45">
        <f t="shared" si="49"/>
        <v>156.09351086271391</v>
      </c>
      <c r="H598" s="45">
        <f t="shared" si="49"/>
        <v>0</v>
      </c>
      <c r="I598" s="45">
        <f t="shared" si="49"/>
        <v>9.1445890660114504</v>
      </c>
      <c r="J598" s="45">
        <f t="shared" si="49"/>
        <v>269.23431544276019</v>
      </c>
      <c r="K598" s="45">
        <f t="shared" si="49"/>
        <v>105.65991794850925</v>
      </c>
      <c r="L598" s="252">
        <f t="shared" si="47"/>
        <v>20.892145610249997</v>
      </c>
      <c r="M598" s="207">
        <f t="shared" si="44"/>
        <v>11.9184407503</v>
      </c>
      <c r="N598" s="207">
        <f t="shared" si="44"/>
        <v>8.9737048599499989</v>
      </c>
      <c r="O598" s="14">
        <f t="shared" si="45"/>
        <v>1.1607967212160841E-2</v>
      </c>
      <c r="Q598" t="s">
        <v>299</v>
      </c>
      <c r="R598" s="34">
        <v>9.2297270005496888E-3</v>
      </c>
    </row>
    <row r="599" spans="1:18" outlineLevel="1">
      <c r="A599" t="s">
        <v>295</v>
      </c>
      <c r="B599" s="207">
        <f t="shared" si="42"/>
        <v>308.65969902655587</v>
      </c>
      <c r="C599" s="207">
        <f t="shared" si="42"/>
        <v>-146.38004362596359</v>
      </c>
      <c r="D599" s="252">
        <f t="shared" si="46"/>
        <v>162.27965540059228</v>
      </c>
      <c r="E599" s="45">
        <f t="shared" si="49"/>
        <v>30.229999102055462</v>
      </c>
      <c r="F599" s="45">
        <f t="shared" si="49"/>
        <v>161.77377772819301</v>
      </c>
      <c r="G599" s="45">
        <f t="shared" si="49"/>
        <v>206.27453339359181</v>
      </c>
      <c r="H599" s="45">
        <f t="shared" si="49"/>
        <v>0</v>
      </c>
      <c r="I599" s="45">
        <f t="shared" si="49"/>
        <v>4.6748174860886307</v>
      </c>
      <c r="J599" s="45">
        <f t="shared" si="49"/>
        <v>542.41204478236307</v>
      </c>
      <c r="K599" s="45">
        <f t="shared" si="49"/>
        <v>62.861273165851692</v>
      </c>
      <c r="L599" s="252">
        <f t="shared" si="47"/>
        <v>32.063865706049995</v>
      </c>
      <c r="M599" s="207">
        <f t="shared" si="44"/>
        <v>22.747595048599997</v>
      </c>
      <c r="N599" s="207">
        <f t="shared" si="44"/>
        <v>9.3162706574499978</v>
      </c>
      <c r="O599" s="14">
        <f t="shared" si="45"/>
        <v>1.9239592495589423E-2</v>
      </c>
      <c r="Q599" t="s">
        <v>293</v>
      </c>
      <c r="R599" s="34">
        <v>8.5018470410646134E-3</v>
      </c>
    </row>
    <row r="600" spans="1:18" outlineLevel="1">
      <c r="A600" t="s">
        <v>293</v>
      </c>
      <c r="B600" s="207">
        <f t="shared" si="42"/>
        <v>7.9725100198053189</v>
      </c>
      <c r="C600" s="207">
        <f t="shared" si="42"/>
        <v>-91.292594054349991</v>
      </c>
      <c r="D600" s="252">
        <f t="shared" si="46"/>
        <v>-83.320084034544678</v>
      </c>
      <c r="E600" s="45">
        <f t="shared" si="49"/>
        <v>31.745304526711994</v>
      </c>
      <c r="F600" s="45">
        <f t="shared" si="49"/>
        <v>43.459439646900002</v>
      </c>
      <c r="G600" s="45">
        <f t="shared" si="49"/>
        <v>135.88929376755209</v>
      </c>
      <c r="H600" s="45">
        <f t="shared" si="49"/>
        <v>0</v>
      </c>
      <c r="I600" s="45">
        <f t="shared" si="49"/>
        <v>8.4498512811263993</v>
      </c>
      <c r="J600" s="45">
        <f t="shared" si="49"/>
        <v>263.11880268532337</v>
      </c>
      <c r="K600" s="45">
        <f t="shared" si="49"/>
        <v>75.980039601485004</v>
      </c>
      <c r="L600" s="252">
        <f>SUM(M600:N600)</f>
        <v>25.880817018699965</v>
      </c>
      <c r="M600" s="207">
        <f t="shared" si="44"/>
        <v>1.4351803712000002</v>
      </c>
      <c r="N600" s="207">
        <f t="shared" si="44"/>
        <v>24.445636647499963</v>
      </c>
      <c r="O600" s="14">
        <f t="shared" si="45"/>
        <v>8.0186190248620476E-3</v>
      </c>
      <c r="Q600" t="s">
        <v>300</v>
      </c>
      <c r="R600" s="34">
        <v>7.224244908581064E-3</v>
      </c>
    </row>
    <row r="601" spans="1:18" outlineLevel="1">
      <c r="A601" t="s">
        <v>281</v>
      </c>
      <c r="B601" s="207">
        <f t="shared" si="42"/>
        <v>434.90638261154595</v>
      </c>
      <c r="C601" s="207">
        <f t="shared" si="42"/>
        <v>-645.6528330588086</v>
      </c>
      <c r="D601" s="252">
        <f>SUM(B601:C601)</f>
        <v>-210.74645044726265</v>
      </c>
      <c r="E601" s="45">
        <f t="shared" si="49"/>
        <v>183.43504917867313</v>
      </c>
      <c r="F601" s="45">
        <f t="shared" si="49"/>
        <v>349.98632021745061</v>
      </c>
      <c r="G601" s="45">
        <f t="shared" si="49"/>
        <v>847.38097643194351</v>
      </c>
      <c r="H601" s="45">
        <f t="shared" si="49"/>
        <v>0</v>
      </c>
      <c r="I601" s="45">
        <f t="shared" si="49"/>
        <v>31.383716420083598</v>
      </c>
      <c r="J601" s="45">
        <f t="shared" si="49"/>
        <v>1734.7027724229631</v>
      </c>
      <c r="K601" s="45">
        <f t="shared" si="49"/>
        <v>340.86654332109697</v>
      </c>
      <c r="L601" s="252">
        <f t="shared" ref="L601:L603" si="50">SUM(M601:N601)</f>
        <v>472.97185925700001</v>
      </c>
      <c r="M601" s="207">
        <f t="shared" si="44"/>
        <v>183.54676683699998</v>
      </c>
      <c r="N601" s="207">
        <f t="shared" si="44"/>
        <v>289.42509242000006</v>
      </c>
      <c r="O601" s="14">
        <f t="shared" si="45"/>
        <v>5.9994931021315728E-2</v>
      </c>
      <c r="Q601" t="s">
        <v>386</v>
      </c>
      <c r="R601" s="34">
        <v>6.0103453734874131E-3</v>
      </c>
    </row>
    <row r="602" spans="1:18" outlineLevel="1">
      <c r="A602" t="s">
        <v>301</v>
      </c>
      <c r="B602" s="207">
        <f t="shared" si="42"/>
        <v>-0.96891997522239326</v>
      </c>
      <c r="C602" s="207">
        <f t="shared" si="42"/>
        <v>-35.451824458587829</v>
      </c>
      <c r="D602" s="252">
        <f t="shared" ref="D602:D603" si="51">SUM(B602:C602)</f>
        <v>-36.420744433810221</v>
      </c>
      <c r="E602" s="45">
        <f t="shared" si="49"/>
        <v>14.359015328077549</v>
      </c>
      <c r="F602" s="45">
        <f t="shared" si="49"/>
        <v>9.8889616926644948</v>
      </c>
      <c r="G602" s="45">
        <f t="shared" si="49"/>
        <v>99.857770970855128</v>
      </c>
      <c r="H602" s="45">
        <f t="shared" si="49"/>
        <v>0</v>
      </c>
      <c r="I602" s="45">
        <f t="shared" si="49"/>
        <v>2.3266954620969966</v>
      </c>
      <c r="J602" s="45">
        <f t="shared" si="49"/>
        <v>147.83896689478681</v>
      </c>
      <c r="K602" s="45">
        <f t="shared" si="49"/>
        <v>19.993195080008991</v>
      </c>
      <c r="L602" s="252">
        <f t="shared" si="50"/>
        <v>22.467998081899999</v>
      </c>
      <c r="M602" s="207">
        <f t="shared" si="44"/>
        <v>10.176722145849999</v>
      </c>
      <c r="N602" s="207">
        <f t="shared" si="44"/>
        <v>12.291275936050001</v>
      </c>
      <c r="O602" s="14">
        <f t="shared" si="45"/>
        <v>4.4846338170437053E-3</v>
      </c>
      <c r="Q602" t="s">
        <v>301</v>
      </c>
      <c r="R602" s="34">
        <v>5.1388385728252609E-3</v>
      </c>
    </row>
    <row r="603" spans="1:18" outlineLevel="1">
      <c r="A603" t="s">
        <v>276</v>
      </c>
      <c r="B603" s="207">
        <f t="shared" si="42"/>
        <v>760.07441869021545</v>
      </c>
      <c r="C603" s="207">
        <f t="shared" si="42"/>
        <v>-521.13126854420523</v>
      </c>
      <c r="D603" s="252">
        <f t="shared" si="51"/>
        <v>238.94315014601023</v>
      </c>
      <c r="E603" s="45">
        <f t="shared" si="49"/>
        <v>290.12829383618191</v>
      </c>
      <c r="F603" s="45">
        <f t="shared" si="49"/>
        <v>458.00796225581962</v>
      </c>
      <c r="G603" s="45">
        <f t="shared" si="49"/>
        <v>1507.8169293503511</v>
      </c>
      <c r="H603" s="45">
        <f t="shared" si="49"/>
        <v>0</v>
      </c>
      <c r="I603" s="45">
        <f t="shared" si="49"/>
        <v>51.661810840227503</v>
      </c>
      <c r="J603" s="45">
        <f t="shared" si="49"/>
        <v>1645.6607199779069</v>
      </c>
      <c r="K603" s="45">
        <f t="shared" si="49"/>
        <v>1122.2981690863221</v>
      </c>
      <c r="L603" s="252">
        <f t="shared" si="50"/>
        <v>162.58931314599999</v>
      </c>
      <c r="M603" s="207">
        <f t="shared" si="44"/>
        <v>51.855464388500003</v>
      </c>
      <c r="N603" s="207">
        <f t="shared" si="44"/>
        <v>110.73384875749998</v>
      </c>
      <c r="O603" s="14">
        <f t="shared" si="45"/>
        <v>8.7626746979477546E-2</v>
      </c>
      <c r="Q603" t="s">
        <v>303</v>
      </c>
      <c r="R603" s="34">
        <v>4.2254369097054429E-3</v>
      </c>
    </row>
    <row r="604" spans="1:18" outlineLevel="1">
      <c r="A604" s="2" t="s">
        <v>164</v>
      </c>
      <c r="B604" s="208">
        <f t="shared" ref="B604:L604" si="52">SUM(B573:B603)</f>
        <v>9265.003484937346</v>
      </c>
      <c r="C604" s="208">
        <f t="shared" si="52"/>
        <v>-8638.9324192048152</v>
      </c>
      <c r="D604" s="46">
        <f t="shared" si="52"/>
        <v>626.07106573253191</v>
      </c>
      <c r="E604" s="46">
        <f t="shared" si="52"/>
        <v>3005.7465461167399</v>
      </c>
      <c r="F604" s="46">
        <f t="shared" si="52"/>
        <v>6213.4944507398222</v>
      </c>
      <c r="G604" s="46">
        <f t="shared" si="52"/>
        <v>13400.015769636233</v>
      </c>
      <c r="H604" s="46">
        <f t="shared" si="52"/>
        <v>1408.6384282564059</v>
      </c>
      <c r="I604" s="46">
        <f t="shared" si="52"/>
        <v>728.5352075330062</v>
      </c>
      <c r="J604" s="46">
        <f t="shared" si="52"/>
        <v>28121.412340512827</v>
      </c>
      <c r="K604" s="46">
        <f t="shared" si="52"/>
        <v>7048.2231400492383</v>
      </c>
      <c r="L604" s="46">
        <f t="shared" si="52"/>
        <v>1952.8234366532097</v>
      </c>
      <c r="M604" s="208">
        <f>SUM(M573:M603)</f>
        <v>834.93775315251992</v>
      </c>
      <c r="N604" s="208">
        <f>SUM(N573:N603)</f>
        <v>1117.88568350069</v>
      </c>
      <c r="O604" s="15">
        <f>SUM(O573:O603)</f>
        <v>0.99999999999999956</v>
      </c>
    </row>
    <row r="605" spans="1:18" outlineLevel="1">
      <c r="A605" s="9" t="s">
        <v>396</v>
      </c>
      <c r="B605" s="9"/>
      <c r="C605" s="9"/>
      <c r="D605" s="209">
        <f>D604/SUM($D$604:$L$604)</f>
        <v>1.0016342093074474E-2</v>
      </c>
      <c r="E605" s="209">
        <f t="shared" ref="E605:L605" si="53">E604/SUM($D$604:$L$604)</f>
        <v>4.8088128167616609E-2</v>
      </c>
      <c r="F605" s="209">
        <f t="shared" si="53"/>
        <v>9.9408021578525435E-2</v>
      </c>
      <c r="G605" s="209">
        <f t="shared" si="53"/>
        <v>0.21438323753905891</v>
      </c>
      <c r="H605" s="209">
        <f t="shared" si="53"/>
        <v>2.2536426222410158E-2</v>
      </c>
      <c r="I605" s="209">
        <f t="shared" si="53"/>
        <v>1.1655638257234379E-2</v>
      </c>
      <c r="J605" s="209">
        <f t="shared" si="53"/>
        <v>0.44990689006432755</v>
      </c>
      <c r="K605" s="209">
        <f t="shared" si="53"/>
        <v>0.11276262070417599</v>
      </c>
      <c r="L605" s="209">
        <f t="shared" si="53"/>
        <v>3.1242695373576525E-2</v>
      </c>
      <c r="M605" s="16"/>
      <c r="N605" s="16"/>
    </row>
    <row r="606" spans="1:18" outlineLevel="1"/>
    <row r="607" spans="1:18" outlineLevel="1"/>
    <row r="608" spans="1:18" outlineLevel="1">
      <c r="A608" s="1" t="s">
        <v>402</v>
      </c>
      <c r="B608" s="28">
        <f t="array" ref="B608:B616">TRANSPOSE(D605:L605)</f>
        <v>1.0016342093074474E-2</v>
      </c>
    </row>
    <row r="609" spans="1:18" outlineLevel="1">
      <c r="A609" s="1" t="s">
        <v>373</v>
      </c>
      <c r="B609" s="28">
        <v>4.8088128167616609E-2</v>
      </c>
    </row>
    <row r="610" spans="1:18" outlineLevel="1">
      <c r="A610" s="1" t="s">
        <v>374</v>
      </c>
      <c r="B610" s="28">
        <v>9.9408021578525435E-2</v>
      </c>
    </row>
    <row r="611" spans="1:18" outlineLevel="1">
      <c r="A611" s="1" t="s">
        <v>81</v>
      </c>
      <c r="B611" s="28">
        <v>0.21438323753905891</v>
      </c>
    </row>
    <row r="612" spans="1:18" outlineLevel="1">
      <c r="A612" s="1" t="s">
        <v>377</v>
      </c>
      <c r="B612" s="28">
        <v>2.2536426222410158E-2</v>
      </c>
    </row>
    <row r="613" spans="1:18" outlineLevel="1">
      <c r="A613" s="1" t="s">
        <v>371</v>
      </c>
      <c r="B613" s="28">
        <v>1.1655638257234379E-2</v>
      </c>
    </row>
    <row r="614" spans="1:18" outlineLevel="1">
      <c r="A614" s="1" t="s">
        <v>85</v>
      </c>
      <c r="B614" s="28">
        <v>0.44990689006432755</v>
      </c>
    </row>
    <row r="615" spans="1:18" outlineLevel="1">
      <c r="A615" s="1" t="s">
        <v>79</v>
      </c>
      <c r="B615" s="28">
        <v>0.11276262070417599</v>
      </c>
    </row>
    <row r="616" spans="1:18" outlineLevel="1">
      <c r="A616" s="1" t="s">
        <v>403</v>
      </c>
      <c r="B616" s="28">
        <v>3.1242695373576525E-2</v>
      </c>
    </row>
    <row r="617" spans="1:18" outlineLevel="1"/>
    <row r="620" spans="1:18">
      <c r="A620" s="4" t="s">
        <v>362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outlineLevel="1">
      <c r="A621" t="s">
        <v>399</v>
      </c>
    </row>
    <row r="622" spans="1:18" outlineLevel="1">
      <c r="A622" t="s">
        <v>388</v>
      </c>
    </row>
    <row r="623" spans="1:18" outlineLevel="1"/>
    <row r="624" spans="1:18" outlineLevel="1">
      <c r="A624" s="1" t="s">
        <v>401</v>
      </c>
    </row>
    <row r="625" spans="1:10" outlineLevel="1">
      <c r="A625" s="1" t="s">
        <v>398</v>
      </c>
      <c r="B625" s="63" t="s">
        <v>105</v>
      </c>
      <c r="C625" s="63" t="s">
        <v>373</v>
      </c>
      <c r="D625" s="63" t="s">
        <v>377</v>
      </c>
      <c r="E625" s="63" t="s">
        <v>81</v>
      </c>
      <c r="F625" s="63" t="s">
        <v>371</v>
      </c>
      <c r="G625" s="63" t="s">
        <v>85</v>
      </c>
      <c r="H625" s="63" t="s">
        <v>372</v>
      </c>
      <c r="I625" s="63" t="s">
        <v>374</v>
      </c>
      <c r="J625" s="63" t="s">
        <v>79</v>
      </c>
    </row>
    <row r="626" spans="1:10" outlineLevel="1">
      <c r="A626" t="s">
        <v>370</v>
      </c>
      <c r="B626" s="45">
        <v>17595.506081400283</v>
      </c>
      <c r="C626" s="45">
        <v>253.34881379239496</v>
      </c>
      <c r="D626" s="45"/>
      <c r="E626" s="45">
        <v>7.4292358907876412</v>
      </c>
      <c r="F626" s="45">
        <v>6.5587362176000003E-2</v>
      </c>
      <c r="G626" s="45">
        <v>7221.6017402998841</v>
      </c>
      <c r="H626" s="45">
        <v>1983.043407875115</v>
      </c>
      <c r="I626" s="45">
        <v>1618.3586046763689</v>
      </c>
      <c r="J626" s="45">
        <v>16.449920281809991</v>
      </c>
    </row>
    <row r="627" spans="1:10" outlineLevel="1">
      <c r="A627" t="s">
        <v>378</v>
      </c>
      <c r="B627" s="45">
        <v>3701.7743276906303</v>
      </c>
      <c r="C627" s="45">
        <v>561.55194881607815</v>
      </c>
      <c r="D627" s="45"/>
      <c r="E627" s="45">
        <v>221.0408840044085</v>
      </c>
      <c r="F627" s="45">
        <v>1.4332075939999984E-2</v>
      </c>
      <c r="G627" s="45">
        <v>8129.2608018953015</v>
      </c>
      <c r="H627" s="45">
        <v>5.7214875236084533</v>
      </c>
      <c r="I627" s="45">
        <v>1126.8830715064994</v>
      </c>
      <c r="J627" s="45">
        <v>43.191529088119935</v>
      </c>
    </row>
    <row r="628" spans="1:10" outlineLevel="1">
      <c r="A628" t="s">
        <v>379</v>
      </c>
      <c r="B628" s="45">
        <v>6904.5891883215118</v>
      </c>
      <c r="C628" s="45">
        <v>139.58456548718121</v>
      </c>
      <c r="D628" s="45"/>
      <c r="E628" s="45">
        <v>14.305526244268385</v>
      </c>
      <c r="F628" s="45">
        <v>2.5514117187999997E-2</v>
      </c>
      <c r="G628" s="45">
        <v>2132.7567599658387</v>
      </c>
      <c r="H628" s="45">
        <v>1955.7913879998978</v>
      </c>
      <c r="I628" s="45">
        <v>726.49521572629442</v>
      </c>
      <c r="J628" s="45">
        <v>14.684365473804995</v>
      </c>
    </row>
    <row r="629" spans="1:10" outlineLevel="1">
      <c r="A629" t="s">
        <v>380</v>
      </c>
      <c r="B629" s="45">
        <v>13329.756817276615</v>
      </c>
      <c r="C629" s="45">
        <v>854.31043248547348</v>
      </c>
      <c r="D629" s="45"/>
      <c r="E629" s="45">
        <v>162.07577849889847</v>
      </c>
      <c r="F629" s="45">
        <v>0.10534904903599999</v>
      </c>
      <c r="G629" s="45">
        <v>6135.0231921191917</v>
      </c>
      <c r="H629" s="45">
        <v>4336.1042703564226</v>
      </c>
      <c r="I629" s="45">
        <v>3305.2988926094454</v>
      </c>
      <c r="J629" s="45">
        <v>52.941317036844964</v>
      </c>
    </row>
    <row r="630" spans="1:10" outlineLevel="1">
      <c r="A630" t="s">
        <v>300</v>
      </c>
      <c r="B630" s="45">
        <v>5723.4290092589708</v>
      </c>
      <c r="C630" s="45">
        <v>101.83221183308071</v>
      </c>
      <c r="D630" s="45"/>
      <c r="E630" s="45">
        <v>28.499601459872004</v>
      </c>
      <c r="F630" s="45">
        <v>6.680949127999998E-3</v>
      </c>
      <c r="G630" s="45">
        <v>1419.1217767514336</v>
      </c>
      <c r="H630" s="45">
        <v>150.85204567391844</v>
      </c>
      <c r="I630" s="45">
        <v>112.96213364628412</v>
      </c>
      <c r="J630" s="45">
        <v>14.864765307825994</v>
      </c>
    </row>
    <row r="631" spans="1:10" outlineLevel="1">
      <c r="A631" t="s">
        <v>381</v>
      </c>
      <c r="B631" s="45">
        <v>6488.7849077236442</v>
      </c>
      <c r="C631" s="45">
        <v>139.58827050887248</v>
      </c>
      <c r="D631" s="45"/>
      <c r="E631" s="45">
        <v>63.026150747781536</v>
      </c>
      <c r="F631" s="45">
        <v>1.7139054827999999E-2</v>
      </c>
      <c r="G631" s="45">
        <v>2425.1585034941641</v>
      </c>
      <c r="H631" s="45">
        <v>796.90202599767008</v>
      </c>
      <c r="I631" s="45">
        <v>156.85282496591935</v>
      </c>
      <c r="J631" s="45">
        <v>32.577826062589956</v>
      </c>
    </row>
    <row r="632" spans="1:10" outlineLevel="1">
      <c r="A632" t="s">
        <v>283</v>
      </c>
      <c r="B632" s="45">
        <v>21994.895820314068</v>
      </c>
      <c r="C632" s="45">
        <v>720.47507292944442</v>
      </c>
      <c r="D632" s="45"/>
      <c r="E632" s="45">
        <v>116.99710141413496</v>
      </c>
      <c r="F632" s="45">
        <v>3.3488349215999969E-2</v>
      </c>
      <c r="G632" s="45">
        <v>4130.0935972912175</v>
      </c>
      <c r="H632" s="45">
        <v>1707.8526524241599</v>
      </c>
      <c r="I632" s="45">
        <v>641.51016464694465</v>
      </c>
      <c r="J632" s="45">
        <v>46.115511741715984</v>
      </c>
    </row>
    <row r="633" spans="1:10" outlineLevel="1">
      <c r="A633" t="s">
        <v>282</v>
      </c>
      <c r="B633" s="45">
        <v>2432.2209039845611</v>
      </c>
      <c r="C633" s="45">
        <v>261.33328038303381</v>
      </c>
      <c r="D633" s="45"/>
      <c r="E633" s="45">
        <v>81.576601063170486</v>
      </c>
      <c r="F633" s="45">
        <v>2.4420537455999983E-2</v>
      </c>
      <c r="G633" s="45">
        <v>5450.8603575219513</v>
      </c>
      <c r="H633" s="45">
        <v>857.49253727486803</v>
      </c>
      <c r="I633" s="45">
        <v>169.51182953650735</v>
      </c>
      <c r="J633" s="45">
        <v>77.273638415009984</v>
      </c>
    </row>
    <row r="634" spans="1:10" outlineLevel="1">
      <c r="A634" t="s">
        <v>299</v>
      </c>
      <c r="B634" s="45">
        <v>3190.8312780289871</v>
      </c>
      <c r="C634" s="45">
        <v>471.08472159240938</v>
      </c>
      <c r="D634" s="45"/>
      <c r="E634" s="45">
        <v>7.9707461440679932</v>
      </c>
      <c r="F634" s="45">
        <v>1.6471202411999987E-2</v>
      </c>
      <c r="G634" s="45">
        <v>1237.3122343378011</v>
      </c>
      <c r="H634" s="45">
        <v>193.91199780662492</v>
      </c>
      <c r="I634" s="45">
        <v>527.98842457582373</v>
      </c>
      <c r="J634" s="45">
        <v>13.888404478983833</v>
      </c>
    </row>
    <row r="635" spans="1:10" outlineLevel="1">
      <c r="A635" t="s">
        <v>287</v>
      </c>
      <c r="B635" s="45">
        <v>5302.0625536655534</v>
      </c>
      <c r="C635" s="45">
        <v>126.94851441914992</v>
      </c>
      <c r="D635" s="45"/>
      <c r="E635" s="45">
        <v>16.672756891150058</v>
      </c>
      <c r="F635" s="45">
        <v>1.7099654683999987E-2</v>
      </c>
      <c r="G635" s="45">
        <v>7080.2084906434993</v>
      </c>
      <c r="H635" s="45">
        <v>143.63904347392514</v>
      </c>
      <c r="I635" s="45">
        <v>184.70635094999989</v>
      </c>
      <c r="J635" s="45">
        <v>16.576886946714993</v>
      </c>
    </row>
    <row r="636" spans="1:10" outlineLevel="1">
      <c r="A636" t="s">
        <v>76</v>
      </c>
      <c r="B636" s="45">
        <v>40755.540705295032</v>
      </c>
      <c r="C636" s="45">
        <v>3773.968958693391</v>
      </c>
      <c r="D636" s="45">
        <v>87.37851471359987</v>
      </c>
      <c r="E636" s="45">
        <v>3114.1577102440738</v>
      </c>
      <c r="F636" s="45">
        <v>0.10914867012000003</v>
      </c>
      <c r="G636" s="45">
        <v>40255.65320850529</v>
      </c>
      <c r="H636" s="45">
        <v>361.13562622222878</v>
      </c>
      <c r="I636" s="45">
        <v>7137.2667930058933</v>
      </c>
      <c r="J636" s="45">
        <v>239.96725455822431</v>
      </c>
    </row>
    <row r="637" spans="1:10" outlineLevel="1">
      <c r="A637" t="s">
        <v>303</v>
      </c>
      <c r="B637" s="45">
        <v>3324.3498905796787</v>
      </c>
      <c r="C637" s="45">
        <v>80.767408121608483</v>
      </c>
      <c r="D637" s="45"/>
      <c r="E637" s="45">
        <v>9.1431397044094442</v>
      </c>
      <c r="F637" s="45">
        <v>3.7639032171999983E-3</v>
      </c>
      <c r="G637" s="45">
        <v>665.77082486418783</v>
      </c>
      <c r="H637" s="45">
        <v>140.81295837733887</v>
      </c>
      <c r="I637" s="45">
        <v>121.94092063802196</v>
      </c>
      <c r="J637" s="45">
        <v>7.6005558770408426</v>
      </c>
    </row>
    <row r="638" spans="1:10" outlineLevel="1">
      <c r="A638" t="s">
        <v>383</v>
      </c>
      <c r="B638" s="45">
        <v>1838.1467373218281</v>
      </c>
      <c r="C638" s="45">
        <v>49.234516603438486</v>
      </c>
      <c r="D638" s="45">
        <v>2.0968521316499986</v>
      </c>
      <c r="E638" s="45">
        <v>26.317850952930154</v>
      </c>
      <c r="F638" s="45">
        <v>5.3116281511999906E-3</v>
      </c>
      <c r="G638" s="45">
        <v>15299.881345198915</v>
      </c>
      <c r="H638" s="45">
        <v>25.469475484192291</v>
      </c>
      <c r="I638" s="45">
        <v>119.28549647613991</v>
      </c>
      <c r="J638" s="45">
        <v>10.414733761488993</v>
      </c>
    </row>
    <row r="639" spans="1:10" outlineLevel="1">
      <c r="A639" t="s">
        <v>384</v>
      </c>
      <c r="B639" s="45">
        <v>2890.0965555621774</v>
      </c>
      <c r="C639" s="45">
        <v>335.73461447083747</v>
      </c>
      <c r="D639" s="45">
        <v>1.2386430519499978</v>
      </c>
      <c r="E639" s="45">
        <v>154.90737906098923</v>
      </c>
      <c r="F639" s="45">
        <v>3.4771537359999979E-2</v>
      </c>
      <c r="G639" s="45">
        <v>4408.9882177394629</v>
      </c>
      <c r="H639" s="45">
        <v>63.424713986080441</v>
      </c>
      <c r="I639" s="45">
        <v>593.5950143472229</v>
      </c>
      <c r="J639" s="45">
        <v>28.081108850964984</v>
      </c>
    </row>
    <row r="640" spans="1:10" outlineLevel="1">
      <c r="A640" t="s">
        <v>385</v>
      </c>
      <c r="B640" s="45"/>
      <c r="C640" s="45"/>
      <c r="D640" s="45"/>
      <c r="E640" s="45"/>
      <c r="F640" s="45"/>
      <c r="G640" s="45"/>
      <c r="H640" s="45"/>
      <c r="I640" s="45"/>
      <c r="J640" s="45"/>
    </row>
    <row r="641" spans="1:10" outlineLevel="1">
      <c r="A641" t="s">
        <v>382</v>
      </c>
      <c r="B641" s="45">
        <v>15099.357897680979</v>
      </c>
      <c r="C641" s="45">
        <v>1471.4171517627462</v>
      </c>
      <c r="D641" s="45">
        <v>14.280268779</v>
      </c>
      <c r="E641" s="45">
        <v>327.3246748598537</v>
      </c>
      <c r="F641" s="45">
        <v>0.45324356960400003</v>
      </c>
      <c r="G641" s="45">
        <v>19860.875165670099</v>
      </c>
      <c r="H641" s="45">
        <v>447.11704657921797</v>
      </c>
      <c r="I641" s="45">
        <v>2263.9033138392356</v>
      </c>
      <c r="J641" s="45">
        <v>210.65932094137423</v>
      </c>
    </row>
    <row r="642" spans="1:10" outlineLevel="1">
      <c r="A642" t="s">
        <v>145</v>
      </c>
      <c r="B642" s="45">
        <v>34153.336317184163</v>
      </c>
      <c r="C642" s="45">
        <v>984.37208223426012</v>
      </c>
      <c r="D642" s="45"/>
      <c r="E642" s="45">
        <v>1100.8711940850096</v>
      </c>
      <c r="F642" s="45">
        <v>3.7293995227999997E-2</v>
      </c>
      <c r="G642" s="45">
        <v>14131.770356071409</v>
      </c>
      <c r="H642" s="45">
        <v>221.91790298217623</v>
      </c>
      <c r="I642" s="45">
        <v>8472.9006042764304</v>
      </c>
      <c r="J642" s="45">
        <v>181.49844882924992</v>
      </c>
    </row>
    <row r="643" spans="1:10" outlineLevel="1">
      <c r="A643" t="s">
        <v>279</v>
      </c>
      <c r="B643" s="45">
        <v>7998.3768887416627</v>
      </c>
      <c r="C643" s="45">
        <v>736.43774813926734</v>
      </c>
      <c r="D643" s="45"/>
      <c r="E643" s="45">
        <v>201.313418986812</v>
      </c>
      <c r="F643" s="45">
        <v>1.8733626995999994E-2</v>
      </c>
      <c r="G643" s="45">
        <v>5180.2190089284131</v>
      </c>
      <c r="H643" s="45">
        <v>1488.2851518394987</v>
      </c>
      <c r="I643" s="45">
        <v>3572.5716100033142</v>
      </c>
      <c r="J643" s="45">
        <v>62.962165861099948</v>
      </c>
    </row>
    <row r="644" spans="1:10" outlineLevel="1">
      <c r="A644" t="s">
        <v>285</v>
      </c>
      <c r="B644" s="45">
        <v>1430.7695363279047</v>
      </c>
      <c r="C644" s="45">
        <v>673.61182330255167</v>
      </c>
      <c r="D644" s="45"/>
      <c r="E644" s="45">
        <v>108.56249863510347</v>
      </c>
      <c r="F644" s="45">
        <v>1.5035207571999984E-2</v>
      </c>
      <c r="G644" s="45">
        <v>2623.7548161375125</v>
      </c>
      <c r="H644" s="45">
        <v>53.966860296061284</v>
      </c>
      <c r="I644" s="45">
        <v>386.75762244162343</v>
      </c>
      <c r="J644" s="45">
        <v>55.26490461439996</v>
      </c>
    </row>
    <row r="645" spans="1:10" outlineLevel="1">
      <c r="A645" t="s">
        <v>290</v>
      </c>
      <c r="B645" s="45">
        <v>4906.0547923990216</v>
      </c>
      <c r="C645" s="45">
        <v>198.60491781069945</v>
      </c>
      <c r="D645" s="45"/>
      <c r="E645" s="45">
        <v>31.080072042974987</v>
      </c>
      <c r="F645" s="45">
        <v>2.2459659488000001E-2</v>
      </c>
      <c r="G645" s="45">
        <v>2694.9792482045582</v>
      </c>
      <c r="H645" s="45">
        <v>229.39141395642039</v>
      </c>
      <c r="I645" s="45">
        <v>239.3508655527645</v>
      </c>
      <c r="J645" s="45">
        <v>59.633702018355422</v>
      </c>
    </row>
    <row r="646" spans="1:10" outlineLevel="1">
      <c r="A646" t="s">
        <v>278</v>
      </c>
      <c r="B646" s="45">
        <v>5287.8007780321796</v>
      </c>
      <c r="C646" s="45">
        <v>2581.4073293864949</v>
      </c>
      <c r="D646" s="45"/>
      <c r="E646" s="45">
        <v>524.3614841798925</v>
      </c>
      <c r="F646" s="45">
        <v>8.6327416000000004E-2</v>
      </c>
      <c r="G646" s="45">
        <v>9923.9380764034959</v>
      </c>
      <c r="H646" s="45">
        <v>74.60734542404613</v>
      </c>
      <c r="I646" s="45">
        <v>3381.0985102031295</v>
      </c>
      <c r="J646" s="45">
        <v>137.59589509614992</v>
      </c>
    </row>
    <row r="647" spans="1:10" outlineLevel="1">
      <c r="A647" t="s">
        <v>294</v>
      </c>
      <c r="B647" s="45">
        <v>8838.629033338806</v>
      </c>
      <c r="C647" s="45">
        <v>295.16402289861043</v>
      </c>
      <c r="D647" s="45"/>
      <c r="E647" s="45">
        <v>144.31710394792498</v>
      </c>
      <c r="F647" s="45">
        <v>8.5189960799999971E-3</v>
      </c>
      <c r="G647" s="45">
        <v>2870.417565767882</v>
      </c>
      <c r="H647" s="45">
        <v>13.293574704683587</v>
      </c>
      <c r="I647" s="45">
        <v>1310.4504482611346</v>
      </c>
      <c r="J647" s="45">
        <v>22.137024070449989</v>
      </c>
    </row>
    <row r="648" spans="1:10" outlineLevel="1">
      <c r="A648" t="s">
        <v>280</v>
      </c>
      <c r="B648" s="45">
        <v>3960.8714251678803</v>
      </c>
      <c r="C648" s="45">
        <v>238.10035160014388</v>
      </c>
      <c r="D648" s="45">
        <v>20.440450638999991</v>
      </c>
      <c r="E648" s="45">
        <v>43.905895418565073</v>
      </c>
      <c r="F648" s="45">
        <v>3.8219353759999977E-2</v>
      </c>
      <c r="G648" s="45">
        <v>32037.532956386214</v>
      </c>
      <c r="H648" s="45">
        <v>1273.6742762512699</v>
      </c>
      <c r="I648" s="45">
        <v>302.75146813262751</v>
      </c>
      <c r="J648" s="45">
        <v>31.877510948599966</v>
      </c>
    </row>
    <row r="649" spans="1:10" outlineLevel="1">
      <c r="A649" t="s">
        <v>296</v>
      </c>
      <c r="B649" s="45">
        <v>2072.7557093022219</v>
      </c>
      <c r="C649" s="45">
        <v>100.01640563110946</v>
      </c>
      <c r="D649" s="45"/>
      <c r="E649" s="45">
        <v>81.178601977327617</v>
      </c>
      <c r="F649" s="45">
        <v>3.3938489619999971E-3</v>
      </c>
      <c r="G649" s="45">
        <v>2175.7751239419445</v>
      </c>
      <c r="H649" s="45">
        <v>187.40844140822901</v>
      </c>
      <c r="I649" s="45">
        <v>258.45182018634983</v>
      </c>
      <c r="J649" s="45">
        <v>18.119403571704989</v>
      </c>
    </row>
    <row r="650" spans="1:10" outlineLevel="1">
      <c r="A650" t="s">
        <v>386</v>
      </c>
      <c r="B650" s="45">
        <v>2417.0373942309398</v>
      </c>
      <c r="C650" s="45">
        <v>311.02583711242085</v>
      </c>
      <c r="D650" s="45"/>
      <c r="E650" s="45">
        <v>14.942338905239994</v>
      </c>
      <c r="F650" s="45">
        <v>1.5830771487999992E-2</v>
      </c>
      <c r="G650" s="45">
        <v>1264.3575253255715</v>
      </c>
      <c r="H650" s="45">
        <v>226.65365433858028</v>
      </c>
      <c r="I650" s="45">
        <v>255.19502556944678</v>
      </c>
      <c r="J650" s="45">
        <v>18.675052488753494</v>
      </c>
    </row>
    <row r="651" spans="1:10" outlineLevel="1">
      <c r="A651" t="s">
        <v>387</v>
      </c>
      <c r="B651" s="45">
        <v>5826.0767413026779</v>
      </c>
      <c r="C651" s="45">
        <v>167.52995793581962</v>
      </c>
      <c r="D651" s="45"/>
      <c r="E651" s="45">
        <v>13.519714170102974</v>
      </c>
      <c r="F651" s="45">
        <v>6.1554144399999983E-2</v>
      </c>
      <c r="G651" s="45">
        <v>2125.4264435241657</v>
      </c>
      <c r="H651" s="45">
        <v>514.41965308770045</v>
      </c>
      <c r="I651" s="45">
        <v>245.57244185398608</v>
      </c>
      <c r="J651" s="45">
        <v>18.194772582630392</v>
      </c>
    </row>
    <row r="652" spans="1:10" outlineLevel="1">
      <c r="A652" t="s">
        <v>295</v>
      </c>
      <c r="B652" s="45">
        <v>8463.2748228591809</v>
      </c>
      <c r="C652" s="45">
        <v>277.35034597276342</v>
      </c>
      <c r="D652" s="45"/>
      <c r="E652" s="45">
        <v>4.9921753434539973</v>
      </c>
      <c r="F652" s="45">
        <v>7.7427171583999865E-2</v>
      </c>
      <c r="G652" s="45">
        <v>2642.0584425139673</v>
      </c>
      <c r="H652" s="45">
        <v>44.369525640833203</v>
      </c>
      <c r="I652" s="45">
        <v>1140.1477679798868</v>
      </c>
      <c r="J652" s="45">
        <v>14.739135083137491</v>
      </c>
    </row>
    <row r="653" spans="1:10" outlineLevel="1">
      <c r="A653" t="s">
        <v>293</v>
      </c>
      <c r="B653" s="45">
        <v>737.83611143306541</v>
      </c>
      <c r="C653" s="45">
        <v>172.55477524995121</v>
      </c>
      <c r="D653" s="45"/>
      <c r="E653" s="45">
        <v>201.15886342739287</v>
      </c>
      <c r="F653" s="45">
        <v>5.9097542839999996E-2</v>
      </c>
      <c r="G653" s="45">
        <v>1083.5653807236931</v>
      </c>
      <c r="H653" s="45">
        <v>1.5607944298299987</v>
      </c>
      <c r="I653" s="45">
        <v>129.59603653092438</v>
      </c>
      <c r="J653" s="45">
        <v>31.472611467149989</v>
      </c>
    </row>
    <row r="654" spans="1:10" outlineLevel="1">
      <c r="A654" t="s">
        <v>281</v>
      </c>
      <c r="B654" s="45">
        <v>17964.737631942036</v>
      </c>
      <c r="C654" s="45">
        <v>2163.4130262104964</v>
      </c>
      <c r="D654" s="45"/>
      <c r="E654" s="45">
        <v>241.72805203979493</v>
      </c>
      <c r="F654" s="45">
        <v>3.2908385691999997E-2</v>
      </c>
      <c r="G654" s="45">
        <v>6964.8284113521331</v>
      </c>
      <c r="H654" s="45">
        <v>1179.8677390970495</v>
      </c>
      <c r="I654" s="45">
        <v>2655.6126102962212</v>
      </c>
      <c r="J654" s="45">
        <v>71.993319251424879</v>
      </c>
    </row>
    <row r="655" spans="1:10" outlineLevel="1">
      <c r="A655" t="s">
        <v>301</v>
      </c>
      <c r="B655" s="45"/>
      <c r="C655" s="45">
        <v>128.51204904187688</v>
      </c>
      <c r="D655" s="45"/>
      <c r="E655" s="45">
        <v>102.44534816869147</v>
      </c>
      <c r="F655" s="45">
        <v>1.2913712559999987E-3</v>
      </c>
      <c r="G655" s="45">
        <v>575.46309037749427</v>
      </c>
      <c r="H655" s="45"/>
      <c r="I655" s="45">
        <v>270.036206852747</v>
      </c>
      <c r="J655" s="45">
        <v>16.308957100364992</v>
      </c>
    </row>
    <row r="656" spans="1:10" outlineLevel="1">
      <c r="A656" t="s">
        <v>276</v>
      </c>
      <c r="B656" s="45">
        <v>16786.034531088433</v>
      </c>
      <c r="C656" s="45"/>
      <c r="D656" s="45"/>
      <c r="E656" s="45"/>
      <c r="F656" s="45">
        <v>0.34490742831999999</v>
      </c>
      <c r="G656" s="45">
        <v>27014.686271055103</v>
      </c>
      <c r="H656" s="45">
        <v>697.14863506386564</v>
      </c>
      <c r="I656" s="45"/>
      <c r="J656" s="45"/>
    </row>
    <row r="657" spans="1:10" outlineLevel="1">
      <c r="A657" s="2" t="s">
        <v>164</v>
      </c>
      <c r="B657" s="46">
        <f>SUM(B626:B656)</f>
        <v>271414.9343874547</v>
      </c>
      <c r="C657" s="46">
        <f t="shared" ref="C657:J657" si="54">SUM(C626:C656)</f>
        <v>18369.281154425607</v>
      </c>
      <c r="D657" s="46">
        <f t="shared" si="54"/>
        <v>125.43472931519985</v>
      </c>
      <c r="E657" s="46">
        <f t="shared" si="54"/>
        <v>7165.8218985090825</v>
      </c>
      <c r="F657" s="46">
        <f t="shared" si="54"/>
        <v>1.7553205801824001</v>
      </c>
      <c r="G657" s="46">
        <f t="shared" si="54"/>
        <v>239161.33893301178</v>
      </c>
      <c r="H657" s="46">
        <f t="shared" si="54"/>
        <v>19375.835645575517</v>
      </c>
      <c r="I657" s="46">
        <f t="shared" si="54"/>
        <v>41427.052089287179</v>
      </c>
      <c r="J657" s="46">
        <f t="shared" si="54"/>
        <v>1565.7600418059851</v>
      </c>
    </row>
    <row r="658" spans="1:10" outlineLevel="1"/>
    <row r="659" spans="1:10" outlineLevel="1"/>
    <row r="660" spans="1:10" outlineLevel="1">
      <c r="A660" s="1" t="s">
        <v>407</v>
      </c>
      <c r="B660" s="63" t="s">
        <v>408</v>
      </c>
      <c r="C660" s="63" t="s">
        <v>409</v>
      </c>
    </row>
    <row r="661" spans="1:10" outlineLevel="1">
      <c r="A661" t="s">
        <v>105</v>
      </c>
      <c r="B661" s="45">
        <f>INDEX($B$657:$J$657,MATCH(A661,$B$625:$J$625,0))</f>
        <v>271414.9343874547</v>
      </c>
      <c r="C661" s="28">
        <f>B661/$B$670</f>
        <v>0.45341073069124133</v>
      </c>
    </row>
    <row r="662" spans="1:10" outlineLevel="1">
      <c r="A662" t="s">
        <v>85</v>
      </c>
      <c r="B662" s="45">
        <f t="shared" ref="B662:B669" si="55">INDEX($B$657:$J$657,MATCH(A662,$B$625:$J$625,0))</f>
        <v>239161.33893301178</v>
      </c>
      <c r="C662" s="28">
        <f t="shared" ref="C662:C669" si="56">B662/$B$670</f>
        <v>0.39952966362533626</v>
      </c>
    </row>
    <row r="663" spans="1:10" outlineLevel="1">
      <c r="A663" t="s">
        <v>374</v>
      </c>
      <c r="B663" s="45">
        <f t="shared" si="55"/>
        <v>41427.052089287179</v>
      </c>
      <c r="C663" s="28">
        <f t="shared" si="56"/>
        <v>6.9205734756561804E-2</v>
      </c>
    </row>
    <row r="664" spans="1:10" outlineLevel="1">
      <c r="A664" t="s">
        <v>372</v>
      </c>
      <c r="B664" s="45">
        <f t="shared" si="55"/>
        <v>19375.835645575517</v>
      </c>
      <c r="C664" s="28">
        <f t="shared" si="56"/>
        <v>3.2368196015597962E-2</v>
      </c>
    </row>
    <row r="665" spans="1:10" outlineLevel="1">
      <c r="A665" t="s">
        <v>373</v>
      </c>
      <c r="B665" s="45">
        <f t="shared" si="55"/>
        <v>18369.281154425607</v>
      </c>
      <c r="C665" s="28">
        <f t="shared" si="56"/>
        <v>3.0686701928535946E-2</v>
      </c>
    </row>
    <row r="666" spans="1:10" outlineLevel="1">
      <c r="A666" t="s">
        <v>81</v>
      </c>
      <c r="B666" s="45">
        <f t="shared" si="55"/>
        <v>7165.8218985090825</v>
      </c>
      <c r="C666" s="28">
        <f t="shared" si="56"/>
        <v>1.1970824488118067E-2</v>
      </c>
    </row>
    <row r="667" spans="1:10" outlineLevel="1">
      <c r="A667" t="s">
        <v>79</v>
      </c>
      <c r="B667" s="45">
        <f t="shared" si="55"/>
        <v>1565.7600418059851</v>
      </c>
      <c r="C667" s="28">
        <f t="shared" si="56"/>
        <v>2.6156718540363954E-3</v>
      </c>
    </row>
    <row r="668" spans="1:10" outlineLevel="1">
      <c r="A668" t="s">
        <v>377</v>
      </c>
      <c r="B668" s="45">
        <f t="shared" si="55"/>
        <v>125.43472931519985</v>
      </c>
      <c r="C668" s="28">
        <f t="shared" si="56"/>
        <v>2.0954429939980349E-4</v>
      </c>
    </row>
    <row r="669" spans="1:10" outlineLevel="1">
      <c r="A669" t="s">
        <v>371</v>
      </c>
      <c r="B669" s="45">
        <f t="shared" si="55"/>
        <v>1.7553205801824001</v>
      </c>
      <c r="C669" s="73">
        <f t="shared" si="56"/>
        <v>2.9323411722131928E-6</v>
      </c>
    </row>
    <row r="670" spans="1:10" outlineLevel="1">
      <c r="A670" s="2" t="s">
        <v>164</v>
      </c>
      <c r="B670" s="46">
        <f>SUM(B661:B669)</f>
        <v>598607.21419996535</v>
      </c>
      <c r="C670" s="47">
        <f>SUM(C661:C669)</f>
        <v>0.99999999999999978</v>
      </c>
    </row>
    <row r="671" spans="1:10" outlineLevel="1"/>
    <row r="674" spans="1:18">
      <c r="A674" s="4" t="s">
        <v>363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outlineLevel="1"/>
    <row r="676" spans="1:18" outlineLevel="1">
      <c r="A676" s="35" t="s">
        <v>315</v>
      </c>
    </row>
    <row r="677" spans="1:18" outlineLevel="1">
      <c r="B677" s="12" t="s">
        <v>85</v>
      </c>
      <c r="C677" s="12" t="s">
        <v>81</v>
      </c>
      <c r="D677" s="12" t="s">
        <v>343</v>
      </c>
      <c r="E677" s="12" t="s">
        <v>105</v>
      </c>
      <c r="F677" s="12" t="s">
        <v>83</v>
      </c>
      <c r="G677" s="12" t="s">
        <v>87</v>
      </c>
    </row>
    <row r="678" spans="1:18" outlineLevel="1">
      <c r="A678" t="s">
        <v>337</v>
      </c>
      <c r="B678" s="172">
        <f>K717</f>
        <v>0.3659306170305584</v>
      </c>
      <c r="C678" s="172">
        <f>K699</f>
        <v>0.25408157949812799</v>
      </c>
      <c r="D678" s="172">
        <f>K708</f>
        <v>0.14706008190562461</v>
      </c>
      <c r="E678" s="172">
        <f>K727</f>
        <v>0.12458392539649116</v>
      </c>
      <c r="F678" s="172">
        <f>K689</f>
        <v>9.2472590762156942E-2</v>
      </c>
      <c r="G678" s="172">
        <f>K735</f>
        <v>1.5871205407041088E-2</v>
      </c>
    </row>
    <row r="679" spans="1:18" outlineLevel="1">
      <c r="A679" t="s">
        <v>410</v>
      </c>
      <c r="B679" s="311">
        <f>I719</f>
        <v>3.9615628948025977E-2</v>
      </c>
      <c r="C679" s="311">
        <f>I701</f>
        <v>9.6963709363731762E-3</v>
      </c>
      <c r="D679" s="209">
        <v>0</v>
      </c>
      <c r="E679" s="209">
        <v>0</v>
      </c>
      <c r="F679" s="311">
        <f>I691</f>
        <v>0.2446319024183278</v>
      </c>
      <c r="G679" s="209">
        <v>0</v>
      </c>
    </row>
    <row r="680" spans="1:18" outlineLevel="1">
      <c r="A680" t="s">
        <v>411</v>
      </c>
      <c r="B680" s="311">
        <f>I720</f>
        <v>3.1597035085303149E-2</v>
      </c>
      <c r="C680" s="311">
        <f>I702</f>
        <v>3.3039615991100352E-3</v>
      </c>
      <c r="D680" s="311">
        <f>I710</f>
        <v>2.9354303106869321E-3</v>
      </c>
      <c r="E680" s="311">
        <f>I729</f>
        <v>0.29271892654758214</v>
      </c>
      <c r="F680" s="311">
        <f>I692</f>
        <v>1.1526726584565628E-2</v>
      </c>
      <c r="G680" s="311">
        <f>I737</f>
        <v>3.4087269423091261E-3</v>
      </c>
    </row>
    <row r="681" spans="1:18" outlineLevel="1">
      <c r="A681" t="s">
        <v>412</v>
      </c>
      <c r="B681" s="311">
        <f>I717</f>
        <v>0.23786839019272568</v>
      </c>
      <c r="C681" s="311">
        <f>I699</f>
        <v>3.371230452871552E-4</v>
      </c>
      <c r="D681" s="311">
        <f>I708</f>
        <v>2.099698193388603E-3</v>
      </c>
      <c r="E681" s="311">
        <f>I727</f>
        <v>0.70728107345241786</v>
      </c>
      <c r="F681" s="311">
        <f>I689</f>
        <v>4.9644331146682583E-2</v>
      </c>
      <c r="G681" s="311">
        <f>I735</f>
        <v>3.8113493311152781E-4</v>
      </c>
    </row>
    <row r="682" spans="1:18" outlineLevel="1">
      <c r="A682" t="s">
        <v>413</v>
      </c>
      <c r="B682" s="311">
        <f>I718</f>
        <v>0.6909189457739453</v>
      </c>
      <c r="C682" s="311">
        <f>I700</f>
        <v>0.98666254441922951</v>
      </c>
      <c r="D682" s="311">
        <f>I709</f>
        <v>0.99496487149592427</v>
      </c>
      <c r="E682" s="311">
        <f>I728</f>
        <v>0</v>
      </c>
      <c r="F682" s="311">
        <f>I690</f>
        <v>0.69419703985042402</v>
      </c>
      <c r="G682" s="311">
        <f>I736</f>
        <v>0.99621013812457926</v>
      </c>
    </row>
    <row r="683" spans="1:18" outlineLevel="1"/>
    <row r="684" spans="1:18" outlineLevel="1">
      <c r="B684" s="172"/>
      <c r="C684" s="172"/>
      <c r="D684" s="172"/>
      <c r="E684" s="172"/>
      <c r="F684" s="172"/>
      <c r="G684" s="172"/>
    </row>
    <row r="685" spans="1:18" outlineLevel="1">
      <c r="E685" s="172"/>
    </row>
    <row r="686" spans="1:18" outlineLevel="1">
      <c r="A686" s="1" t="s">
        <v>68</v>
      </c>
      <c r="B686" s="63" t="s">
        <v>414</v>
      </c>
      <c r="C686" s="63" t="s">
        <v>415</v>
      </c>
      <c r="D686" s="63" t="s">
        <v>416</v>
      </c>
      <c r="E686" s="1" t="s">
        <v>417</v>
      </c>
      <c r="G686" s="289" t="s">
        <v>68</v>
      </c>
      <c r="H686" t="s">
        <v>418</v>
      </c>
    </row>
    <row r="687" spans="1:18" outlineLevel="1">
      <c r="A687" t="s">
        <v>373</v>
      </c>
      <c r="B687" s="12" t="s">
        <v>419</v>
      </c>
      <c r="C687" s="12" t="s">
        <v>410</v>
      </c>
      <c r="D687" s="45">
        <v>0.57976786836120009</v>
      </c>
      <c r="E687" s="28">
        <f t="shared" ref="E687:E700" si="57">D687/SUM($D$687:$D$700)</f>
        <v>2.964976625270014E-6</v>
      </c>
    </row>
    <row r="688" spans="1:18" outlineLevel="1">
      <c r="A688" t="s">
        <v>373</v>
      </c>
      <c r="B688" s="12" t="s">
        <v>412</v>
      </c>
      <c r="C688" s="12" t="s">
        <v>412</v>
      </c>
      <c r="D688" s="45">
        <v>633.03192851556537</v>
      </c>
      <c r="E688" s="28">
        <f t="shared" si="57"/>
        <v>3.2373730479470278E-3</v>
      </c>
      <c r="G688" s="289" t="s">
        <v>420</v>
      </c>
      <c r="H688" t="s">
        <v>421</v>
      </c>
      <c r="I688" s="63" t="s">
        <v>422</v>
      </c>
      <c r="J688" s="63" t="s">
        <v>423</v>
      </c>
      <c r="K688" s="221" t="s">
        <v>337</v>
      </c>
    </row>
    <row r="689" spans="1:11" outlineLevel="1">
      <c r="A689" t="s">
        <v>373</v>
      </c>
      <c r="B689" s="12" t="s">
        <v>413</v>
      </c>
      <c r="C689" s="12" t="s">
        <v>413</v>
      </c>
      <c r="D689" s="45">
        <v>44751.428067005349</v>
      </c>
      <c r="E689" s="28">
        <f t="shared" si="57"/>
        <v>0.22886217986033378</v>
      </c>
      <c r="G689" s="82" t="s">
        <v>412</v>
      </c>
      <c r="H689">
        <v>9707.3912151022632</v>
      </c>
      <c r="I689" s="28">
        <f>H689/SUM($H$689:$H$692)</f>
        <v>4.9644331146682583E-2</v>
      </c>
      <c r="J689" s="21">
        <f>I689*SUM('CI Budget Visuals'!$GJ$12:$GM$52)</f>
        <v>8.1416703080559429</v>
      </c>
      <c r="K689" s="28">
        <f>SUM(D687:D700)/SUM($D$687:$D$737)</f>
        <v>9.2472590762156942E-2</v>
      </c>
    </row>
    <row r="690" spans="1:11" outlineLevel="1">
      <c r="A690" t="s">
        <v>373</v>
      </c>
      <c r="B690" s="12" t="s">
        <v>424</v>
      </c>
      <c r="C690" s="12" t="s">
        <v>410</v>
      </c>
      <c r="D690" s="45">
        <v>6589.1508498139956</v>
      </c>
      <c r="E690" s="28">
        <f t="shared" si="57"/>
        <v>3.3697414631307293E-2</v>
      </c>
      <c r="G690" s="82" t="s">
        <v>413</v>
      </c>
      <c r="H690">
        <v>135742.43202678976</v>
      </c>
      <c r="I690" s="28">
        <f>H690/SUM($H$689:$H$692)</f>
        <v>0.69419703985042402</v>
      </c>
      <c r="J690" s="21">
        <f>I690*SUM('CI Budget Visuals'!$GJ$12:$GM$52)</f>
        <v>113.84831453546954</v>
      </c>
    </row>
    <row r="691" spans="1:11" outlineLevel="1">
      <c r="A691" t="s">
        <v>373</v>
      </c>
      <c r="B691" s="12" t="s">
        <v>425</v>
      </c>
      <c r="C691" s="12" t="s">
        <v>410</v>
      </c>
      <c r="D691" s="45">
        <v>9769.2516732503991</v>
      </c>
      <c r="E691" s="28">
        <f t="shared" si="57"/>
        <v>4.9960690197342221E-2</v>
      </c>
      <c r="G691" s="82" t="s">
        <v>410</v>
      </c>
      <c r="H691">
        <v>47835.020144653885</v>
      </c>
      <c r="I691" s="28">
        <f>H691/SUM($H$689:$H$692)</f>
        <v>0.2446319024183278</v>
      </c>
      <c r="J691" s="21">
        <f>I691*SUM('CI Budget Visuals'!$GJ$12:$GM$52)</f>
        <v>40.119631996605762</v>
      </c>
    </row>
    <row r="692" spans="1:11" outlineLevel="1">
      <c r="A692" t="s">
        <v>373</v>
      </c>
      <c r="B692" s="12" t="s">
        <v>426</v>
      </c>
      <c r="C692" s="12" t="s">
        <v>410</v>
      </c>
      <c r="D692" s="45">
        <v>1058.441505702014</v>
      </c>
      <c r="E692" s="28">
        <f t="shared" si="57"/>
        <v>5.4129497250215179E-3</v>
      </c>
      <c r="G692" s="82" t="s">
        <v>411</v>
      </c>
      <c r="H692">
        <v>2253.9218839566397</v>
      </c>
      <c r="I692" s="28">
        <f>H692/SUM($H$689:$H$692)</f>
        <v>1.1526726584565628E-2</v>
      </c>
      <c r="J692" s="21">
        <f>I692*SUM('CI Budget Visuals'!$GJ$12:$GM$52)</f>
        <v>1.890383159868763</v>
      </c>
    </row>
    <row r="693" spans="1:11" outlineLevel="1">
      <c r="A693" t="s">
        <v>373</v>
      </c>
      <c r="B693" s="12" t="s">
        <v>411</v>
      </c>
      <c r="C693" s="12" t="s">
        <v>411</v>
      </c>
      <c r="D693" s="45">
        <v>318.82542927527106</v>
      </c>
      <c r="E693" s="28">
        <f t="shared" si="57"/>
        <v>1.6304973023339763E-3</v>
      </c>
      <c r="G693" s="82" t="s">
        <v>427</v>
      </c>
      <c r="H693">
        <v>195538.76527050254</v>
      </c>
    </row>
    <row r="694" spans="1:11" outlineLevel="1">
      <c r="A694" t="s">
        <v>374</v>
      </c>
      <c r="B694" s="12" t="s">
        <v>419</v>
      </c>
      <c r="C694" s="12" t="s">
        <v>410</v>
      </c>
      <c r="D694" s="45">
        <v>0.72760049931074955</v>
      </c>
      <c r="E694" s="28">
        <f t="shared" si="57"/>
        <v>3.7210038546791907E-6</v>
      </c>
    </row>
    <row r="695" spans="1:11" outlineLevel="1">
      <c r="A695" t="s">
        <v>374</v>
      </c>
      <c r="B695" s="12" t="s">
        <v>412</v>
      </c>
      <c r="C695" s="12" t="s">
        <v>412</v>
      </c>
      <c r="D695" s="45">
        <v>9074.3592865866976</v>
      </c>
      <c r="E695" s="28">
        <f t="shared" si="57"/>
        <v>4.6406958098735546E-2</v>
      </c>
    </row>
    <row r="696" spans="1:11" outlineLevel="1">
      <c r="A696" t="s">
        <v>374</v>
      </c>
      <c r="B696" s="12" t="s">
        <v>413</v>
      </c>
      <c r="C696" s="12" t="s">
        <v>413</v>
      </c>
      <c r="D696" s="45">
        <v>90991.003959784415</v>
      </c>
      <c r="E696" s="28">
        <f t="shared" si="57"/>
        <v>0.46533485999009017</v>
      </c>
      <c r="G696" s="289" t="s">
        <v>68</v>
      </c>
      <c r="H696" t="s">
        <v>81</v>
      </c>
    </row>
    <row r="697" spans="1:11" outlineLevel="1">
      <c r="A697" t="s">
        <v>374</v>
      </c>
      <c r="B697" s="12" t="s">
        <v>424</v>
      </c>
      <c r="C697" s="12" t="s">
        <v>410</v>
      </c>
      <c r="D697" s="45">
        <v>11106.635051654994</v>
      </c>
      <c r="E697" s="28">
        <f t="shared" si="57"/>
        <v>5.6800169706965276E-2</v>
      </c>
    </row>
    <row r="698" spans="1:11" outlineLevel="1">
      <c r="A698" t="s">
        <v>374</v>
      </c>
      <c r="B698" s="12" t="s">
        <v>425</v>
      </c>
      <c r="C698" s="12" t="s">
        <v>410</v>
      </c>
      <c r="D698" s="45">
        <v>17418.203214431989</v>
      </c>
      <c r="E698" s="28">
        <f t="shared" si="57"/>
        <v>8.9078005531722362E-2</v>
      </c>
      <c r="G698" s="289" t="s">
        <v>420</v>
      </c>
      <c r="H698" t="s">
        <v>421</v>
      </c>
      <c r="I698" s="63" t="s">
        <v>428</v>
      </c>
      <c r="J698" s="63" t="s">
        <v>423</v>
      </c>
      <c r="K698" s="221" t="s">
        <v>337</v>
      </c>
    </row>
    <row r="699" spans="1:11" outlineLevel="1">
      <c r="A699" t="s">
        <v>374</v>
      </c>
      <c r="B699" s="12" t="s">
        <v>426</v>
      </c>
      <c r="C699" s="12" t="s">
        <v>410</v>
      </c>
      <c r="D699" s="45">
        <v>1892.0304814328238</v>
      </c>
      <c r="E699" s="28">
        <f t="shared" si="57"/>
        <v>9.6759866454891666E-3</v>
      </c>
      <c r="G699" s="82" t="s">
        <v>412</v>
      </c>
      <c r="H699">
        <v>181.12627898035947</v>
      </c>
      <c r="I699" s="28">
        <f>H699/SUM($H$699:$H$702)</f>
        <v>3.371230452871552E-4</v>
      </c>
      <c r="J699" s="21">
        <f>I699*SUM('CI Budget Visuals'!$GO$12:$GX$52)</f>
        <v>0.13822044856773363</v>
      </c>
      <c r="K699" s="28">
        <f>SUM(D702:D705)/SUM($D$687:$D$737)</f>
        <v>0.25408157949812799</v>
      </c>
    </row>
    <row r="700" spans="1:11" outlineLevel="1">
      <c r="A700" t="s">
        <v>374</v>
      </c>
      <c r="B700" s="12" t="s">
        <v>411</v>
      </c>
      <c r="C700" s="12" t="s">
        <v>411</v>
      </c>
      <c r="D700" s="45">
        <v>1935.0964546813686</v>
      </c>
      <c r="E700" s="28">
        <f t="shared" si="57"/>
        <v>9.896229282231649E-3</v>
      </c>
      <c r="G700" s="82" t="s">
        <v>413</v>
      </c>
      <c r="H700">
        <v>530104.71333315806</v>
      </c>
      <c r="I700" s="28">
        <f>H700/SUM($H$699:$H$702)</f>
        <v>0.98666254441922951</v>
      </c>
      <c r="J700" s="21">
        <f>I700*SUM('CI Budget Visuals'!$GO$12:$GX$52)</f>
        <v>404.5316432118841</v>
      </c>
    </row>
    <row r="701" spans="1:11" outlineLevel="1">
      <c r="B701" s="12"/>
      <c r="C701" s="12"/>
      <c r="D701" s="45"/>
      <c r="E701" s="28"/>
      <c r="G701" s="82" t="s">
        <v>410</v>
      </c>
      <c r="H701">
        <v>5209.5744027899982</v>
      </c>
      <c r="I701" s="28">
        <f>H701/SUM($H$699:$H$702)</f>
        <v>9.6963709363731762E-3</v>
      </c>
      <c r="J701" s="21">
        <f>I701*SUM('CI Budget Visuals'!$GO$12:$GX$52)</f>
        <v>3.975512083913002</v>
      </c>
    </row>
    <row r="702" spans="1:11" outlineLevel="1">
      <c r="A702" t="s">
        <v>81</v>
      </c>
      <c r="B702" s="12" t="s">
        <v>412</v>
      </c>
      <c r="C702" s="12" t="s">
        <v>412</v>
      </c>
      <c r="D702" s="45">
        <v>181.12627898035947</v>
      </c>
      <c r="E702" s="28">
        <f>D702/SUM($D$702:$D$705)</f>
        <v>3.371230452871552E-4</v>
      </c>
      <c r="G702" s="82" t="s">
        <v>411</v>
      </c>
      <c r="H702">
        <v>1775.1212167387237</v>
      </c>
      <c r="I702" s="28">
        <f>H702/SUM($H$699:$H$702)</f>
        <v>3.3039615991100352E-3</v>
      </c>
      <c r="J702" s="21">
        <f>I702*SUM('CI Budget Visuals'!$GO$12:$GX$52)</f>
        <v>1.3546242556351145</v>
      </c>
    </row>
    <row r="703" spans="1:11" outlineLevel="1">
      <c r="A703" t="s">
        <v>81</v>
      </c>
      <c r="B703" s="12" t="s">
        <v>413</v>
      </c>
      <c r="C703" s="12" t="s">
        <v>413</v>
      </c>
      <c r="D703" s="45">
        <v>530104.71333315806</v>
      </c>
      <c r="E703" s="28">
        <f>D703/SUM($D$702:$D$705)</f>
        <v>0.98666254441922951</v>
      </c>
      <c r="G703" s="82" t="s">
        <v>427</v>
      </c>
      <c r="H703">
        <v>537270.53523166722</v>
      </c>
    </row>
    <row r="704" spans="1:11" outlineLevel="1">
      <c r="A704" t="s">
        <v>81</v>
      </c>
      <c r="B704" s="12" t="s">
        <v>411</v>
      </c>
      <c r="C704" s="12" t="s">
        <v>411</v>
      </c>
      <c r="D704" s="45">
        <v>1775.1212167387237</v>
      </c>
      <c r="E704" s="28">
        <f>D704/SUM($D$702:$D$705)</f>
        <v>3.3039615991100352E-3</v>
      </c>
    </row>
    <row r="705" spans="1:11" outlineLevel="1">
      <c r="A705" t="s">
        <v>81</v>
      </c>
      <c r="B705" s="12" t="s">
        <v>429</v>
      </c>
      <c r="C705" s="12" t="s">
        <v>410</v>
      </c>
      <c r="D705" s="45">
        <v>5209.5744027899982</v>
      </c>
      <c r="E705" s="28">
        <f>D705/SUM($D$702:$D$705)</f>
        <v>9.6963709363731762E-3</v>
      </c>
      <c r="G705" s="289" t="s">
        <v>68</v>
      </c>
      <c r="H705" t="s">
        <v>418</v>
      </c>
    </row>
    <row r="706" spans="1:11" outlineLevel="1">
      <c r="C706" s="12"/>
    </row>
    <row r="707" spans="1:11" outlineLevel="1">
      <c r="A707" t="s">
        <v>375</v>
      </c>
      <c r="B707" s="12" t="s">
        <v>413</v>
      </c>
      <c r="C707" s="12" t="s">
        <v>413</v>
      </c>
      <c r="D707" s="45">
        <v>19392.900449889992</v>
      </c>
      <c r="E707" s="28">
        <f>D707/SUM($D$707:$D$711)</f>
        <v>6.236316116441025E-2</v>
      </c>
      <c r="G707" s="289" t="s">
        <v>420</v>
      </c>
      <c r="H707" t="s">
        <v>421</v>
      </c>
      <c r="I707" s="63" t="s">
        <v>430</v>
      </c>
      <c r="J707" s="63" t="s">
        <v>423</v>
      </c>
      <c r="K707" s="221" t="s">
        <v>337</v>
      </c>
    </row>
    <row r="708" spans="1:11" outlineLevel="1">
      <c r="A708" t="s">
        <v>376</v>
      </c>
      <c r="B708" s="12" t="s">
        <v>413</v>
      </c>
      <c r="C708" s="12" t="s">
        <v>413</v>
      </c>
      <c r="D708" s="45">
        <v>34051.335821763329</v>
      </c>
      <c r="E708" s="28">
        <f t="shared" ref="E708:E711" si="58">D708/SUM($D$707:$D$711)</f>
        <v>0.1095013584586378</v>
      </c>
      <c r="G708" s="82" t="s">
        <v>412</v>
      </c>
      <c r="H708">
        <v>652.93736364405015</v>
      </c>
      <c r="I708" s="28">
        <f>H708/SUM($H$708:$H$710)</f>
        <v>2.099698193388603E-3</v>
      </c>
      <c r="J708" s="21">
        <f>I708*SUM('CI Budget Visuals'!$GZ$12:$HG$52)</f>
        <v>0.68870100743146179</v>
      </c>
      <c r="K708" s="28">
        <f>SUM(D707:D711)/SUM($D$687:$D$737)</f>
        <v>0.14706008190562461</v>
      </c>
    </row>
    <row r="709" spans="1:11" outlineLevel="1">
      <c r="A709" t="s">
        <v>79</v>
      </c>
      <c r="B709" s="12" t="s">
        <v>412</v>
      </c>
      <c r="C709" s="12" t="s">
        <v>412</v>
      </c>
      <c r="D709" s="45">
        <v>652.93736364405015</v>
      </c>
      <c r="E709" s="28">
        <f t="shared" si="58"/>
        <v>2.099698193388603E-3</v>
      </c>
      <c r="G709" s="82" t="s">
        <v>413</v>
      </c>
      <c r="H709">
        <v>309401.48548899364</v>
      </c>
      <c r="I709" s="28">
        <f>H709/SUM($H$708:$H$710)</f>
        <v>0.99496487149592427</v>
      </c>
      <c r="J709" s="21">
        <f>I709*SUM('CI Budget Visuals'!$GZ$12:$HG$52)</f>
        <v>326.34847785066319</v>
      </c>
    </row>
    <row r="710" spans="1:11" outlineLevel="1">
      <c r="A710" t="s">
        <v>79</v>
      </c>
      <c r="B710" s="12" t="s">
        <v>413</v>
      </c>
      <c r="C710" s="12" t="s">
        <v>413</v>
      </c>
      <c r="D710" s="45">
        <v>255957.24921734032</v>
      </c>
      <c r="E710" s="28">
        <f t="shared" si="58"/>
        <v>0.82310035187287622</v>
      </c>
      <c r="G710" s="82" t="s">
        <v>411</v>
      </c>
      <c r="H710">
        <v>912.82267816193473</v>
      </c>
      <c r="I710" s="28">
        <f>H710/SUM($H$708:$H$710)</f>
        <v>2.9354303106869321E-3</v>
      </c>
      <c r="J710" s="21">
        <f>I710*SUM('CI Budget Visuals'!$GZ$12:$HG$52)</f>
        <v>0.96282114190531376</v>
      </c>
    </row>
    <row r="711" spans="1:11" outlineLevel="1">
      <c r="A711" t="s">
        <v>79</v>
      </c>
      <c r="B711" s="12" t="s">
        <v>411</v>
      </c>
      <c r="C711" s="12" t="s">
        <v>411</v>
      </c>
      <c r="D711" s="45">
        <v>912.82267816193473</v>
      </c>
      <c r="E711" s="28">
        <f t="shared" si="58"/>
        <v>2.9354303106869321E-3</v>
      </c>
      <c r="G711" s="82" t="s">
        <v>427</v>
      </c>
      <c r="H711">
        <v>310967.24553079967</v>
      </c>
    </row>
    <row r="712" spans="1:11" outlineLevel="1">
      <c r="C712" s="12"/>
    </row>
    <row r="713" spans="1:11" outlineLevel="1">
      <c r="A713" t="s">
        <v>85</v>
      </c>
      <c r="B713" s="12" t="s">
        <v>419</v>
      </c>
      <c r="C713" s="12" t="s">
        <v>410</v>
      </c>
      <c r="D713" s="45">
        <v>606.8888152162499</v>
      </c>
      <c r="E713" s="28">
        <f t="shared" ref="E713:E727" si="59">D713/SUM($D$713:$D$727)</f>
        <v>7.8431503871777383E-4</v>
      </c>
    </row>
    <row r="714" spans="1:11" outlineLevel="1">
      <c r="A714" t="s">
        <v>85</v>
      </c>
      <c r="B714" s="12" t="s">
        <v>431</v>
      </c>
      <c r="C714" s="12" t="s">
        <v>410</v>
      </c>
      <c r="D714" s="45">
        <v>2010.6132256961391</v>
      </c>
      <c r="E714" s="28">
        <f t="shared" si="59"/>
        <v>2.5984235504429697E-3</v>
      </c>
      <c r="G714" s="289" t="s">
        <v>68</v>
      </c>
      <c r="H714" t="s">
        <v>85</v>
      </c>
    </row>
    <row r="715" spans="1:11" outlineLevel="1">
      <c r="A715" t="s">
        <v>85</v>
      </c>
      <c r="B715" s="12" t="s">
        <v>412</v>
      </c>
      <c r="C715" s="12" t="s">
        <v>412</v>
      </c>
      <c r="D715" s="45">
        <v>184058.26533361422</v>
      </c>
      <c r="E715" s="28">
        <f t="shared" si="59"/>
        <v>0.23786839019272568</v>
      </c>
    </row>
    <row r="716" spans="1:11" outlineLevel="1">
      <c r="A716" t="s">
        <v>85</v>
      </c>
      <c r="B716" s="12" t="s">
        <v>413</v>
      </c>
      <c r="C716" s="12" t="s">
        <v>413</v>
      </c>
      <c r="D716" s="45">
        <v>534620.60487417737</v>
      </c>
      <c r="E716" s="28">
        <f t="shared" si="59"/>
        <v>0.6909189457739453</v>
      </c>
      <c r="G716" s="289" t="s">
        <v>420</v>
      </c>
      <c r="H716" t="s">
        <v>421</v>
      </c>
      <c r="I716" s="63" t="s">
        <v>432</v>
      </c>
      <c r="J716" s="63" t="s">
        <v>423</v>
      </c>
      <c r="K716" s="221" t="s">
        <v>337</v>
      </c>
    </row>
    <row r="717" spans="1:11" outlineLevel="1">
      <c r="A717" t="s">
        <v>85</v>
      </c>
      <c r="B717" s="12" t="s">
        <v>433</v>
      </c>
      <c r="C717" s="12" t="s">
        <v>410</v>
      </c>
      <c r="D717" s="45">
        <v>14323.302149601004</v>
      </c>
      <c r="E717" s="28">
        <f t="shared" si="59"/>
        <v>1.8510773305366868E-2</v>
      </c>
      <c r="G717" s="82" t="s">
        <v>412</v>
      </c>
      <c r="H717">
        <v>184058.26533361422</v>
      </c>
      <c r="I717" s="28">
        <f>H717/SUM($H$717:$H$720)</f>
        <v>0.23786839019272568</v>
      </c>
      <c r="J717" s="21">
        <f>I717*SUM('CI Budget Visuals'!$HI$12:$IA$52)</f>
        <v>185.29947596013329</v>
      </c>
      <c r="K717" s="28">
        <f>SUM(D713:D727)/SUM($D$687:$D$737)</f>
        <v>0.3659306170305584</v>
      </c>
    </row>
    <row r="718" spans="1:11" outlineLevel="1">
      <c r="A718" t="s">
        <v>85</v>
      </c>
      <c r="B718" s="12" t="s">
        <v>424</v>
      </c>
      <c r="C718" s="12" t="s">
        <v>410</v>
      </c>
      <c r="D718" s="45">
        <v>960.57063345100005</v>
      </c>
      <c r="E718" s="28">
        <f t="shared" si="59"/>
        <v>1.2413970643005269E-3</v>
      </c>
      <c r="G718" s="82" t="s">
        <v>413</v>
      </c>
      <c r="H718">
        <v>534620.60487417737</v>
      </c>
      <c r="I718" s="28">
        <f>H718/SUM($H$717:$H$720)</f>
        <v>0.6909189457739453</v>
      </c>
      <c r="J718" s="21">
        <f>I718*SUM('CI Budget Visuals'!$HI$12:$IA$52)</f>
        <v>538.22585875790344</v>
      </c>
    </row>
    <row r="719" spans="1:11" outlineLevel="1">
      <c r="A719" t="s">
        <v>85</v>
      </c>
      <c r="B719" s="12" t="s">
        <v>434</v>
      </c>
      <c r="C719" s="12" t="s">
        <v>410</v>
      </c>
      <c r="D719" s="45">
        <v>185.51638108980001</v>
      </c>
      <c r="E719" s="28">
        <f t="shared" si="59"/>
        <v>2.3975279156426908E-4</v>
      </c>
      <c r="G719" s="82" t="s">
        <v>410</v>
      </c>
      <c r="H719">
        <v>30653.858372547897</v>
      </c>
      <c r="I719" s="28">
        <f>H719/SUM($H$717:$H$720)</f>
        <v>3.9615628948025977E-2</v>
      </c>
      <c r="J719" s="21">
        <f>I719*SUM('CI Budget Visuals'!$HI$12:$IA$52)</f>
        <v>30.860574950512238</v>
      </c>
    </row>
    <row r="720" spans="1:11" outlineLevel="1">
      <c r="A720" t="s">
        <v>85</v>
      </c>
      <c r="B720" s="12" t="s">
        <v>435</v>
      </c>
      <c r="C720" s="12" t="s">
        <v>410</v>
      </c>
      <c r="D720" s="45">
        <v>365.43998692100001</v>
      </c>
      <c r="E720" s="28">
        <f t="shared" si="59"/>
        <v>4.7227773902677191E-4</v>
      </c>
      <c r="G720" s="82" t="s">
        <v>411</v>
      </c>
      <c r="H720">
        <v>24449.215226849828</v>
      </c>
      <c r="I720" s="28">
        <f>H720/SUM($H$717:$H$720)</f>
        <v>3.1597035085303149E-2</v>
      </c>
      <c r="J720" s="21">
        <f>I720*SUM('CI Budget Visuals'!$HI$12:$IA$52)</f>
        <v>24.614090331451152</v>
      </c>
    </row>
    <row r="721" spans="1:11" outlineLevel="1">
      <c r="A721" t="s">
        <v>85</v>
      </c>
      <c r="B721" s="12" t="s">
        <v>436</v>
      </c>
      <c r="C721" s="12" t="s">
        <v>410</v>
      </c>
      <c r="D721" s="45">
        <v>10597.116649901503</v>
      </c>
      <c r="E721" s="28">
        <f t="shared" si="59"/>
        <v>1.3695223486039486E-2</v>
      </c>
      <c r="G721" s="82" t="s">
        <v>427</v>
      </c>
      <c r="H721">
        <v>773781.94380718924</v>
      </c>
    </row>
    <row r="722" spans="1:11" outlineLevel="1">
      <c r="A722" t="s">
        <v>85</v>
      </c>
      <c r="B722" s="12" t="s">
        <v>437</v>
      </c>
      <c r="C722" s="12" t="s">
        <v>410</v>
      </c>
      <c r="D722" s="45">
        <v>54.47636590786</v>
      </c>
      <c r="E722" s="28">
        <f t="shared" si="59"/>
        <v>7.0402735995393558E-5</v>
      </c>
    </row>
    <row r="723" spans="1:11" outlineLevel="1">
      <c r="A723" t="s">
        <v>85</v>
      </c>
      <c r="B723" s="12" t="s">
        <v>438</v>
      </c>
      <c r="C723" s="12" t="s">
        <v>410</v>
      </c>
      <c r="D723" s="45">
        <v>280.58794492872005</v>
      </c>
      <c r="E723" s="28">
        <f t="shared" si="59"/>
        <v>3.6261888400776238E-4</v>
      </c>
    </row>
    <row r="724" spans="1:11" outlineLevel="1">
      <c r="A724" t="s">
        <v>85</v>
      </c>
      <c r="B724" s="12" t="s">
        <v>439</v>
      </c>
      <c r="C724" s="12" t="s">
        <v>410</v>
      </c>
      <c r="D724" s="45">
        <v>174.86389404612001</v>
      </c>
      <c r="E724" s="28">
        <f t="shared" si="59"/>
        <v>2.2598600994195924E-4</v>
      </c>
      <c r="G724" s="289" t="s">
        <v>68</v>
      </c>
      <c r="H724" t="s">
        <v>105</v>
      </c>
    </row>
    <row r="725" spans="1:11" outlineLevel="1">
      <c r="A725" t="s">
        <v>85</v>
      </c>
      <c r="B725" s="12" t="s">
        <v>440</v>
      </c>
      <c r="C725" s="12" t="s">
        <v>410</v>
      </c>
      <c r="D725" s="45">
        <v>0</v>
      </c>
      <c r="E725" s="28">
        <f t="shared" si="59"/>
        <v>0</v>
      </c>
    </row>
    <row r="726" spans="1:11" outlineLevel="1">
      <c r="A726" t="s">
        <v>85</v>
      </c>
      <c r="B726" s="12" t="s">
        <v>411</v>
      </c>
      <c r="C726" s="12" t="s">
        <v>411</v>
      </c>
      <c r="D726" s="45">
        <v>24449.215226849828</v>
      </c>
      <c r="E726" s="28">
        <f t="shared" si="59"/>
        <v>3.1597035085303149E-2</v>
      </c>
      <c r="G726" s="289" t="s">
        <v>420</v>
      </c>
      <c r="H726" t="s">
        <v>421</v>
      </c>
      <c r="I726" s="63" t="s">
        <v>441</v>
      </c>
      <c r="J726" s="63" t="s">
        <v>423</v>
      </c>
      <c r="K726" s="221" t="s">
        <v>337</v>
      </c>
    </row>
    <row r="727" spans="1:11" outlineLevel="1">
      <c r="A727" t="s">
        <v>85</v>
      </c>
      <c r="B727" s="12" t="s">
        <v>429</v>
      </c>
      <c r="C727" s="12" t="s">
        <v>410</v>
      </c>
      <c r="D727" s="45">
        <v>1094.4823257884996</v>
      </c>
      <c r="E727" s="28">
        <f t="shared" si="59"/>
        <v>1.4144583426221979E-3</v>
      </c>
      <c r="G727" s="82" t="s">
        <v>412</v>
      </c>
      <c r="H727">
        <v>191966.64614457652</v>
      </c>
      <c r="I727" s="28">
        <f>H727/SUM($H$727,$H$729)</f>
        <v>0.70728107345241786</v>
      </c>
      <c r="J727" s="21">
        <f>I727*SUM('CI Budget Visuals'!$IC$12:$IH$52)</f>
        <v>173.99114406929479</v>
      </c>
      <c r="K727" s="28">
        <f>SUM(D729:D731)/SUM($D$687:$D$737)</f>
        <v>0.12458392539649116</v>
      </c>
    </row>
    <row r="728" spans="1:11" outlineLevel="1">
      <c r="B728" s="12"/>
      <c r="C728" s="12"/>
      <c r="D728" s="45"/>
      <c r="E728" s="28"/>
      <c r="G728" s="82" t="s">
        <v>413</v>
      </c>
      <c r="H728">
        <v>-7974.8518311036651</v>
      </c>
      <c r="I728" s="28"/>
      <c r="J728" s="21">
        <f>I728*SUM('CI Budget Visuals'!$IC$12:$IH$52)</f>
        <v>0</v>
      </c>
    </row>
    <row r="729" spans="1:11" outlineLevel="1">
      <c r="A729" t="s">
        <v>105</v>
      </c>
      <c r="B729" s="12" t="s">
        <v>412</v>
      </c>
      <c r="C729" s="12" t="s">
        <v>412</v>
      </c>
      <c r="D729" s="45">
        <v>191966.64614457652</v>
      </c>
      <c r="E729" s="28">
        <f>D729/SUM($D$729:$D$731)</f>
        <v>0.72869186906481465</v>
      </c>
      <c r="G729" s="82" t="s">
        <v>411</v>
      </c>
      <c r="H729">
        <v>79448.288242878174</v>
      </c>
      <c r="I729" s="28">
        <f>H729/SUM($H$727,$H$729)</f>
        <v>0.29271892654758214</v>
      </c>
      <c r="J729" s="21">
        <f>I729*SUM('CI Budget Visuals'!$IC$12:$IH$52)</f>
        <v>72.008855930705209</v>
      </c>
    </row>
    <row r="730" spans="1:11" outlineLevel="1">
      <c r="A730" t="s">
        <v>105</v>
      </c>
      <c r="B730" s="12" t="s">
        <v>413</v>
      </c>
      <c r="C730" s="12" t="s">
        <v>413</v>
      </c>
      <c r="D730" s="45">
        <v>-7974.8518311036651</v>
      </c>
      <c r="E730" s="28">
        <f>D730/SUM($D$729:$D$731)</f>
        <v>-3.027197590327891E-2</v>
      </c>
      <c r="G730" s="82" t="s">
        <v>427</v>
      </c>
      <c r="H730">
        <v>263440.08255635103</v>
      </c>
    </row>
    <row r="731" spans="1:11" outlineLevel="1">
      <c r="A731" t="s">
        <v>105</v>
      </c>
      <c r="B731" s="12" t="s">
        <v>411</v>
      </c>
      <c r="C731" s="12" t="s">
        <v>411</v>
      </c>
      <c r="D731" s="45">
        <v>79448.288242878174</v>
      </c>
      <c r="E731" s="28">
        <f>D731/SUM($D$729:$D$731)</f>
        <v>0.3015801068384642</v>
      </c>
    </row>
    <row r="732" spans="1:11" outlineLevel="1">
      <c r="B732" s="12"/>
      <c r="C732" s="12"/>
      <c r="D732" s="45"/>
      <c r="E732" s="28"/>
      <c r="G732" s="289" t="s">
        <v>68</v>
      </c>
      <c r="H732" t="s">
        <v>418</v>
      </c>
    </row>
    <row r="733" spans="1:11" outlineLevel="1">
      <c r="A733" t="s">
        <v>377</v>
      </c>
      <c r="B733" s="12" t="s">
        <v>412</v>
      </c>
      <c r="C733" s="12" t="s">
        <v>412</v>
      </c>
      <c r="D733" s="45">
        <v>11.035797606399999</v>
      </c>
      <c r="E733" s="28">
        <f>D733/SUM($D$733:$D$737)</f>
        <v>3.2883192236936402E-4</v>
      </c>
    </row>
    <row r="734" spans="1:11" outlineLevel="1">
      <c r="A734" t="s">
        <v>377</v>
      </c>
      <c r="B734" s="12" t="s">
        <v>413</v>
      </c>
      <c r="C734" s="12" t="s">
        <v>413</v>
      </c>
      <c r="D734" s="45">
        <v>26803.628897833325</v>
      </c>
      <c r="E734" s="28">
        <f t="shared" ref="E734:E737" si="60">D734/SUM($D$733:$D$737)</f>
        <v>0.79866350682601528</v>
      </c>
      <c r="G734" s="289" t="s">
        <v>420</v>
      </c>
      <c r="H734" t="s">
        <v>421</v>
      </c>
      <c r="I734" s="63" t="s">
        <v>442</v>
      </c>
      <c r="J734" s="63" t="s">
        <v>423</v>
      </c>
      <c r="K734" s="221" t="s">
        <v>337</v>
      </c>
    </row>
    <row r="735" spans="1:11" outlineLevel="1">
      <c r="A735" t="s">
        <v>377</v>
      </c>
      <c r="B735" s="12" t="s">
        <v>411</v>
      </c>
      <c r="C735" s="12" t="s">
        <v>411</v>
      </c>
      <c r="D735" s="45">
        <v>114.39893170879986</v>
      </c>
      <c r="E735" s="28">
        <f t="shared" si="60"/>
        <v>3.4087269423091269E-3</v>
      </c>
      <c r="G735" s="82" t="s">
        <v>412</v>
      </c>
      <c r="H735">
        <v>12.791118186582398</v>
      </c>
      <c r="I735" s="28">
        <f>H735/SUM($H$735:$H$737)</f>
        <v>3.8113493311152781E-4</v>
      </c>
      <c r="J735" s="21">
        <f>I735*SUM('CI Budget Visuals'!$IJ$12:$IJ$52)</f>
        <v>1.5626532257572639E-2</v>
      </c>
      <c r="K735" s="28">
        <f>SUM(D733:D737)/SUM($D$687:$D$737)</f>
        <v>1.5871205407041088E-2</v>
      </c>
    </row>
    <row r="736" spans="1:11" outlineLevel="1">
      <c r="A736" t="s">
        <v>371</v>
      </c>
      <c r="B736" s="12" t="s">
        <v>412</v>
      </c>
      <c r="C736" s="12" t="s">
        <v>412</v>
      </c>
      <c r="D736" s="45">
        <v>1.7553205801823994</v>
      </c>
      <c r="E736" s="28">
        <f t="shared" si="60"/>
        <v>5.2303010742163897E-5</v>
      </c>
      <c r="G736" s="82" t="s">
        <v>413</v>
      </c>
      <c r="H736">
        <v>33433.412968457327</v>
      </c>
      <c r="I736" s="28">
        <f>H736/SUM($H$735:$H$737)</f>
        <v>0.99621013812457926</v>
      </c>
      <c r="J736" s="21">
        <f>I736*SUM('CI Budget Visuals'!$IJ$12:$IJ$52)</f>
        <v>40.844615663107753</v>
      </c>
    </row>
    <row r="737" spans="1:11" outlineLevel="1">
      <c r="A737" t="s">
        <v>371</v>
      </c>
      <c r="B737" s="12" t="s">
        <v>413</v>
      </c>
      <c r="C737" s="12" t="s">
        <v>413</v>
      </c>
      <c r="D737" s="45">
        <v>6629.7840706239986</v>
      </c>
      <c r="E737" s="28">
        <f t="shared" si="60"/>
        <v>0.19754663129856409</v>
      </c>
      <c r="G737" s="82" t="s">
        <v>411</v>
      </c>
      <c r="H737">
        <v>114.39893170879986</v>
      </c>
      <c r="I737" s="28">
        <f>H737/SUM($H$735:$H$737)</f>
        <v>3.4087269423091261E-3</v>
      </c>
      <c r="J737" s="21">
        <f>I737*SUM('CI Budget Visuals'!$IJ$12:$IJ$52)</f>
        <v>0.13975780463467416</v>
      </c>
    </row>
    <row r="738" spans="1:11" outlineLevel="1">
      <c r="C738" s="12"/>
      <c r="G738" s="82" t="s">
        <v>427</v>
      </c>
      <c r="H738">
        <v>33560.603018352711</v>
      </c>
    </row>
    <row r="739" spans="1:11" outlineLevel="1">
      <c r="A739" t="s">
        <v>372</v>
      </c>
      <c r="B739" s="12" t="s">
        <v>412</v>
      </c>
      <c r="C739" s="12" t="s">
        <v>412</v>
      </c>
      <c r="D739" s="45">
        <v>11696.58753737372</v>
      </c>
      <c r="E739" s="28">
        <f>D739/SUM($D$739:$D$741)</f>
        <v>-0.10438545055661486</v>
      </c>
    </row>
    <row r="740" spans="1:11" outlineLevel="1">
      <c r="A740" t="s">
        <v>372</v>
      </c>
      <c r="B740" s="12" t="s">
        <v>413</v>
      </c>
      <c r="C740" s="12" t="s">
        <v>413</v>
      </c>
      <c r="D740" s="45">
        <v>-131427.73056966666</v>
      </c>
      <c r="E740" s="28">
        <f>D740/SUM($D$739:$D$741)</f>
        <v>1.1729184112299176</v>
      </c>
      <c r="K740" s="63"/>
    </row>
    <row r="741" spans="1:11" outlineLevel="1">
      <c r="A741" t="s">
        <v>372</v>
      </c>
      <c r="B741" s="12" t="s">
        <v>411</v>
      </c>
      <c r="C741" s="12" t="s">
        <v>411</v>
      </c>
      <c r="D741" s="45">
        <v>7679.2481082017912</v>
      </c>
      <c r="E741" s="28">
        <f>D741/SUM($D$739:$D$741)</f>
        <v>-6.8532960673302751E-2</v>
      </c>
      <c r="K741" s="28"/>
    </row>
    <row r="742" spans="1:11" outlineLevel="1"/>
  </sheetData>
  <hyperlinks>
    <hyperlink ref="A2" location="'GCAM baselines'!A9" display="Global Cumulative Emissions by Country/Region (excluding land, ag, intl shipping, and intl aviation)" xr:uid="{F6469D18-07DB-49C8-BAC5-6DE7AE2CBA9F}"/>
    <hyperlink ref="A3" location="'GCAM baselines'!A88" display="Global Cumulative Emissions by Country/Region (all sectors)" xr:uid="{6D19D90C-E889-4885-857F-73FA54586F0F}"/>
    <hyperlink ref="A4" location="'GCAM baselines'!A168" display="Global 2030 Emissions by Country/Region" xr:uid="{5DAB15AD-012A-41FE-AF0E-FFD3DE1E4E35}"/>
    <hyperlink ref="A6" location="'GCAM baselines'!A272" display="Global Non-CO2 Emissions by Country/Region" xr:uid="{3ED4B6DF-8AD1-445A-BB47-0C37C30688BE}"/>
    <hyperlink ref="A5" location="'GCAM baselines'!A220" display="Global 2050 Emissions by Country/Region" xr:uid="{90FAC381-4177-4F4B-81E9-4E7136841883}"/>
    <hyperlink ref="A7" location="'GCAM baselines'!A326" display="Global Emissions by Sector and GHG" xr:uid="{E6385F58-DE02-4B98-841B-8F4EB91073A0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4127-16F2-4719-8A7B-F3D1A24DA2F4}">
  <sheetPr codeName="Sheet8">
    <tabColor theme="8" tint="0.79998168889431442"/>
  </sheetPr>
  <dimension ref="A1:AR385"/>
  <sheetViews>
    <sheetView topLeftCell="A174" workbookViewId="0">
      <selection activeCell="C201" sqref="C201"/>
    </sheetView>
  </sheetViews>
  <sheetFormatPr defaultRowHeight="14.4"/>
  <cols>
    <col min="1" max="1" width="60.77734375" customWidth="1"/>
  </cols>
  <sheetData>
    <row r="1" spans="1:44">
      <c r="A1" t="s">
        <v>443</v>
      </c>
      <c r="B1" t="s">
        <v>444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44">
      <c r="A2" t="s">
        <v>445</v>
      </c>
      <c r="B2" t="s">
        <v>446</v>
      </c>
      <c r="C2">
        <v>11972.2</v>
      </c>
      <c r="D2">
        <v>11914.2</v>
      </c>
      <c r="E2">
        <v>12185.2</v>
      </c>
      <c r="F2">
        <v>12516.9</v>
      </c>
      <c r="G2">
        <v>12737.1</v>
      </c>
      <c r="H2">
        <v>12937.8</v>
      </c>
      <c r="I2">
        <v>13188</v>
      </c>
      <c r="J2">
        <v>13252.8</v>
      </c>
      <c r="K2">
        <v>13213.5</v>
      </c>
      <c r="L2">
        <v>13218.3</v>
      </c>
      <c r="M2">
        <v>13253.3</v>
      </c>
      <c r="N2">
        <v>13403.6</v>
      </c>
      <c r="O2">
        <v>13322.6</v>
      </c>
      <c r="P2">
        <v>13320.5</v>
      </c>
      <c r="Q2">
        <v>13328.6</v>
      </c>
      <c r="R2">
        <v>13312.2</v>
      </c>
      <c r="S2">
        <v>13304.9</v>
      </c>
      <c r="T2">
        <v>13253.9</v>
      </c>
      <c r="U2">
        <v>13201.6</v>
      </c>
      <c r="V2">
        <v>13106.5</v>
      </c>
      <c r="W2">
        <v>12999.7</v>
      </c>
      <c r="X2">
        <v>12907.3</v>
      </c>
      <c r="Y2">
        <v>12847</v>
      </c>
      <c r="Z2">
        <v>12759.7</v>
      </c>
      <c r="AA2">
        <v>12709.6</v>
      </c>
      <c r="AB2">
        <v>12603.8</v>
      </c>
      <c r="AC2">
        <v>12448.2</v>
      </c>
      <c r="AD2">
        <v>12219.2</v>
      </c>
      <c r="AE2">
        <v>12012.5</v>
      </c>
      <c r="AF2">
        <v>11856.3</v>
      </c>
      <c r="AG2">
        <v>11659.7</v>
      </c>
      <c r="AH2">
        <v>11466.9</v>
      </c>
      <c r="AI2">
        <v>11348.3</v>
      </c>
      <c r="AJ2">
        <v>11207.5</v>
      </c>
      <c r="AK2">
        <v>11081.1</v>
      </c>
      <c r="AL2">
        <v>10972.4</v>
      </c>
      <c r="AM2">
        <v>10762.1</v>
      </c>
      <c r="AN2">
        <v>10513.5</v>
      </c>
      <c r="AO2">
        <v>10308.5</v>
      </c>
      <c r="AP2">
        <v>10106.4</v>
      </c>
      <c r="AQ2">
        <v>9860.41</v>
      </c>
      <c r="AR2">
        <v>9763.0400000000009</v>
      </c>
    </row>
    <row r="3" spans="1:44">
      <c r="A3" t="s">
        <v>447</v>
      </c>
      <c r="B3" t="s">
        <v>446</v>
      </c>
      <c r="C3">
        <v>835.79700000000003</v>
      </c>
      <c r="D3">
        <v>821.84400000000005</v>
      </c>
      <c r="E3">
        <v>922.88800000000003</v>
      </c>
      <c r="F3">
        <v>910.44399999999996</v>
      </c>
      <c r="G3">
        <v>944.745</v>
      </c>
      <c r="H3">
        <v>960.33</v>
      </c>
      <c r="I3">
        <v>978.62699999999995</v>
      </c>
      <c r="J3">
        <v>998.01599999999996</v>
      </c>
      <c r="K3">
        <v>1015.55</v>
      </c>
      <c r="L3">
        <v>1034.3800000000001</v>
      </c>
      <c r="M3">
        <v>1050.32</v>
      </c>
      <c r="N3">
        <v>1063.3499999999999</v>
      </c>
      <c r="O3">
        <v>1075.06</v>
      </c>
      <c r="P3">
        <v>1084.3900000000001</v>
      </c>
      <c r="Q3">
        <v>1091.01</v>
      </c>
      <c r="R3">
        <v>1097.22</v>
      </c>
      <c r="S3">
        <v>1101.1300000000001</v>
      </c>
      <c r="T3">
        <v>1101.1400000000001</v>
      </c>
      <c r="U3">
        <v>1098.71</v>
      </c>
      <c r="V3">
        <v>1093.8499999999999</v>
      </c>
      <c r="W3">
        <v>1087.76</v>
      </c>
      <c r="X3">
        <v>1080.8</v>
      </c>
      <c r="Y3">
        <v>1071.27</v>
      </c>
      <c r="Z3">
        <v>1062.32</v>
      </c>
      <c r="AA3">
        <v>1054.8399999999999</v>
      </c>
      <c r="AB3">
        <v>1048.3800000000001</v>
      </c>
      <c r="AC3">
        <v>1044.02</v>
      </c>
      <c r="AD3">
        <v>1038.1199999999999</v>
      </c>
      <c r="AE3">
        <v>1032.33</v>
      </c>
      <c r="AF3">
        <v>1028.78</v>
      </c>
      <c r="AG3">
        <v>1026.56</v>
      </c>
      <c r="AH3">
        <v>1025.1300000000001</v>
      </c>
      <c r="AI3">
        <v>1028.8900000000001</v>
      </c>
      <c r="AJ3">
        <v>1030.18</v>
      </c>
      <c r="AK3">
        <v>1031.74</v>
      </c>
      <c r="AL3">
        <v>1033.6600000000001</v>
      </c>
      <c r="AM3">
        <v>1036.1300000000001</v>
      </c>
      <c r="AN3">
        <v>1039.02</v>
      </c>
      <c r="AO3">
        <v>1042.45</v>
      </c>
      <c r="AP3">
        <v>1046.0899999999999</v>
      </c>
      <c r="AQ3">
        <v>1050.1400000000001</v>
      </c>
      <c r="AR3">
        <v>1054.51</v>
      </c>
    </row>
    <row r="4" spans="1:44">
      <c r="A4" t="s">
        <v>448</v>
      </c>
      <c r="B4" t="s">
        <v>446</v>
      </c>
      <c r="C4">
        <v>3821.63</v>
      </c>
      <c r="D4">
        <v>3737.95</v>
      </c>
      <c r="E4">
        <v>3866.87</v>
      </c>
      <c r="F4">
        <v>4162.66</v>
      </c>
      <c r="G4">
        <v>4334.2</v>
      </c>
      <c r="H4">
        <v>4516.99</v>
      </c>
      <c r="I4">
        <v>4659.72</v>
      </c>
      <c r="J4">
        <v>4714.68</v>
      </c>
      <c r="K4">
        <v>4678.96</v>
      </c>
      <c r="L4">
        <v>4677.4399999999996</v>
      </c>
      <c r="M4">
        <v>4714.47</v>
      </c>
      <c r="N4">
        <v>4766.28</v>
      </c>
      <c r="O4">
        <v>4746.6499999999996</v>
      </c>
      <c r="P4">
        <v>4748.96</v>
      </c>
      <c r="Q4">
        <v>4755.99</v>
      </c>
      <c r="R4">
        <v>4773.16</v>
      </c>
      <c r="S4">
        <v>4784.74</v>
      </c>
      <c r="T4">
        <v>4772.54</v>
      </c>
      <c r="U4">
        <v>4761.7</v>
      </c>
      <c r="V4">
        <v>4743.8999999999996</v>
      </c>
      <c r="W4">
        <v>4720.43</v>
      </c>
      <c r="X4">
        <v>4704.96</v>
      </c>
      <c r="Y4">
        <v>4687.1400000000003</v>
      </c>
      <c r="Z4">
        <v>4649</v>
      </c>
      <c r="AA4">
        <v>4605.9799999999996</v>
      </c>
      <c r="AB4">
        <v>4540.7</v>
      </c>
      <c r="AC4">
        <v>4432.68</v>
      </c>
      <c r="AD4">
        <v>4265.57</v>
      </c>
      <c r="AE4">
        <v>4104.51</v>
      </c>
      <c r="AF4">
        <v>3993.38</v>
      </c>
      <c r="AG4">
        <v>3865.06</v>
      </c>
      <c r="AH4">
        <v>3744.24</v>
      </c>
      <c r="AI4">
        <v>3635.62</v>
      </c>
      <c r="AJ4">
        <v>3545.58</v>
      </c>
      <c r="AK4">
        <v>3460.52</v>
      </c>
      <c r="AL4">
        <v>3394.29</v>
      </c>
      <c r="AM4">
        <v>3224.81</v>
      </c>
      <c r="AN4">
        <v>3026.44</v>
      </c>
      <c r="AO4">
        <v>2857.82</v>
      </c>
      <c r="AP4">
        <v>2690.78</v>
      </c>
      <c r="AQ4">
        <v>2476.27</v>
      </c>
      <c r="AR4">
        <v>2421.21</v>
      </c>
    </row>
    <row r="5" spans="1:44">
      <c r="A5" t="s">
        <v>449</v>
      </c>
      <c r="B5" t="s">
        <v>446</v>
      </c>
      <c r="C5">
        <v>426.68299999999999</v>
      </c>
      <c r="D5">
        <v>434.03100000000001</v>
      </c>
      <c r="E5">
        <v>426.55700000000002</v>
      </c>
      <c r="F5">
        <v>431.69299999999998</v>
      </c>
      <c r="G5">
        <v>430.99700000000001</v>
      </c>
      <c r="H5">
        <v>433.61200000000002</v>
      </c>
      <c r="I5">
        <v>433.83800000000002</v>
      </c>
      <c r="J5">
        <v>432.53899999999999</v>
      </c>
      <c r="K5">
        <v>428.34500000000003</v>
      </c>
      <c r="L5">
        <v>426.27300000000002</v>
      </c>
      <c r="M5">
        <v>422.11099999999999</v>
      </c>
      <c r="N5">
        <v>418.89299999999997</v>
      </c>
      <c r="O5">
        <v>419.02100000000002</v>
      </c>
      <c r="P5">
        <v>421.39400000000001</v>
      </c>
      <c r="Q5">
        <v>422.27199999999999</v>
      </c>
      <c r="R5">
        <v>421.68400000000003</v>
      </c>
      <c r="S5">
        <v>425.22500000000002</v>
      </c>
      <c r="T5">
        <v>422.48899999999998</v>
      </c>
      <c r="U5">
        <v>421.63200000000001</v>
      </c>
      <c r="V5">
        <v>419.08699999999999</v>
      </c>
      <c r="W5">
        <v>416.99799999999999</v>
      </c>
      <c r="X5">
        <v>417.71800000000002</v>
      </c>
      <c r="Y5">
        <v>416.83800000000002</v>
      </c>
      <c r="Z5">
        <v>416.59300000000002</v>
      </c>
      <c r="AA5">
        <v>418.17500000000001</v>
      </c>
      <c r="AB5">
        <v>417.91899999999998</v>
      </c>
      <c r="AC5">
        <v>417.13099999999997</v>
      </c>
      <c r="AD5">
        <v>417.49799999999999</v>
      </c>
      <c r="AE5">
        <v>418.55700000000002</v>
      </c>
      <c r="AF5">
        <v>416.96100000000001</v>
      </c>
      <c r="AG5">
        <v>417.86399999999998</v>
      </c>
      <c r="AH5">
        <v>415.39</v>
      </c>
      <c r="AI5">
        <v>416.661</v>
      </c>
      <c r="AJ5">
        <v>416.76499999999999</v>
      </c>
      <c r="AK5">
        <v>416.92200000000003</v>
      </c>
      <c r="AL5">
        <v>416.892</v>
      </c>
      <c r="AM5">
        <v>416.476</v>
      </c>
      <c r="AN5">
        <v>416.58</v>
      </c>
      <c r="AO5">
        <v>416.67899999999997</v>
      </c>
      <c r="AP5">
        <v>416.78199999999998</v>
      </c>
      <c r="AQ5">
        <v>416.19400000000002</v>
      </c>
      <c r="AR5">
        <v>416.23899999999998</v>
      </c>
    </row>
    <row r="6" spans="1:44">
      <c r="A6" t="s">
        <v>450</v>
      </c>
      <c r="B6" t="s">
        <v>446</v>
      </c>
      <c r="C6">
        <v>294.11099999999999</v>
      </c>
      <c r="D6">
        <v>309.55099999999999</v>
      </c>
      <c r="E6">
        <v>310.09800000000001</v>
      </c>
      <c r="F6">
        <v>322.59699999999998</v>
      </c>
      <c r="G6">
        <v>332.28</v>
      </c>
      <c r="H6">
        <v>341.01400000000001</v>
      </c>
      <c r="I6">
        <v>350.58100000000002</v>
      </c>
      <c r="J6">
        <v>355.87599999999998</v>
      </c>
      <c r="K6">
        <v>364.61200000000002</v>
      </c>
      <c r="L6">
        <v>370.108</v>
      </c>
      <c r="M6">
        <v>378.017</v>
      </c>
      <c r="N6">
        <v>384.56200000000001</v>
      </c>
      <c r="O6">
        <v>386.78300000000002</v>
      </c>
      <c r="P6">
        <v>387.58800000000002</v>
      </c>
      <c r="Q6">
        <v>389.75900000000001</v>
      </c>
      <c r="R6">
        <v>392.971</v>
      </c>
      <c r="S6">
        <v>392.63900000000001</v>
      </c>
      <c r="T6">
        <v>393.85500000000002</v>
      </c>
      <c r="U6">
        <v>395.06299999999999</v>
      </c>
      <c r="V6">
        <v>396.49700000000001</v>
      </c>
      <c r="W6">
        <v>396.517</v>
      </c>
      <c r="X6">
        <v>395.38900000000001</v>
      </c>
      <c r="Y6">
        <v>395.33699999999999</v>
      </c>
      <c r="Z6">
        <v>396.34</v>
      </c>
      <c r="AA6">
        <v>393.43299999999999</v>
      </c>
      <c r="AB6">
        <v>393.15699999999998</v>
      </c>
      <c r="AC6">
        <v>394.56200000000001</v>
      </c>
      <c r="AD6">
        <v>390.13400000000001</v>
      </c>
      <c r="AE6">
        <v>386.79300000000001</v>
      </c>
      <c r="AF6">
        <v>384.964</v>
      </c>
      <c r="AG6">
        <v>381.55200000000002</v>
      </c>
      <c r="AH6">
        <v>379.58300000000003</v>
      </c>
      <c r="AI6">
        <v>381.88600000000002</v>
      </c>
      <c r="AJ6">
        <v>382.24299999999999</v>
      </c>
      <c r="AK6">
        <v>383.03699999999998</v>
      </c>
      <c r="AL6">
        <v>382.74</v>
      </c>
      <c r="AM6">
        <v>383.53300000000002</v>
      </c>
      <c r="AN6">
        <v>383.24700000000001</v>
      </c>
      <c r="AO6">
        <v>384.03</v>
      </c>
      <c r="AP6">
        <v>383.96</v>
      </c>
      <c r="AQ6">
        <v>386.67700000000002</v>
      </c>
      <c r="AR6">
        <v>387.73</v>
      </c>
    </row>
    <row r="7" spans="1:44">
      <c r="A7" t="s">
        <v>451</v>
      </c>
      <c r="B7" t="s">
        <v>446</v>
      </c>
      <c r="C7">
        <v>6963.38</v>
      </c>
      <c r="D7">
        <v>7006.69</v>
      </c>
      <c r="E7">
        <v>7087.58</v>
      </c>
      <c r="F7">
        <v>7139.43</v>
      </c>
      <c r="G7">
        <v>7173.01</v>
      </c>
      <c r="H7">
        <v>7194.2</v>
      </c>
      <c r="I7">
        <v>7299</v>
      </c>
      <c r="J7">
        <v>7289.24</v>
      </c>
      <c r="K7">
        <v>7280.38</v>
      </c>
      <c r="L7">
        <v>7269.03</v>
      </c>
      <c r="M7">
        <v>7266.91</v>
      </c>
      <c r="N7">
        <v>7354.57</v>
      </c>
      <c r="O7">
        <v>7292.63</v>
      </c>
      <c r="P7">
        <v>7289.67</v>
      </c>
      <c r="Q7">
        <v>7287</v>
      </c>
      <c r="R7">
        <v>7260.42</v>
      </c>
      <c r="S7">
        <v>7239.77</v>
      </c>
      <c r="T7">
        <v>7209.88</v>
      </c>
      <c r="U7">
        <v>7178.23</v>
      </c>
      <c r="V7">
        <v>7113.55</v>
      </c>
      <c r="W7">
        <v>7045.46</v>
      </c>
      <c r="X7">
        <v>6982.96</v>
      </c>
      <c r="Y7">
        <v>6953.2</v>
      </c>
      <c r="Z7">
        <v>6927.89</v>
      </c>
      <c r="AA7">
        <v>6932.65</v>
      </c>
      <c r="AB7">
        <v>6914.63</v>
      </c>
      <c r="AC7">
        <v>6888.25</v>
      </c>
      <c r="AD7">
        <v>6841.53</v>
      </c>
      <c r="AE7">
        <v>6811.98</v>
      </c>
      <c r="AF7">
        <v>6782.74</v>
      </c>
      <c r="AG7">
        <v>6739.21</v>
      </c>
      <c r="AH7">
        <v>6685.51</v>
      </c>
      <c r="AI7">
        <v>6682.41</v>
      </c>
      <c r="AJ7">
        <v>6653.05</v>
      </c>
      <c r="AK7">
        <v>6622.99</v>
      </c>
      <c r="AL7">
        <v>6592.55</v>
      </c>
      <c r="AM7">
        <v>6563.05</v>
      </c>
      <c r="AN7">
        <v>6533.94</v>
      </c>
      <c r="AO7">
        <v>6506.85</v>
      </c>
      <c r="AP7">
        <v>6481.56</v>
      </c>
      <c r="AQ7">
        <v>6457.04</v>
      </c>
      <c r="AR7">
        <v>6431.83</v>
      </c>
    </row>
    <row r="8" spans="1:44">
      <c r="A8" t="s">
        <v>452</v>
      </c>
      <c r="B8" t="s">
        <v>446</v>
      </c>
      <c r="C8">
        <v>548.36400000000003</v>
      </c>
      <c r="D8">
        <v>535.26400000000001</v>
      </c>
      <c r="E8">
        <v>516.07299999999998</v>
      </c>
      <c r="F8">
        <v>508.37400000000002</v>
      </c>
      <c r="G8">
        <v>491.91899999999998</v>
      </c>
      <c r="H8">
        <v>481.16</v>
      </c>
      <c r="I8">
        <v>465.428</v>
      </c>
      <c r="J8">
        <v>471.05099999999999</v>
      </c>
      <c r="K8">
        <v>473.99099999999999</v>
      </c>
      <c r="L8">
        <v>478.86200000000002</v>
      </c>
      <c r="M8">
        <v>478.971</v>
      </c>
      <c r="N8">
        <v>482.92899999999997</v>
      </c>
      <c r="O8">
        <v>479.10399999999998</v>
      </c>
      <c r="P8">
        <v>484.60500000000002</v>
      </c>
      <c r="Q8">
        <v>488.41300000000001</v>
      </c>
      <c r="R8">
        <v>492.04700000000003</v>
      </c>
      <c r="S8">
        <v>496.39400000000001</v>
      </c>
      <c r="T8">
        <v>498.69</v>
      </c>
      <c r="U8">
        <v>500.69900000000001</v>
      </c>
      <c r="V8">
        <v>503.791</v>
      </c>
      <c r="W8">
        <v>506.44</v>
      </c>
      <c r="X8">
        <v>509.10700000000003</v>
      </c>
      <c r="Y8">
        <v>506.49799999999999</v>
      </c>
      <c r="Z8">
        <v>500.84500000000003</v>
      </c>
      <c r="AA8">
        <v>497.58</v>
      </c>
      <c r="AB8">
        <v>491.82299999999998</v>
      </c>
      <c r="AC8">
        <v>484.35199999999998</v>
      </c>
      <c r="AD8">
        <v>479.07799999999997</v>
      </c>
      <c r="AE8">
        <v>470.84500000000003</v>
      </c>
      <c r="AF8">
        <v>461.97</v>
      </c>
      <c r="AG8">
        <v>451.96300000000002</v>
      </c>
      <c r="AH8">
        <v>439.24700000000001</v>
      </c>
      <c r="AI8">
        <v>425.05900000000003</v>
      </c>
      <c r="AJ8">
        <v>411.90899999999999</v>
      </c>
      <c r="AK8">
        <v>397.81700000000001</v>
      </c>
      <c r="AL8">
        <v>384.18099999999998</v>
      </c>
      <c r="AM8">
        <v>370.01299999999998</v>
      </c>
      <c r="AN8">
        <v>356.20600000000002</v>
      </c>
      <c r="AO8">
        <v>342.29199999999997</v>
      </c>
      <c r="AP8">
        <v>328.88900000000001</v>
      </c>
      <c r="AQ8">
        <v>315.72899999999998</v>
      </c>
      <c r="AR8">
        <v>302.88400000000001</v>
      </c>
    </row>
    <row r="9" spans="1:44">
      <c r="A9" t="s">
        <v>453</v>
      </c>
      <c r="B9" t="s">
        <v>446</v>
      </c>
      <c r="C9">
        <v>-917.72</v>
      </c>
      <c r="D9">
        <v>-931.16</v>
      </c>
      <c r="E9">
        <v>-944.88</v>
      </c>
      <c r="F9">
        <v>-958.32</v>
      </c>
      <c r="G9">
        <v>-970.04</v>
      </c>
      <c r="H9">
        <v>-989.48</v>
      </c>
      <c r="I9">
        <v>-999.2</v>
      </c>
      <c r="J9">
        <v>-1008.64</v>
      </c>
      <c r="K9">
        <v>-1028.3599999999999</v>
      </c>
      <c r="L9">
        <v>-1037.8</v>
      </c>
      <c r="M9">
        <v>-1057.52</v>
      </c>
      <c r="N9">
        <v>-1066.96</v>
      </c>
      <c r="O9">
        <v>-1076.68</v>
      </c>
      <c r="P9">
        <v>-1096.1199999999999</v>
      </c>
      <c r="Q9">
        <v>-1105.8399999999999</v>
      </c>
      <c r="R9">
        <v>-1125.28</v>
      </c>
      <c r="S9">
        <v>-1135</v>
      </c>
      <c r="T9">
        <v>-1144.72</v>
      </c>
      <c r="U9">
        <v>-1154.44</v>
      </c>
      <c r="V9">
        <v>-1164.1600000000001</v>
      </c>
      <c r="W9">
        <v>-1173.8800000000001</v>
      </c>
      <c r="X9">
        <v>-1183.5999999999999</v>
      </c>
      <c r="Y9">
        <v>-1183.32</v>
      </c>
      <c r="Z9">
        <v>-1193.32</v>
      </c>
      <c r="AA9">
        <v>-1193.04</v>
      </c>
      <c r="AB9">
        <v>-1202.76</v>
      </c>
      <c r="AC9">
        <v>-1212.76</v>
      </c>
      <c r="AD9">
        <v>-1212.76</v>
      </c>
      <c r="AE9">
        <v>-1212.48</v>
      </c>
      <c r="AF9">
        <v>-1212.48</v>
      </c>
      <c r="AG9">
        <v>-1222.48</v>
      </c>
      <c r="AH9">
        <v>-1222.2</v>
      </c>
      <c r="AI9">
        <v>-1222.2</v>
      </c>
      <c r="AJ9">
        <v>-1232.2</v>
      </c>
      <c r="AK9">
        <v>-1231.92</v>
      </c>
      <c r="AL9">
        <v>-1231.92</v>
      </c>
      <c r="AM9">
        <v>-1231.92</v>
      </c>
      <c r="AN9">
        <v>-1241.92</v>
      </c>
      <c r="AO9">
        <v>-1241.6400000000001</v>
      </c>
      <c r="AP9">
        <v>-1241.6400000000001</v>
      </c>
      <c r="AQ9">
        <v>-1241.6400000000001</v>
      </c>
      <c r="AR9">
        <v>-1251.3599999999999</v>
      </c>
    </row>
    <row r="10" spans="1:44">
      <c r="A10" t="s">
        <v>454</v>
      </c>
      <c r="B10" t="s">
        <v>446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455</v>
      </c>
      <c r="B11" t="s">
        <v>446</v>
      </c>
      <c r="C11">
        <v>5704.85</v>
      </c>
      <c r="D11">
        <v>5744.29</v>
      </c>
      <c r="E11">
        <v>5801.99</v>
      </c>
      <c r="F11">
        <v>5857.92</v>
      </c>
      <c r="G11">
        <v>5884.22</v>
      </c>
      <c r="H11">
        <v>5901.14</v>
      </c>
      <c r="I11">
        <v>5999</v>
      </c>
      <c r="J11">
        <v>5983.18</v>
      </c>
      <c r="K11">
        <v>5967.43</v>
      </c>
      <c r="L11">
        <v>5948.59</v>
      </c>
      <c r="M11">
        <v>5937.72</v>
      </c>
      <c r="N11">
        <v>6012.75</v>
      </c>
      <c r="O11">
        <v>5950.19</v>
      </c>
      <c r="P11">
        <v>5944.54</v>
      </c>
      <c r="Q11">
        <v>5939.4</v>
      </c>
      <c r="R11">
        <v>5909.61</v>
      </c>
      <c r="S11">
        <v>5885.91</v>
      </c>
      <c r="T11">
        <v>5852.5</v>
      </c>
      <c r="U11">
        <v>5816.76</v>
      </c>
      <c r="V11">
        <v>5747.91</v>
      </c>
      <c r="W11">
        <v>5677.62</v>
      </c>
      <c r="X11">
        <v>5611.54</v>
      </c>
      <c r="Y11">
        <v>5577.75</v>
      </c>
      <c r="Z11">
        <v>5549.11</v>
      </c>
      <c r="AA11">
        <v>5550.03</v>
      </c>
      <c r="AB11">
        <v>5527.02</v>
      </c>
      <c r="AC11">
        <v>5496.24</v>
      </c>
      <c r="AD11">
        <v>5444.55</v>
      </c>
      <c r="AE11">
        <v>5409.54</v>
      </c>
      <c r="AF11">
        <v>5375.22</v>
      </c>
      <c r="AG11">
        <v>5327.31</v>
      </c>
      <c r="AH11">
        <v>5269.5</v>
      </c>
      <c r="AI11">
        <v>5262.57</v>
      </c>
      <c r="AJ11">
        <v>5228.2299999999996</v>
      </c>
      <c r="AK11">
        <v>5193.01</v>
      </c>
      <c r="AL11">
        <v>5157.6099999999997</v>
      </c>
      <c r="AM11">
        <v>5123.3</v>
      </c>
      <c r="AN11">
        <v>5088.49</v>
      </c>
      <c r="AO11">
        <v>5055.5600000000004</v>
      </c>
      <c r="AP11">
        <v>5024.18</v>
      </c>
      <c r="AQ11">
        <v>4995.04</v>
      </c>
      <c r="AR11">
        <v>4965.7299999999996</v>
      </c>
    </row>
    <row r="12" spans="1:44">
      <c r="A12" t="s">
        <v>456</v>
      </c>
      <c r="B12" t="s">
        <v>446</v>
      </c>
      <c r="C12">
        <v>996.71100000000001</v>
      </c>
      <c r="D12">
        <v>998.072</v>
      </c>
      <c r="E12">
        <v>1017.22</v>
      </c>
      <c r="F12">
        <v>1014.24</v>
      </c>
      <c r="G12">
        <v>1020.56</v>
      </c>
      <c r="H12">
        <v>1024.49</v>
      </c>
      <c r="I12">
        <v>1030.8499999999999</v>
      </c>
      <c r="J12">
        <v>1037.1199999999999</v>
      </c>
      <c r="K12">
        <v>1043.42</v>
      </c>
      <c r="L12">
        <v>1050.18</v>
      </c>
      <c r="M12">
        <v>1058.33</v>
      </c>
      <c r="N12">
        <v>1070.25</v>
      </c>
      <c r="O12">
        <v>1072.28</v>
      </c>
      <c r="P12">
        <v>1075.6400000000001</v>
      </c>
      <c r="Q12">
        <v>1078.76</v>
      </c>
      <c r="R12">
        <v>1082.6400000000001</v>
      </c>
      <c r="S12">
        <v>1086.3699999999999</v>
      </c>
      <c r="T12">
        <v>1090.55</v>
      </c>
      <c r="U12">
        <v>1095.32</v>
      </c>
      <c r="V12">
        <v>1100.0899999999999</v>
      </c>
      <c r="W12">
        <v>1102.97</v>
      </c>
      <c r="X12">
        <v>1107.25</v>
      </c>
      <c r="Y12">
        <v>1111.92</v>
      </c>
      <c r="Z12">
        <v>1115.93</v>
      </c>
      <c r="AA12">
        <v>1120.43</v>
      </c>
      <c r="AB12">
        <v>1126.06</v>
      </c>
      <c r="AC12">
        <v>1131.1099999999999</v>
      </c>
      <c r="AD12">
        <v>1136.75</v>
      </c>
      <c r="AE12">
        <v>1142.8800000000001</v>
      </c>
      <c r="AF12">
        <v>1148.6199999999999</v>
      </c>
      <c r="AG12">
        <v>1153.67</v>
      </c>
      <c r="AH12">
        <v>1158.44</v>
      </c>
      <c r="AI12">
        <v>1162.94</v>
      </c>
      <c r="AJ12">
        <v>1168.58</v>
      </c>
      <c r="AK12">
        <v>1174.3900000000001</v>
      </c>
      <c r="AL12">
        <v>1180.02</v>
      </c>
      <c r="AM12">
        <v>1185.49</v>
      </c>
      <c r="AN12">
        <v>1191.8900000000001</v>
      </c>
      <c r="AO12">
        <v>1198.4000000000001</v>
      </c>
      <c r="AP12">
        <v>1205.17</v>
      </c>
      <c r="AQ12">
        <v>1210.44</v>
      </c>
      <c r="AR12">
        <v>1215.21</v>
      </c>
    </row>
    <row r="13" spans="1:44">
      <c r="A13" t="s">
        <v>457</v>
      </c>
      <c r="B13" t="s">
        <v>446</v>
      </c>
      <c r="C13">
        <v>261.82400000000001</v>
      </c>
      <c r="D13">
        <v>264.32900000000001</v>
      </c>
      <c r="E13">
        <v>268.375</v>
      </c>
      <c r="F13">
        <v>267.274</v>
      </c>
      <c r="G13">
        <v>268.233</v>
      </c>
      <c r="H13">
        <v>268.56700000000001</v>
      </c>
      <c r="I13">
        <v>269.149</v>
      </c>
      <c r="J13">
        <v>268.935</v>
      </c>
      <c r="K13">
        <v>269.53399999999999</v>
      </c>
      <c r="L13">
        <v>270.25799999999998</v>
      </c>
      <c r="M13">
        <v>270.86799999999999</v>
      </c>
      <c r="N13">
        <v>271.572</v>
      </c>
      <c r="O13">
        <v>270.15600000000001</v>
      </c>
      <c r="P13">
        <v>269.48500000000001</v>
      </c>
      <c r="Q13">
        <v>268.83499999999998</v>
      </c>
      <c r="R13">
        <v>268.17399999999998</v>
      </c>
      <c r="S13">
        <v>267.49599999999998</v>
      </c>
      <c r="T13">
        <v>266.82499999999999</v>
      </c>
      <c r="U13">
        <v>266.154</v>
      </c>
      <c r="V13">
        <v>265.54599999999999</v>
      </c>
      <c r="W13">
        <v>264.86900000000003</v>
      </c>
      <c r="X13">
        <v>264.17500000000001</v>
      </c>
      <c r="Y13">
        <v>263.536</v>
      </c>
      <c r="Z13">
        <v>262.84899999999999</v>
      </c>
      <c r="AA13">
        <v>262.19900000000001</v>
      </c>
      <c r="AB13">
        <v>261.55</v>
      </c>
      <c r="AC13">
        <v>260.89999999999998</v>
      </c>
      <c r="AD13">
        <v>260.23399999999998</v>
      </c>
      <c r="AE13">
        <v>259.56299999999999</v>
      </c>
      <c r="AF13">
        <v>258.89499999999998</v>
      </c>
      <c r="AG13">
        <v>258.23</v>
      </c>
      <c r="AH13">
        <v>257.565</v>
      </c>
      <c r="AI13">
        <v>256.899</v>
      </c>
      <c r="AJ13">
        <v>256.24400000000003</v>
      </c>
      <c r="AK13">
        <v>255.58799999999999</v>
      </c>
      <c r="AL13">
        <v>254.922</v>
      </c>
      <c r="AM13">
        <v>254.251</v>
      </c>
      <c r="AN13">
        <v>253.55799999999999</v>
      </c>
      <c r="AO13">
        <v>252.892</v>
      </c>
      <c r="AP13">
        <v>252.21100000000001</v>
      </c>
      <c r="AQ13">
        <v>251.565</v>
      </c>
      <c r="AR13">
        <v>250.88399999999999</v>
      </c>
    </row>
    <row r="14" spans="1:44">
      <c r="A14" t="s">
        <v>458</v>
      </c>
      <c r="B14" t="s">
        <v>446</v>
      </c>
      <c r="C14">
        <v>9418.58</v>
      </c>
      <c r="D14">
        <v>9246.59</v>
      </c>
      <c r="E14">
        <v>9427.2800000000007</v>
      </c>
      <c r="F14">
        <v>9742.3700000000008</v>
      </c>
      <c r="G14">
        <v>9914.19</v>
      </c>
      <c r="H14">
        <v>10084.6</v>
      </c>
      <c r="I14">
        <v>10208.299999999999</v>
      </c>
      <c r="J14">
        <v>10252.700000000001</v>
      </c>
      <c r="K14">
        <v>10191.9</v>
      </c>
      <c r="L14">
        <v>10182.200000000001</v>
      </c>
      <c r="M14">
        <v>10181</v>
      </c>
      <c r="N14">
        <v>10202</v>
      </c>
      <c r="O14">
        <v>10083.1</v>
      </c>
      <c r="P14">
        <v>10059.4</v>
      </c>
      <c r="Q14">
        <v>10046.4</v>
      </c>
      <c r="R14">
        <v>10028.200000000001</v>
      </c>
      <c r="S14">
        <v>10010.799999999999</v>
      </c>
      <c r="T14">
        <v>9957.0300000000007</v>
      </c>
      <c r="U14">
        <v>9905.7000000000007</v>
      </c>
      <c r="V14">
        <v>9822.3799999999992</v>
      </c>
      <c r="W14">
        <v>9720.7800000000007</v>
      </c>
      <c r="X14">
        <v>9628.9500000000007</v>
      </c>
      <c r="Y14">
        <v>9567.43</v>
      </c>
      <c r="Z14">
        <v>9478.7999999999993</v>
      </c>
      <c r="AA14">
        <v>9404.83</v>
      </c>
      <c r="AB14">
        <v>9287.8799999999992</v>
      </c>
      <c r="AC14">
        <v>9120.23</v>
      </c>
      <c r="AD14">
        <v>8895.2000000000007</v>
      </c>
      <c r="AE14">
        <v>8684.08</v>
      </c>
      <c r="AF14">
        <v>8533.26</v>
      </c>
      <c r="AG14">
        <v>8344.74</v>
      </c>
      <c r="AH14">
        <v>8169.28</v>
      </c>
      <c r="AI14">
        <v>8016.73</v>
      </c>
      <c r="AJ14">
        <v>7871.91</v>
      </c>
      <c r="AK14">
        <v>7741.12</v>
      </c>
      <c r="AL14">
        <v>7628.94</v>
      </c>
      <c r="AM14">
        <v>7412.96</v>
      </c>
      <c r="AN14">
        <v>7159.44</v>
      </c>
      <c r="AO14">
        <v>6948.42</v>
      </c>
      <c r="AP14">
        <v>6740.42</v>
      </c>
      <c r="AQ14">
        <v>6487.99</v>
      </c>
      <c r="AR14">
        <v>6386.87</v>
      </c>
    </row>
    <row r="15" spans="1:44">
      <c r="A15" t="s">
        <v>459</v>
      </c>
      <c r="B15" t="s">
        <v>446</v>
      </c>
      <c r="C15">
        <v>21.038</v>
      </c>
      <c r="D15">
        <v>20.373999999999999</v>
      </c>
      <c r="E15">
        <v>21.918600000000001</v>
      </c>
      <c r="F15">
        <v>21.321200000000001</v>
      </c>
      <c r="G15">
        <v>21.575399999999998</v>
      </c>
      <c r="H15">
        <v>21.505600000000001</v>
      </c>
      <c r="I15">
        <v>21.546500000000002</v>
      </c>
      <c r="J15">
        <v>21.5793</v>
      </c>
      <c r="K15">
        <v>21.587800000000001</v>
      </c>
      <c r="L15">
        <v>21.599900000000002</v>
      </c>
      <c r="M15">
        <v>21.589700000000001</v>
      </c>
      <c r="N15">
        <v>21.563400000000001</v>
      </c>
      <c r="O15">
        <v>21.5153</v>
      </c>
      <c r="P15">
        <v>21.4575</v>
      </c>
      <c r="Q15">
        <v>21.359400000000001</v>
      </c>
      <c r="R15">
        <v>21.246500000000001</v>
      </c>
      <c r="S15">
        <v>21.109500000000001</v>
      </c>
      <c r="T15">
        <v>20.923100000000002</v>
      </c>
      <c r="U15">
        <v>20.731400000000001</v>
      </c>
      <c r="V15">
        <v>20.515899999999998</v>
      </c>
      <c r="W15">
        <v>20.270600000000002</v>
      </c>
      <c r="X15">
        <v>20.0337</v>
      </c>
      <c r="Y15">
        <v>19.808800000000002</v>
      </c>
      <c r="Z15">
        <v>19.584700000000002</v>
      </c>
      <c r="AA15">
        <v>19.378299999999999</v>
      </c>
      <c r="AB15">
        <v>19.190300000000001</v>
      </c>
      <c r="AC15">
        <v>19.0351</v>
      </c>
      <c r="AD15">
        <v>18.873999999999999</v>
      </c>
      <c r="AE15">
        <v>18.738499999999998</v>
      </c>
      <c r="AF15">
        <v>18.632200000000001</v>
      </c>
      <c r="AG15">
        <v>18.5443</v>
      </c>
      <c r="AH15">
        <v>18.465900000000001</v>
      </c>
      <c r="AI15">
        <v>18.4481</v>
      </c>
      <c r="AJ15">
        <v>18.4131</v>
      </c>
      <c r="AK15">
        <v>18.389800000000001</v>
      </c>
      <c r="AL15">
        <v>18.364000000000001</v>
      </c>
      <c r="AM15">
        <v>18.343399999999999</v>
      </c>
      <c r="AN15">
        <v>18.315000000000001</v>
      </c>
      <c r="AO15">
        <v>18.295100000000001</v>
      </c>
      <c r="AP15">
        <v>18.271000000000001</v>
      </c>
      <c r="AQ15">
        <v>18.257899999999999</v>
      </c>
      <c r="AR15">
        <v>18.246500000000001</v>
      </c>
    </row>
    <row r="16" spans="1:44">
      <c r="A16" t="s">
        <v>460</v>
      </c>
      <c r="B16" t="s">
        <v>446</v>
      </c>
      <c r="C16">
        <v>76.014399999999995</v>
      </c>
      <c r="D16">
        <v>75.069199999999995</v>
      </c>
      <c r="E16">
        <v>74.823599999999999</v>
      </c>
      <c r="F16">
        <v>75.722200000000001</v>
      </c>
      <c r="G16">
        <v>75.753</v>
      </c>
      <c r="H16">
        <v>75.831999999999994</v>
      </c>
      <c r="I16">
        <v>75.619399999999999</v>
      </c>
      <c r="J16">
        <v>75.305199999999999</v>
      </c>
      <c r="K16">
        <v>74.9422</v>
      </c>
      <c r="L16">
        <v>74.555999999999997</v>
      </c>
      <c r="M16">
        <v>74.0839</v>
      </c>
      <c r="N16">
        <v>73.4328</v>
      </c>
      <c r="O16">
        <v>72.136600000000001</v>
      </c>
      <c r="P16">
        <v>71.866500000000002</v>
      </c>
      <c r="Q16">
        <v>71.5565</v>
      </c>
      <c r="R16">
        <v>71.188100000000006</v>
      </c>
      <c r="S16">
        <v>70.739999999999995</v>
      </c>
      <c r="T16">
        <v>70.211699999999993</v>
      </c>
      <c r="U16">
        <v>69.685599999999994</v>
      </c>
      <c r="V16">
        <v>68.785600000000002</v>
      </c>
      <c r="W16">
        <v>67.732699999999994</v>
      </c>
      <c r="X16">
        <v>66.767600000000002</v>
      </c>
      <c r="Y16">
        <v>65.857399999999998</v>
      </c>
      <c r="Z16">
        <v>65.151200000000003</v>
      </c>
      <c r="AA16">
        <v>64.444400000000002</v>
      </c>
      <c r="AB16">
        <v>63.535400000000003</v>
      </c>
      <c r="AC16">
        <v>62.567</v>
      </c>
      <c r="AD16">
        <v>61.315100000000001</v>
      </c>
      <c r="AE16">
        <v>60.2286</v>
      </c>
      <c r="AF16">
        <v>59.301900000000003</v>
      </c>
      <c r="AG16">
        <v>58.304499999999997</v>
      </c>
      <c r="AH16">
        <v>57.254399999999997</v>
      </c>
      <c r="AI16">
        <v>56.414000000000001</v>
      </c>
      <c r="AJ16">
        <v>55.514000000000003</v>
      </c>
      <c r="AK16">
        <v>54.665300000000002</v>
      </c>
      <c r="AL16">
        <v>53.808199999999999</v>
      </c>
      <c r="AM16">
        <v>52.838999999999999</v>
      </c>
      <c r="AN16">
        <v>51.804200000000002</v>
      </c>
      <c r="AO16">
        <v>50.870699999999999</v>
      </c>
      <c r="AP16">
        <v>49.935499999999998</v>
      </c>
      <c r="AQ16">
        <v>49.027000000000001</v>
      </c>
      <c r="AR16">
        <v>48.348799999999997</v>
      </c>
    </row>
    <row r="17" spans="1:44">
      <c r="A17" t="s">
        <v>461</v>
      </c>
      <c r="B17" t="s">
        <v>446</v>
      </c>
      <c r="C17">
        <v>-218.429</v>
      </c>
      <c r="D17">
        <v>-214.86600000000001</v>
      </c>
      <c r="E17">
        <v>-224.16800000000001</v>
      </c>
      <c r="F17">
        <v>-233.571</v>
      </c>
      <c r="G17">
        <v>-240.50800000000001</v>
      </c>
      <c r="H17">
        <v>-246.27199999999999</v>
      </c>
      <c r="I17">
        <v>-251.21899999999999</v>
      </c>
      <c r="J17">
        <v>-254.09</v>
      </c>
      <c r="K17">
        <v>-253.92400000000001</v>
      </c>
      <c r="L17">
        <v>-254.58600000000001</v>
      </c>
      <c r="M17">
        <v>-255.59700000000001</v>
      </c>
      <c r="N17">
        <v>-256.80200000000002</v>
      </c>
      <c r="O17">
        <v>-255.5</v>
      </c>
      <c r="P17">
        <v>-255.52699999999999</v>
      </c>
      <c r="Q17">
        <v>-255.72900000000001</v>
      </c>
      <c r="R17">
        <v>-256.15100000000001</v>
      </c>
      <c r="S17">
        <v>-256.52499999999998</v>
      </c>
      <c r="T17">
        <v>-255.898</v>
      </c>
      <c r="U17">
        <v>-255.41800000000001</v>
      </c>
      <c r="V17">
        <v>-254.41800000000001</v>
      </c>
      <c r="W17">
        <v>-252.70400000000001</v>
      </c>
      <c r="X17">
        <v>-251.477</v>
      </c>
      <c r="Y17">
        <v>-250.56</v>
      </c>
      <c r="Z17">
        <v>-248.92500000000001</v>
      </c>
      <c r="AA17">
        <v>-247.69499999999999</v>
      </c>
      <c r="AB17">
        <v>-245.505</v>
      </c>
      <c r="AC17">
        <v>-242.27600000000001</v>
      </c>
      <c r="AD17">
        <v>-237</v>
      </c>
      <c r="AE17">
        <v>-231.744</v>
      </c>
      <c r="AF17">
        <v>-228.36500000000001</v>
      </c>
      <c r="AG17">
        <v>-224.52699999999999</v>
      </c>
      <c r="AH17">
        <v>-220.84100000000001</v>
      </c>
      <c r="AI17">
        <v>-217.43299999999999</v>
      </c>
      <c r="AJ17">
        <v>-214.749</v>
      </c>
      <c r="AK17">
        <v>-212.179</v>
      </c>
      <c r="AL17">
        <v>-210.25200000000001</v>
      </c>
      <c r="AM17">
        <v>-205.387</v>
      </c>
      <c r="AN17">
        <v>-200.02099999999999</v>
      </c>
      <c r="AO17">
        <v>-195.58699999999999</v>
      </c>
      <c r="AP17">
        <v>-191.22800000000001</v>
      </c>
      <c r="AQ17">
        <v>-185.55699999999999</v>
      </c>
      <c r="AR17">
        <v>-184.321</v>
      </c>
    </row>
    <row r="18" spans="1:44">
      <c r="A18" t="s">
        <v>462</v>
      </c>
      <c r="B18" t="s">
        <v>446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463</v>
      </c>
      <c r="B19" t="s">
        <v>446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464</v>
      </c>
      <c r="B20" t="s">
        <v>446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465</v>
      </c>
      <c r="B21" t="s">
        <v>446</v>
      </c>
      <c r="C21">
        <v>244.892</v>
      </c>
      <c r="D21">
        <v>241.489</v>
      </c>
      <c r="E21">
        <v>240.917</v>
      </c>
      <c r="F21">
        <v>243.27199999999999</v>
      </c>
      <c r="G21">
        <v>242.71</v>
      </c>
      <c r="H21">
        <v>241.244</v>
      </c>
      <c r="I21">
        <v>239.64500000000001</v>
      </c>
      <c r="J21">
        <v>238.42699999999999</v>
      </c>
      <c r="K21">
        <v>236.97900000000001</v>
      </c>
      <c r="L21">
        <v>235.41200000000001</v>
      </c>
      <c r="M21">
        <v>233.137</v>
      </c>
      <c r="N21">
        <v>230.27799999999999</v>
      </c>
      <c r="O21">
        <v>225.965</v>
      </c>
      <c r="P21">
        <v>224.73599999999999</v>
      </c>
      <c r="Q21">
        <v>223.51900000000001</v>
      </c>
      <c r="R21">
        <v>222.03200000000001</v>
      </c>
      <c r="S21">
        <v>220.61199999999999</v>
      </c>
      <c r="T21">
        <v>218.779</v>
      </c>
      <c r="U21">
        <v>217.155</v>
      </c>
      <c r="V21">
        <v>214.44200000000001</v>
      </c>
      <c r="W21">
        <v>210.85</v>
      </c>
      <c r="X21">
        <v>207.78800000000001</v>
      </c>
      <c r="Y21">
        <v>205.32900000000001</v>
      </c>
      <c r="Z21">
        <v>203.14699999999999</v>
      </c>
      <c r="AA21">
        <v>201.315</v>
      </c>
      <c r="AB21">
        <v>198.79400000000001</v>
      </c>
      <c r="AC21">
        <v>196.36099999999999</v>
      </c>
      <c r="AD21">
        <v>193.36600000000001</v>
      </c>
      <c r="AE21">
        <v>190.91399999999999</v>
      </c>
      <c r="AF21">
        <v>188.87899999999999</v>
      </c>
      <c r="AG21">
        <v>186.614</v>
      </c>
      <c r="AH21">
        <v>184.142</v>
      </c>
      <c r="AI21">
        <v>182.18299999999999</v>
      </c>
      <c r="AJ21">
        <v>180.084</v>
      </c>
      <c r="AK21">
        <v>178.102</v>
      </c>
      <c r="AL21">
        <v>176.01300000000001</v>
      </c>
      <c r="AM21">
        <v>174.05500000000001</v>
      </c>
      <c r="AN21">
        <v>172.03399999999999</v>
      </c>
      <c r="AO21">
        <v>170.14699999999999</v>
      </c>
      <c r="AP21">
        <v>168.25899999999999</v>
      </c>
      <c r="AQ21">
        <v>166.63399999999999</v>
      </c>
      <c r="AR21">
        <v>164.95</v>
      </c>
    </row>
    <row r="22" spans="1:44">
      <c r="A22" t="s">
        <v>466</v>
      </c>
      <c r="B22" t="s">
        <v>446</v>
      </c>
      <c r="C22">
        <v>-23.223700000000001</v>
      </c>
      <c r="D22">
        <v>-23.3537</v>
      </c>
      <c r="E22">
        <v>-23.4056</v>
      </c>
      <c r="F22">
        <v>-23.8461</v>
      </c>
      <c r="G22">
        <v>-23.989899999999999</v>
      </c>
      <c r="H22">
        <v>-23.8874</v>
      </c>
      <c r="I22">
        <v>-23.927399999999999</v>
      </c>
      <c r="J22">
        <v>-23.914999999999999</v>
      </c>
      <c r="K22">
        <v>-23.817299999999999</v>
      </c>
      <c r="L22">
        <v>-23.752099999999999</v>
      </c>
      <c r="M22">
        <v>-23.631599999999999</v>
      </c>
      <c r="N22">
        <v>-23.523</v>
      </c>
      <c r="O22">
        <v>-23.387899999999998</v>
      </c>
      <c r="P22">
        <v>-23.265799999999999</v>
      </c>
      <c r="Q22">
        <v>-23.1553</v>
      </c>
      <c r="R22">
        <v>-23.054400000000001</v>
      </c>
      <c r="S22">
        <v>-22.9817</v>
      </c>
      <c r="T22">
        <v>-22.7364</v>
      </c>
      <c r="U22">
        <v>-22.589200000000002</v>
      </c>
      <c r="V22">
        <v>-22.4207</v>
      </c>
      <c r="W22">
        <v>-22.1022</v>
      </c>
      <c r="X22">
        <v>-21.866199999999999</v>
      </c>
      <c r="Y22">
        <v>-21.703800000000001</v>
      </c>
      <c r="Z22">
        <v>-21.4757</v>
      </c>
      <c r="AA22">
        <v>-21.2624</v>
      </c>
      <c r="AB22">
        <v>-21.023700000000002</v>
      </c>
      <c r="AC22">
        <v>-20.870899999999999</v>
      </c>
      <c r="AD22">
        <v>-20.568300000000001</v>
      </c>
      <c r="AE22">
        <v>-20.267499999999998</v>
      </c>
      <c r="AF22">
        <v>-19.992699999999999</v>
      </c>
      <c r="AG22">
        <v>-19.737200000000001</v>
      </c>
      <c r="AH22">
        <v>-19.441500000000001</v>
      </c>
      <c r="AI22">
        <v>-19.303799999999999</v>
      </c>
      <c r="AJ22">
        <v>-19.079599999999999</v>
      </c>
      <c r="AK22">
        <v>-18.892099999999999</v>
      </c>
      <c r="AL22">
        <v>-18.6629</v>
      </c>
      <c r="AM22">
        <v>-18.4816</v>
      </c>
      <c r="AN22">
        <v>-18.2621</v>
      </c>
      <c r="AO22">
        <v>-18.077999999999999</v>
      </c>
      <c r="AP22">
        <v>-17.863900000000001</v>
      </c>
      <c r="AQ22">
        <v>-17.724499999999999</v>
      </c>
      <c r="AR22">
        <v>-17.538900000000002</v>
      </c>
    </row>
    <row r="23" spans="1:44">
      <c r="A23" t="s">
        <v>467</v>
      </c>
      <c r="B23" t="s">
        <v>446</v>
      </c>
      <c r="C23">
        <v>1502.78</v>
      </c>
      <c r="D23">
        <v>1497.95</v>
      </c>
      <c r="E23">
        <v>1521.72</v>
      </c>
      <c r="F23">
        <v>1514.13</v>
      </c>
      <c r="G23">
        <v>1517.82</v>
      </c>
      <c r="H23">
        <v>1518.29</v>
      </c>
      <c r="I23">
        <v>1520.92</v>
      </c>
      <c r="J23">
        <v>1524.07</v>
      </c>
      <c r="K23">
        <v>1526.31</v>
      </c>
      <c r="L23">
        <v>1526.69</v>
      </c>
      <c r="M23">
        <v>1528.71</v>
      </c>
      <c r="N23">
        <v>1533.01</v>
      </c>
      <c r="O23">
        <v>1528.1</v>
      </c>
      <c r="P23">
        <v>1523.78</v>
      </c>
      <c r="Q23">
        <v>1518.41</v>
      </c>
      <c r="R23">
        <v>1513.26</v>
      </c>
      <c r="S23">
        <v>1507.56</v>
      </c>
      <c r="T23">
        <v>1502.69</v>
      </c>
      <c r="U23">
        <v>1497.52</v>
      </c>
      <c r="V23">
        <v>1491.52</v>
      </c>
      <c r="W23">
        <v>1485.47</v>
      </c>
      <c r="X23">
        <v>1479.7</v>
      </c>
      <c r="Y23">
        <v>1473.64</v>
      </c>
      <c r="Z23">
        <v>1467.58</v>
      </c>
      <c r="AA23">
        <v>1462.08</v>
      </c>
      <c r="AB23">
        <v>1456.86</v>
      </c>
      <c r="AC23">
        <v>1451.36</v>
      </c>
      <c r="AD23">
        <v>1446.05</v>
      </c>
      <c r="AE23">
        <v>1440.68</v>
      </c>
      <c r="AF23">
        <v>1435.33</v>
      </c>
      <c r="AG23">
        <v>1430.03</v>
      </c>
      <c r="AH23">
        <v>1424.97</v>
      </c>
      <c r="AI23">
        <v>1418.81</v>
      </c>
      <c r="AJ23">
        <v>1413.44</v>
      </c>
      <c r="AK23">
        <v>1408.09</v>
      </c>
      <c r="AL23">
        <v>1402.76</v>
      </c>
      <c r="AM23">
        <v>1397.1</v>
      </c>
      <c r="AN23">
        <v>1391.41</v>
      </c>
      <c r="AO23">
        <v>1386.32</v>
      </c>
      <c r="AP23">
        <v>1380.97</v>
      </c>
      <c r="AQ23">
        <v>1375.02</v>
      </c>
      <c r="AR23">
        <v>1369.93</v>
      </c>
    </row>
    <row r="24" spans="1:44">
      <c r="A24" t="s">
        <v>468</v>
      </c>
      <c r="B24" t="s">
        <v>446</v>
      </c>
      <c r="C24">
        <v>500.298</v>
      </c>
      <c r="D24">
        <v>509.536</v>
      </c>
      <c r="E24">
        <v>527.4</v>
      </c>
      <c r="F24">
        <v>534.76</v>
      </c>
      <c r="G24">
        <v>546.24</v>
      </c>
      <c r="H24">
        <v>556.08500000000004</v>
      </c>
      <c r="I24">
        <v>566.51599999999996</v>
      </c>
      <c r="J24">
        <v>576.31799999999998</v>
      </c>
      <c r="K24">
        <v>585.96</v>
      </c>
      <c r="L24">
        <v>595.82299999999998</v>
      </c>
      <c r="M24">
        <v>605.95600000000002</v>
      </c>
      <c r="N24">
        <v>616.68200000000002</v>
      </c>
      <c r="O24">
        <v>615.6</v>
      </c>
      <c r="P24">
        <v>615.05899999999997</v>
      </c>
      <c r="Q24">
        <v>614.23500000000001</v>
      </c>
      <c r="R24">
        <v>613.46600000000001</v>
      </c>
      <c r="S24">
        <v>612.60699999999997</v>
      </c>
      <c r="T24">
        <v>611.86400000000003</v>
      </c>
      <c r="U24">
        <v>610.81399999999996</v>
      </c>
      <c r="V24">
        <v>609.702</v>
      </c>
      <c r="W24">
        <v>608.42499999999995</v>
      </c>
      <c r="X24">
        <v>607.43299999999999</v>
      </c>
      <c r="Y24">
        <v>606.16200000000003</v>
      </c>
      <c r="Z24">
        <v>604.81500000000005</v>
      </c>
      <c r="AA24">
        <v>603.53899999999999</v>
      </c>
      <c r="AB24">
        <v>602.12300000000005</v>
      </c>
      <c r="AC24">
        <v>600.82799999999997</v>
      </c>
      <c r="AD24">
        <v>598.93600000000004</v>
      </c>
      <c r="AE24">
        <v>596.90800000000002</v>
      </c>
      <c r="AF24">
        <v>595.25699999999995</v>
      </c>
      <c r="AG24">
        <v>593.76599999999996</v>
      </c>
      <c r="AH24">
        <v>592.05799999999999</v>
      </c>
      <c r="AI24">
        <v>590.48299999999995</v>
      </c>
      <c r="AJ24">
        <v>588.99</v>
      </c>
      <c r="AK24">
        <v>587.80499999999995</v>
      </c>
      <c r="AL24">
        <v>586.42999999999995</v>
      </c>
      <c r="AM24">
        <v>584.65</v>
      </c>
      <c r="AN24">
        <v>582.78099999999995</v>
      </c>
      <c r="AO24">
        <v>581.09400000000005</v>
      </c>
      <c r="AP24">
        <v>579.65499999999997</v>
      </c>
      <c r="AQ24">
        <v>577.76300000000003</v>
      </c>
      <c r="AR24">
        <v>576.55200000000002</v>
      </c>
    </row>
    <row r="25" spans="1:44">
      <c r="A25" t="s">
        <v>469</v>
      </c>
      <c r="B25" t="s">
        <v>446</v>
      </c>
      <c r="C25">
        <v>450.3</v>
      </c>
      <c r="D25">
        <v>561.38199999999995</v>
      </c>
      <c r="E25">
        <v>618.702</v>
      </c>
      <c r="F25">
        <v>642.73</v>
      </c>
      <c r="G25">
        <v>683.31700000000001</v>
      </c>
      <c r="H25">
        <v>710.4</v>
      </c>
      <c r="I25">
        <v>830.6</v>
      </c>
      <c r="J25">
        <v>842.4</v>
      </c>
      <c r="K25">
        <v>853.5</v>
      </c>
      <c r="L25">
        <v>860.4</v>
      </c>
      <c r="M25">
        <v>888</v>
      </c>
      <c r="N25">
        <v>1007</v>
      </c>
      <c r="O25">
        <v>1055</v>
      </c>
      <c r="P25">
        <v>1083</v>
      </c>
      <c r="Q25">
        <v>1112</v>
      </c>
      <c r="R25">
        <v>1122</v>
      </c>
      <c r="S25">
        <v>1141</v>
      </c>
      <c r="T25">
        <v>1151</v>
      </c>
      <c r="U25">
        <v>1158</v>
      </c>
      <c r="V25">
        <v>1156</v>
      </c>
      <c r="W25">
        <v>1161</v>
      </c>
      <c r="X25">
        <v>1170</v>
      </c>
      <c r="Y25">
        <v>1181</v>
      </c>
      <c r="Z25">
        <v>1191</v>
      </c>
      <c r="AA25">
        <v>1223</v>
      </c>
      <c r="AB25">
        <v>1242</v>
      </c>
      <c r="AC25">
        <v>1261</v>
      </c>
      <c r="AD25">
        <v>1263</v>
      </c>
      <c r="AE25">
        <v>1273</v>
      </c>
      <c r="AF25">
        <v>1274</v>
      </c>
      <c r="AG25">
        <v>1272</v>
      </c>
      <c r="AH25">
        <v>1261</v>
      </c>
      <c r="AI25">
        <v>1302</v>
      </c>
      <c r="AJ25">
        <v>1313</v>
      </c>
      <c r="AK25">
        <v>1324</v>
      </c>
      <c r="AL25">
        <v>1335</v>
      </c>
      <c r="AM25">
        <v>1346</v>
      </c>
      <c r="AN25">
        <v>1356</v>
      </c>
      <c r="AO25">
        <v>1367</v>
      </c>
      <c r="AP25">
        <v>1378</v>
      </c>
      <c r="AQ25">
        <v>1389</v>
      </c>
      <c r="AR25">
        <v>1400</v>
      </c>
    </row>
    <row r="26" spans="1:44">
      <c r="A26" t="s">
        <v>470</v>
      </c>
      <c r="B26" t="s">
        <v>446</v>
      </c>
      <c r="C26" s="76">
        <v>78591000000</v>
      </c>
      <c r="D26" s="76">
        <v>74765800000</v>
      </c>
      <c r="E26" s="76">
        <v>81907100000</v>
      </c>
      <c r="F26" s="76">
        <v>78422500000</v>
      </c>
      <c r="G26" s="76">
        <v>77833300000</v>
      </c>
      <c r="H26" s="76">
        <v>75572900000</v>
      </c>
      <c r="I26" s="76">
        <v>73912600000</v>
      </c>
      <c r="J26" s="76">
        <v>72615600000</v>
      </c>
      <c r="K26" s="76">
        <v>71540100000</v>
      </c>
      <c r="L26" s="76">
        <v>71029700000</v>
      </c>
      <c r="M26" s="76">
        <v>70332700000</v>
      </c>
      <c r="N26" s="76">
        <v>69775100000</v>
      </c>
      <c r="O26" s="76">
        <v>69903600000</v>
      </c>
      <c r="P26" s="76">
        <v>69595100000</v>
      </c>
      <c r="Q26" s="76">
        <v>69345700000</v>
      </c>
      <c r="R26" s="76">
        <v>69370900000</v>
      </c>
      <c r="S26" s="76">
        <v>69589900000</v>
      </c>
      <c r="T26" s="76">
        <v>69249000000</v>
      </c>
      <c r="U26" s="76">
        <v>69105300000</v>
      </c>
      <c r="V26" s="76">
        <v>68876000000</v>
      </c>
      <c r="W26" s="76">
        <v>68334200000</v>
      </c>
      <c r="X26" s="76">
        <v>67862600000</v>
      </c>
      <c r="Y26" s="76">
        <v>67497900000</v>
      </c>
      <c r="Z26" s="76">
        <v>66812100000</v>
      </c>
      <c r="AA26" s="76">
        <v>66462800000</v>
      </c>
      <c r="AB26" s="76">
        <v>66073300000</v>
      </c>
      <c r="AC26" s="76">
        <v>65911200000</v>
      </c>
      <c r="AD26" s="76">
        <v>65626200000</v>
      </c>
      <c r="AE26" s="76">
        <v>65756100000</v>
      </c>
      <c r="AF26" s="76">
        <v>65834900000</v>
      </c>
      <c r="AG26" s="76">
        <v>66014400000</v>
      </c>
      <c r="AH26" s="76">
        <v>66129200000</v>
      </c>
      <c r="AI26" s="76">
        <v>66365000000</v>
      </c>
      <c r="AJ26" s="76">
        <v>66602900000</v>
      </c>
      <c r="AK26" s="76">
        <v>66872000000</v>
      </c>
      <c r="AL26" s="76">
        <v>67125600000</v>
      </c>
      <c r="AM26" s="76">
        <v>67388100000</v>
      </c>
      <c r="AN26" s="76">
        <v>67674600000</v>
      </c>
      <c r="AO26" s="76">
        <v>68008600000</v>
      </c>
      <c r="AP26" s="76">
        <v>68303400000</v>
      </c>
      <c r="AQ26" s="76">
        <v>68623800000</v>
      </c>
      <c r="AR26" s="76">
        <v>68944800000</v>
      </c>
    </row>
    <row r="27" spans="1:44">
      <c r="A27" t="s">
        <v>471</v>
      </c>
      <c r="B27" t="s">
        <v>446</v>
      </c>
      <c r="C27" s="76">
        <v>84774100000</v>
      </c>
      <c r="D27" s="76">
        <v>82967100000</v>
      </c>
      <c r="E27" s="76">
        <v>84665700000</v>
      </c>
      <c r="F27" s="76">
        <v>88357700000</v>
      </c>
      <c r="G27" s="76">
        <v>90387900000</v>
      </c>
      <c r="H27" s="76">
        <v>92592200000</v>
      </c>
      <c r="I27" s="76">
        <v>94527200000</v>
      </c>
      <c r="J27" s="76">
        <v>95311700000</v>
      </c>
      <c r="K27" s="76">
        <v>94924800000</v>
      </c>
      <c r="L27" s="76">
        <v>94950400000</v>
      </c>
      <c r="M27" s="76">
        <v>95423700000</v>
      </c>
      <c r="N27" s="76">
        <v>96073900000</v>
      </c>
      <c r="O27" s="76">
        <v>95887500000</v>
      </c>
      <c r="P27" s="76">
        <v>95925500000</v>
      </c>
      <c r="Q27" s="76">
        <v>96014300000</v>
      </c>
      <c r="R27" s="76">
        <v>96216400000</v>
      </c>
      <c r="S27" s="76">
        <v>96363400000</v>
      </c>
      <c r="T27" s="76">
        <v>96218800000</v>
      </c>
      <c r="U27" s="76">
        <v>96058700000</v>
      </c>
      <c r="V27" s="76">
        <v>95839000000</v>
      </c>
      <c r="W27" s="76">
        <v>95196900000</v>
      </c>
      <c r="X27" s="76">
        <v>94610100000</v>
      </c>
      <c r="Y27" s="76">
        <v>93573300000</v>
      </c>
      <c r="Z27" s="76">
        <v>92493800000</v>
      </c>
      <c r="AA27" s="76">
        <v>90850700000</v>
      </c>
      <c r="AB27" s="76">
        <v>89539100000</v>
      </c>
      <c r="AC27" s="76">
        <v>88406200000</v>
      </c>
      <c r="AD27" s="76">
        <v>86056500000</v>
      </c>
      <c r="AE27" s="76">
        <v>80513300000</v>
      </c>
      <c r="AF27" s="76">
        <v>77345500000</v>
      </c>
      <c r="AG27" s="76">
        <v>73933300000</v>
      </c>
      <c r="AH27" s="76">
        <v>70641600000</v>
      </c>
      <c r="AI27" s="76">
        <v>70057100000</v>
      </c>
      <c r="AJ27" s="76">
        <v>69494400000</v>
      </c>
      <c r="AK27" s="76">
        <v>69068900000</v>
      </c>
      <c r="AL27" s="76">
        <v>68643600000</v>
      </c>
      <c r="AM27" s="76">
        <v>67683800000</v>
      </c>
      <c r="AN27" s="76">
        <v>66272200000</v>
      </c>
      <c r="AO27" s="76">
        <v>65044200000</v>
      </c>
      <c r="AP27" s="76">
        <v>63740200000</v>
      </c>
      <c r="AQ27" s="76">
        <v>61935200000</v>
      </c>
      <c r="AR27" s="76">
        <v>61194700000</v>
      </c>
    </row>
    <row r="28" spans="1:44">
      <c r="A28" t="s">
        <v>472</v>
      </c>
      <c r="B28" t="s">
        <v>446</v>
      </c>
      <c r="C28" s="76">
        <v>9031540000</v>
      </c>
      <c r="D28" s="76">
        <v>9268090000</v>
      </c>
      <c r="E28" s="76">
        <v>9173780000</v>
      </c>
      <c r="F28" s="76">
        <v>9336120000</v>
      </c>
      <c r="G28" s="76">
        <v>9369720000</v>
      </c>
      <c r="H28" s="76">
        <v>9490540000</v>
      </c>
      <c r="I28" s="76">
        <v>9542650000</v>
      </c>
      <c r="J28" s="76">
        <v>9552310000</v>
      </c>
      <c r="K28" s="76">
        <v>9496920000</v>
      </c>
      <c r="L28" s="76">
        <v>9488920000</v>
      </c>
      <c r="M28" s="76">
        <v>9431650000</v>
      </c>
      <c r="N28" s="76">
        <v>9391790000</v>
      </c>
      <c r="O28" s="76">
        <v>9422400000</v>
      </c>
      <c r="P28" s="76">
        <v>9488050000</v>
      </c>
      <c r="Q28" s="76">
        <v>9531560000</v>
      </c>
      <c r="R28" s="76">
        <v>9529170000</v>
      </c>
      <c r="S28" s="76">
        <v>9616020000</v>
      </c>
      <c r="T28" s="76">
        <v>9579710000</v>
      </c>
      <c r="U28" s="76">
        <v>9568950000</v>
      </c>
      <c r="V28" s="76">
        <v>9513970000</v>
      </c>
      <c r="W28" s="76">
        <v>9485130000</v>
      </c>
      <c r="X28" s="76">
        <v>9503310000</v>
      </c>
      <c r="Y28" s="76">
        <v>9476530000</v>
      </c>
      <c r="Z28" s="76">
        <v>9476940000</v>
      </c>
      <c r="AA28" s="76">
        <v>9493820000</v>
      </c>
      <c r="AB28" s="76">
        <v>9494110000</v>
      </c>
      <c r="AC28" s="76">
        <v>9465760000</v>
      </c>
      <c r="AD28" s="76">
        <v>9459870000</v>
      </c>
      <c r="AE28" s="76">
        <v>9465830000</v>
      </c>
      <c r="AF28" s="76">
        <v>9422890000</v>
      </c>
      <c r="AG28" s="76">
        <v>9419910000</v>
      </c>
      <c r="AH28" s="76">
        <v>9349480000</v>
      </c>
      <c r="AI28" s="76">
        <v>9381410000</v>
      </c>
      <c r="AJ28" s="76">
        <v>9372090000</v>
      </c>
      <c r="AK28" s="76">
        <v>9365650000</v>
      </c>
      <c r="AL28" s="76">
        <v>9352150000</v>
      </c>
      <c r="AM28" s="76">
        <v>9335240000</v>
      </c>
      <c r="AN28" s="76">
        <v>9325920000</v>
      </c>
      <c r="AO28" s="76">
        <v>9318420000</v>
      </c>
      <c r="AP28" s="76">
        <v>9309110000</v>
      </c>
      <c r="AQ28" s="76">
        <v>9287950000</v>
      </c>
      <c r="AR28" s="76">
        <v>9277570000</v>
      </c>
    </row>
    <row r="29" spans="1:44">
      <c r="A29" t="s">
        <v>473</v>
      </c>
      <c r="B29" t="s">
        <v>446</v>
      </c>
      <c r="C29" s="76">
        <v>3770640000</v>
      </c>
      <c r="D29" s="76">
        <v>3979500000</v>
      </c>
      <c r="E29" s="76">
        <v>3999090000</v>
      </c>
      <c r="F29" s="76">
        <v>4173660000</v>
      </c>
      <c r="G29" s="76">
        <v>4311960000</v>
      </c>
      <c r="H29" s="76">
        <v>4438510000</v>
      </c>
      <c r="I29" s="76">
        <v>4579410000</v>
      </c>
      <c r="J29" s="76">
        <v>4665170000</v>
      </c>
      <c r="K29" s="76">
        <v>4796140000</v>
      </c>
      <c r="L29" s="76">
        <v>4887080000</v>
      </c>
      <c r="M29" s="76">
        <v>5011760000</v>
      </c>
      <c r="N29" s="76">
        <v>5116100000</v>
      </c>
      <c r="O29" s="76">
        <v>5167600000</v>
      </c>
      <c r="P29" s="76">
        <v>5197770000</v>
      </c>
      <c r="Q29" s="76">
        <v>5250500000</v>
      </c>
      <c r="R29" s="76">
        <v>5315140000</v>
      </c>
      <c r="S29" s="76">
        <v>5334010000</v>
      </c>
      <c r="T29" s="76">
        <v>5373830000</v>
      </c>
      <c r="U29" s="76">
        <v>5413560000</v>
      </c>
      <c r="V29" s="76">
        <v>5457460000</v>
      </c>
      <c r="W29" s="76">
        <v>5484920000</v>
      </c>
      <c r="X29" s="76">
        <v>5493900000</v>
      </c>
      <c r="Y29" s="76">
        <v>5520940000</v>
      </c>
      <c r="Z29" s="76">
        <v>5560660000</v>
      </c>
      <c r="AA29" s="76">
        <v>5546690000</v>
      </c>
      <c r="AB29" s="76">
        <v>5572590000</v>
      </c>
      <c r="AC29" s="76">
        <v>5621870000</v>
      </c>
      <c r="AD29" s="76">
        <v>5590210000</v>
      </c>
      <c r="AE29" s="76">
        <v>5571070000</v>
      </c>
      <c r="AF29" s="76">
        <v>5578650000</v>
      </c>
      <c r="AG29" s="76">
        <v>5558810000</v>
      </c>
      <c r="AH29" s="76">
        <v>5564900000</v>
      </c>
      <c r="AI29" s="76">
        <v>5613490000</v>
      </c>
      <c r="AJ29" s="76">
        <v>5643070000</v>
      </c>
      <c r="AK29" s="76">
        <v>5673460000</v>
      </c>
      <c r="AL29" s="76">
        <v>5691270000</v>
      </c>
      <c r="AM29" s="76">
        <v>5721660000</v>
      </c>
      <c r="AN29" s="76">
        <v>5739590000</v>
      </c>
      <c r="AO29" s="76">
        <v>5769850000</v>
      </c>
      <c r="AP29" s="76">
        <v>5790280000</v>
      </c>
      <c r="AQ29" s="76">
        <v>5846720000</v>
      </c>
      <c r="AR29" s="76">
        <v>5880100000</v>
      </c>
    </row>
    <row r="30" spans="1:44">
      <c r="A30" t="s">
        <v>474</v>
      </c>
      <c r="B30" t="s">
        <v>446</v>
      </c>
      <c r="C30" s="76">
        <v>52475600000000</v>
      </c>
      <c r="D30" s="76">
        <v>52287700000000</v>
      </c>
      <c r="E30" s="76">
        <v>53117700000000</v>
      </c>
      <c r="F30" s="76">
        <v>52825700000000</v>
      </c>
      <c r="G30" s="76">
        <v>52945800000000</v>
      </c>
      <c r="H30" s="76">
        <v>52942000000000</v>
      </c>
      <c r="I30" s="76">
        <v>53025300000000</v>
      </c>
      <c r="J30" s="76">
        <v>53117900000000</v>
      </c>
      <c r="K30" s="76">
        <v>53189500000000</v>
      </c>
      <c r="L30" s="76">
        <v>53183100000000</v>
      </c>
      <c r="M30" s="76">
        <v>53245500000000</v>
      </c>
      <c r="N30" s="76">
        <v>53378800000000</v>
      </c>
      <c r="O30" s="76">
        <v>53193400000000</v>
      </c>
      <c r="P30" s="76">
        <v>53019500000000</v>
      </c>
      <c r="Q30" s="76">
        <v>52817400000000</v>
      </c>
      <c r="R30" s="76">
        <v>52613300000000</v>
      </c>
      <c r="S30" s="76">
        <v>52399200000000</v>
      </c>
      <c r="T30" s="76">
        <v>52215700000000</v>
      </c>
      <c r="U30" s="76">
        <v>52021100000000</v>
      </c>
      <c r="V30" s="76">
        <v>51797300000000</v>
      </c>
      <c r="W30" s="76">
        <v>51572200000000</v>
      </c>
      <c r="X30" s="76">
        <v>51357000000000</v>
      </c>
      <c r="Y30" s="76">
        <v>51132300000000</v>
      </c>
      <c r="Z30" s="76">
        <v>50917800000000</v>
      </c>
      <c r="AA30" s="76">
        <v>50713200000000</v>
      </c>
      <c r="AB30" s="76">
        <v>50518600000000</v>
      </c>
      <c r="AC30" s="76">
        <v>50323800000000</v>
      </c>
      <c r="AD30" s="76">
        <v>50136800000000</v>
      </c>
      <c r="AE30" s="76">
        <v>49940800000000</v>
      </c>
      <c r="AF30" s="76">
        <v>49753100000000</v>
      </c>
      <c r="AG30" s="76">
        <v>49567000000000</v>
      </c>
      <c r="AH30" s="76">
        <v>49380000000000</v>
      </c>
      <c r="AI30" s="76">
        <v>49160400000000</v>
      </c>
      <c r="AJ30" s="76">
        <v>48969500000000</v>
      </c>
      <c r="AK30" s="76">
        <v>48768600000000</v>
      </c>
      <c r="AL30" s="76">
        <v>48578700000000</v>
      </c>
      <c r="AM30" s="76">
        <v>48377800000000</v>
      </c>
      <c r="AN30" s="76">
        <v>48176000000000</v>
      </c>
      <c r="AO30" s="76">
        <v>47985200000000</v>
      </c>
      <c r="AP30" s="76">
        <v>47795500000000</v>
      </c>
      <c r="AQ30" s="76">
        <v>47584700000000</v>
      </c>
      <c r="AR30" s="76">
        <v>47393900000000</v>
      </c>
    </row>
    <row r="31" spans="1:44">
      <c r="A31" t="s">
        <v>475</v>
      </c>
      <c r="B31" t="s">
        <v>446</v>
      </c>
      <c r="C31" s="76">
        <v>9046430000</v>
      </c>
      <c r="D31" s="76">
        <v>9381660000</v>
      </c>
      <c r="E31" s="76">
        <v>9584190000</v>
      </c>
      <c r="F31" s="76">
        <v>10042300000</v>
      </c>
      <c r="G31" s="76">
        <v>10254900000</v>
      </c>
      <c r="H31" s="76">
        <v>10567500000</v>
      </c>
      <c r="I31" s="76">
        <v>10745600000</v>
      </c>
      <c r="J31" s="76">
        <v>10875500000</v>
      </c>
      <c r="K31" s="76">
        <v>10943400000</v>
      </c>
      <c r="L31" s="76">
        <v>11055900000</v>
      </c>
      <c r="M31" s="76">
        <v>11058600000</v>
      </c>
      <c r="N31" s="76">
        <v>11150000000</v>
      </c>
      <c r="O31" s="76">
        <v>11061900000</v>
      </c>
      <c r="P31" s="76">
        <v>11189200000</v>
      </c>
      <c r="Q31" s="76">
        <v>11277400000</v>
      </c>
      <c r="R31" s="76">
        <v>11361600000</v>
      </c>
      <c r="S31" s="76">
        <v>11462500000</v>
      </c>
      <c r="T31" s="76">
        <v>11516100000</v>
      </c>
      <c r="U31" s="76">
        <v>11563100000</v>
      </c>
      <c r="V31" s="76">
        <v>11635300000</v>
      </c>
      <c r="W31" s="76">
        <v>11697400000</v>
      </c>
      <c r="X31" s="76">
        <v>11760100000</v>
      </c>
      <c r="Y31" s="76">
        <v>11701100000</v>
      </c>
      <c r="Z31" s="76">
        <v>11571900000</v>
      </c>
      <c r="AA31" s="76">
        <v>11498000000</v>
      </c>
      <c r="AB31" s="76">
        <v>11366800000</v>
      </c>
      <c r="AC31" s="76">
        <v>11196100000</v>
      </c>
      <c r="AD31" s="76">
        <v>11076200000</v>
      </c>
      <c r="AE31" s="76">
        <v>10888200000</v>
      </c>
      <c r="AF31" s="76">
        <v>10685400000</v>
      </c>
      <c r="AG31" s="76">
        <v>10456700000</v>
      </c>
      <c r="AH31" s="76">
        <v>10165500000</v>
      </c>
      <c r="AI31" s="76">
        <v>9840320000</v>
      </c>
      <c r="AJ31" s="76">
        <v>9539170000</v>
      </c>
      <c r="AK31" s="76">
        <v>9216380000</v>
      </c>
      <c r="AL31" s="76">
        <v>8904240000</v>
      </c>
      <c r="AM31" s="76">
        <v>8579940000</v>
      </c>
      <c r="AN31" s="76">
        <v>8264120000</v>
      </c>
      <c r="AO31" s="76">
        <v>7946020000</v>
      </c>
      <c r="AP31" s="76">
        <v>7639880000</v>
      </c>
      <c r="AQ31" s="76">
        <v>7339550000</v>
      </c>
      <c r="AR31" s="76">
        <v>7046730000</v>
      </c>
    </row>
    <row r="32" spans="1:44">
      <c r="A32" t="s">
        <v>476</v>
      </c>
      <c r="B32" t="s">
        <v>446</v>
      </c>
      <c r="C32" s="76">
        <v>1010000000000</v>
      </c>
      <c r="D32" s="76">
        <v>1030000000000</v>
      </c>
      <c r="E32" s="76">
        <v>1040000000000</v>
      </c>
      <c r="F32" s="76">
        <v>1060000000000</v>
      </c>
      <c r="G32" s="76">
        <v>1070000000000</v>
      </c>
      <c r="H32" s="76">
        <v>1090000000000</v>
      </c>
      <c r="I32" s="76">
        <v>1100000000000</v>
      </c>
      <c r="J32" s="76">
        <v>1120000000000</v>
      </c>
      <c r="K32" s="76">
        <v>1130000000000</v>
      </c>
      <c r="L32" s="76">
        <v>1150000000000</v>
      </c>
      <c r="M32" s="76">
        <v>1160000000000</v>
      </c>
      <c r="N32" s="76">
        <v>1180000000000</v>
      </c>
      <c r="O32" s="76">
        <v>1190000000000</v>
      </c>
      <c r="P32" s="76">
        <v>1210000000000</v>
      </c>
      <c r="Q32" s="76">
        <v>1220000000000</v>
      </c>
      <c r="R32" s="76">
        <v>1240000000000</v>
      </c>
      <c r="S32" s="76">
        <v>1250000000000</v>
      </c>
      <c r="T32" s="76">
        <v>1260000000000</v>
      </c>
      <c r="U32" s="76">
        <v>1270000000000</v>
      </c>
      <c r="V32" s="76">
        <v>1280000000000</v>
      </c>
      <c r="W32" s="76">
        <v>1290000000000</v>
      </c>
      <c r="X32" s="76">
        <v>1300000000000</v>
      </c>
      <c r="Y32" s="76">
        <v>1310000000000</v>
      </c>
      <c r="Z32" s="76">
        <v>1310000000000</v>
      </c>
      <c r="AA32" s="76">
        <v>1320000000000</v>
      </c>
      <c r="AB32" s="76">
        <v>1330000000000</v>
      </c>
      <c r="AC32" s="76">
        <v>1330000000000</v>
      </c>
      <c r="AD32" s="76">
        <v>1330000000000</v>
      </c>
      <c r="AE32" s="76">
        <v>1340000000000</v>
      </c>
      <c r="AF32" s="76">
        <v>1340000000000</v>
      </c>
      <c r="AG32" s="76">
        <v>1340000000000</v>
      </c>
      <c r="AH32" s="76">
        <v>1350000000000</v>
      </c>
      <c r="AI32" s="76">
        <v>1350000000000</v>
      </c>
      <c r="AJ32" s="76">
        <v>1350000000000</v>
      </c>
      <c r="AK32" s="76">
        <v>1360000000000</v>
      </c>
      <c r="AL32" s="76">
        <v>1360000000000</v>
      </c>
      <c r="AM32" s="76">
        <v>1360000000000</v>
      </c>
      <c r="AN32" s="76">
        <v>1360000000000</v>
      </c>
      <c r="AO32" s="76">
        <v>1370000000000</v>
      </c>
      <c r="AP32" s="76">
        <v>1370000000000</v>
      </c>
      <c r="AQ32" s="76">
        <v>1370000000000</v>
      </c>
      <c r="AR32" s="76">
        <v>1380000000000</v>
      </c>
    </row>
    <row r="33" spans="1:44">
      <c r="A33" t="s">
        <v>477</v>
      </c>
      <c r="B33" t="s">
        <v>446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478</v>
      </c>
      <c r="B34" t="s">
        <v>446</v>
      </c>
      <c r="C34" s="76">
        <v>38045500000</v>
      </c>
      <c r="D34" s="76">
        <v>37356900000</v>
      </c>
      <c r="E34" s="76">
        <v>42078800000</v>
      </c>
      <c r="F34" s="76">
        <v>41417000000</v>
      </c>
      <c r="G34" s="76">
        <v>42755400000</v>
      </c>
      <c r="H34" s="76">
        <v>43303600000</v>
      </c>
      <c r="I34" s="76">
        <v>43964200000</v>
      </c>
      <c r="J34" s="76">
        <v>44746200000</v>
      </c>
      <c r="K34" s="76">
        <v>45460800000</v>
      </c>
      <c r="L34" s="76">
        <v>46316200000</v>
      </c>
      <c r="M34" s="76">
        <v>47058000000</v>
      </c>
      <c r="N34" s="76">
        <v>47677800000</v>
      </c>
      <c r="O34" s="76">
        <v>48220100000</v>
      </c>
      <c r="P34" s="76">
        <v>48654600000</v>
      </c>
      <c r="Q34" s="76">
        <v>48966500000</v>
      </c>
      <c r="R34" s="76">
        <v>49262300000</v>
      </c>
      <c r="S34" s="76">
        <v>49421200000</v>
      </c>
      <c r="T34" s="76">
        <v>49340000000</v>
      </c>
      <c r="U34" s="76">
        <v>49145400000</v>
      </c>
      <c r="V34" s="76">
        <v>48820100000</v>
      </c>
      <c r="W34" s="76">
        <v>48411000000</v>
      </c>
      <c r="X34" s="76">
        <v>47936600000</v>
      </c>
      <c r="Y34" s="76">
        <v>47307800000</v>
      </c>
      <c r="Z34" s="76">
        <v>46731400000</v>
      </c>
      <c r="AA34" s="76">
        <v>46242500000</v>
      </c>
      <c r="AB34" s="76">
        <v>45834000000</v>
      </c>
      <c r="AC34" s="76">
        <v>45531000000</v>
      </c>
      <c r="AD34" s="76">
        <v>45160200000</v>
      </c>
      <c r="AE34" s="76">
        <v>44902900000</v>
      </c>
      <c r="AF34" s="76">
        <v>44704100000</v>
      </c>
      <c r="AG34" s="76">
        <v>44580400000</v>
      </c>
      <c r="AH34" s="76">
        <v>44497900000</v>
      </c>
      <c r="AI34" s="76">
        <v>44656600000</v>
      </c>
      <c r="AJ34" s="76">
        <v>44706500000</v>
      </c>
      <c r="AK34" s="76">
        <v>44773500000</v>
      </c>
      <c r="AL34" s="76">
        <v>44860000000</v>
      </c>
      <c r="AM34" s="76">
        <v>44976600000</v>
      </c>
      <c r="AN34" s="76">
        <v>45120700000</v>
      </c>
      <c r="AO34" s="76">
        <v>45296600000</v>
      </c>
      <c r="AP34" s="76">
        <v>45488100000</v>
      </c>
      <c r="AQ34" s="76">
        <v>45702000000</v>
      </c>
      <c r="AR34" s="76">
        <v>45935400000</v>
      </c>
    </row>
    <row r="35" spans="1:44">
      <c r="A35" t="s">
        <v>479</v>
      </c>
      <c r="B35" t="s">
        <v>446</v>
      </c>
      <c r="C35" s="76">
        <v>65616100000</v>
      </c>
      <c r="D35" s="76">
        <v>64159400000</v>
      </c>
      <c r="E35" s="76">
        <v>66267400000</v>
      </c>
      <c r="F35" s="76">
        <v>71076400000</v>
      </c>
      <c r="G35" s="76">
        <v>73854400000</v>
      </c>
      <c r="H35" s="76">
        <v>76834800000</v>
      </c>
      <c r="I35" s="76">
        <v>79174500000</v>
      </c>
      <c r="J35" s="76">
        <v>80079800000</v>
      </c>
      <c r="K35" s="76">
        <v>79501700000</v>
      </c>
      <c r="L35" s="76">
        <v>79444500000</v>
      </c>
      <c r="M35" s="76">
        <v>79954400000</v>
      </c>
      <c r="N35" s="76">
        <v>80685900000</v>
      </c>
      <c r="O35" s="76">
        <v>80351800000</v>
      </c>
      <c r="P35" s="76">
        <v>80303200000</v>
      </c>
      <c r="Q35" s="76">
        <v>80335400000</v>
      </c>
      <c r="R35" s="76">
        <v>80536400000</v>
      </c>
      <c r="S35" s="76">
        <v>80656500000</v>
      </c>
      <c r="T35" s="76">
        <v>80411100000</v>
      </c>
      <c r="U35" s="76">
        <v>80186000000</v>
      </c>
      <c r="V35" s="76">
        <v>79864000000</v>
      </c>
      <c r="W35" s="76">
        <v>79371000000</v>
      </c>
      <c r="X35" s="76">
        <v>78999000000</v>
      </c>
      <c r="Y35" s="76">
        <v>78523800000</v>
      </c>
      <c r="Z35" s="76">
        <v>77818100000</v>
      </c>
      <c r="AA35" s="76">
        <v>77081900000</v>
      </c>
      <c r="AB35" s="76">
        <v>75973100000</v>
      </c>
      <c r="AC35" s="76">
        <v>74317800000</v>
      </c>
      <c r="AD35" s="76">
        <v>71402000000</v>
      </c>
      <c r="AE35" s="76">
        <v>67921600000</v>
      </c>
      <c r="AF35" s="76">
        <v>65625600000</v>
      </c>
      <c r="AG35" s="76">
        <v>63146600000</v>
      </c>
      <c r="AH35" s="76">
        <v>60759200000</v>
      </c>
      <c r="AI35" s="76">
        <v>58708000000</v>
      </c>
      <c r="AJ35" s="76">
        <v>57040200000</v>
      </c>
      <c r="AK35" s="76">
        <v>55441000000</v>
      </c>
      <c r="AL35" s="76">
        <v>54201600000</v>
      </c>
      <c r="AM35" s="76">
        <v>51294200000</v>
      </c>
      <c r="AN35" s="76">
        <v>48096500000</v>
      </c>
      <c r="AO35" s="76">
        <v>45432500000</v>
      </c>
      <c r="AP35" s="76">
        <v>42790300000</v>
      </c>
      <c r="AQ35" s="76">
        <v>39373000000</v>
      </c>
      <c r="AR35" s="76">
        <v>38481600000</v>
      </c>
    </row>
    <row r="36" spans="1:44">
      <c r="A36" t="s">
        <v>480</v>
      </c>
      <c r="B36" t="s">
        <v>446</v>
      </c>
      <c r="C36" s="76">
        <v>3317050000</v>
      </c>
      <c r="D36" s="76">
        <v>3367980000</v>
      </c>
      <c r="E36" s="76">
        <v>3304160000</v>
      </c>
      <c r="F36" s="76">
        <v>3337160000</v>
      </c>
      <c r="G36" s="76">
        <v>3324820000</v>
      </c>
      <c r="H36" s="76">
        <v>3338030000</v>
      </c>
      <c r="I36" s="76">
        <v>3332700000</v>
      </c>
      <c r="J36" s="76">
        <v>3315890000</v>
      </c>
      <c r="K36" s="76">
        <v>3276460000</v>
      </c>
      <c r="L36" s="76">
        <v>3254600000</v>
      </c>
      <c r="M36" s="76">
        <v>3215340000</v>
      </c>
      <c r="N36" s="76">
        <v>3182410000</v>
      </c>
      <c r="O36" s="76">
        <v>3177090000</v>
      </c>
      <c r="P36" s="76">
        <v>3188390000</v>
      </c>
      <c r="Q36" s="76">
        <v>3187770000</v>
      </c>
      <c r="R36" s="76">
        <v>3175850000</v>
      </c>
      <c r="S36" s="76">
        <v>3194150000</v>
      </c>
      <c r="T36" s="76">
        <v>3166370000</v>
      </c>
      <c r="U36" s="76">
        <v>3152380000</v>
      </c>
      <c r="V36" s="76">
        <v>3124070000</v>
      </c>
      <c r="W36" s="76">
        <v>3101430000</v>
      </c>
      <c r="X36" s="76">
        <v>3097530000</v>
      </c>
      <c r="Y36" s="76">
        <v>3082770000</v>
      </c>
      <c r="Z36" s="76">
        <v>3073910000</v>
      </c>
      <c r="AA36" s="76">
        <v>3076440000</v>
      </c>
      <c r="AB36" s="76">
        <v>3067490000</v>
      </c>
      <c r="AC36" s="76">
        <v>3053490000</v>
      </c>
      <c r="AD36" s="76">
        <v>3047460000</v>
      </c>
      <c r="AE36" s="76">
        <v>3045780000</v>
      </c>
      <c r="AF36" s="76">
        <v>3025420000</v>
      </c>
      <c r="AG36" s="76">
        <v>3022370000</v>
      </c>
      <c r="AH36" s="76">
        <v>2995680000</v>
      </c>
      <c r="AI36" s="76">
        <v>2997710000</v>
      </c>
      <c r="AJ36" s="76">
        <v>2989700000</v>
      </c>
      <c r="AK36" s="76">
        <v>2982200000</v>
      </c>
      <c r="AL36" s="76">
        <v>2973160000</v>
      </c>
      <c r="AM36" s="76">
        <v>2962250000</v>
      </c>
      <c r="AN36" s="76">
        <v>2954240000</v>
      </c>
      <c r="AO36" s="76">
        <v>2946390000</v>
      </c>
      <c r="AP36" s="76">
        <v>2938380000</v>
      </c>
      <c r="AQ36" s="76">
        <v>2926010000</v>
      </c>
      <c r="AR36" s="76">
        <v>2917650000</v>
      </c>
    </row>
    <row r="37" spans="1:44">
      <c r="A37" t="s">
        <v>481</v>
      </c>
      <c r="B37" t="s">
        <v>446</v>
      </c>
      <c r="C37" s="76">
        <v>2350560000</v>
      </c>
      <c r="D37" s="76">
        <v>2468130000</v>
      </c>
      <c r="E37" s="76">
        <v>2466710000</v>
      </c>
      <c r="F37" s="76">
        <v>2559720000</v>
      </c>
      <c r="G37" s="76">
        <v>2629740000</v>
      </c>
      <c r="H37" s="76">
        <v>2691940000</v>
      </c>
      <c r="I37" s="76">
        <v>2759820000</v>
      </c>
      <c r="J37" s="76">
        <v>2792780000</v>
      </c>
      <c r="K37" s="76">
        <v>2852150000</v>
      </c>
      <c r="L37" s="76">
        <v>2885510000</v>
      </c>
      <c r="M37" s="76">
        <v>2936960000</v>
      </c>
      <c r="N37" s="76">
        <v>2977900000</v>
      </c>
      <c r="O37" s="76">
        <v>2984130000</v>
      </c>
      <c r="P37" s="76">
        <v>2979580000</v>
      </c>
      <c r="Q37" s="76">
        <v>2984240000</v>
      </c>
      <c r="R37" s="76">
        <v>2997440000</v>
      </c>
      <c r="S37" s="76">
        <v>2982660000</v>
      </c>
      <c r="T37" s="76">
        <v>2979260000</v>
      </c>
      <c r="U37" s="76">
        <v>2975760000</v>
      </c>
      <c r="V37" s="76">
        <v>2973570000</v>
      </c>
      <c r="W37" s="76">
        <v>2959580000</v>
      </c>
      <c r="X37" s="76">
        <v>2937600000</v>
      </c>
      <c r="Y37" s="76">
        <v>2922830000</v>
      </c>
      <c r="Z37" s="76">
        <v>2915970000</v>
      </c>
      <c r="AA37" s="76">
        <v>2879910000</v>
      </c>
      <c r="AB37" s="76">
        <v>2862280000</v>
      </c>
      <c r="AC37" s="76">
        <v>2856460000</v>
      </c>
      <c r="AD37" s="76">
        <v>2807750000</v>
      </c>
      <c r="AE37" s="76">
        <v>2767700000</v>
      </c>
      <c r="AF37" s="76">
        <v>2736940000</v>
      </c>
      <c r="AG37" s="76">
        <v>2696030000</v>
      </c>
      <c r="AH37" s="76">
        <v>2663800000</v>
      </c>
      <c r="AI37" s="76">
        <v>2675610000</v>
      </c>
      <c r="AJ37" s="76">
        <v>2670940000</v>
      </c>
      <c r="AK37" s="76">
        <v>2671000000</v>
      </c>
      <c r="AL37" s="76">
        <v>2662390000</v>
      </c>
      <c r="AM37" s="76">
        <v>2662450000</v>
      </c>
      <c r="AN37" s="76">
        <v>2653930000</v>
      </c>
      <c r="AO37" s="76">
        <v>2653900000</v>
      </c>
      <c r="AP37" s="76">
        <v>2647100000</v>
      </c>
      <c r="AQ37" s="76">
        <v>2661280000</v>
      </c>
      <c r="AR37" s="76">
        <v>2663390000</v>
      </c>
    </row>
    <row r="38" spans="1:44">
      <c r="A38" t="s">
        <v>482</v>
      </c>
      <c r="B38" t="s">
        <v>446</v>
      </c>
      <c r="C38" s="76">
        <v>1772480000000</v>
      </c>
      <c r="D38" s="76">
        <v>1809110000000</v>
      </c>
      <c r="E38" s="76">
        <v>1869660000000</v>
      </c>
      <c r="F38" s="76">
        <v>1892880000000</v>
      </c>
      <c r="G38" s="76">
        <v>1931910000000</v>
      </c>
      <c r="H38" s="76">
        <v>1965270000000</v>
      </c>
      <c r="I38" s="76">
        <v>2001480000000</v>
      </c>
      <c r="J38" s="76">
        <v>2036680000000</v>
      </c>
      <c r="K38" s="76">
        <v>2072860000000</v>
      </c>
      <c r="L38" s="76">
        <v>2109190000000</v>
      </c>
      <c r="M38" s="76">
        <v>2146170000000</v>
      </c>
      <c r="N38" s="76">
        <v>2185220000000</v>
      </c>
      <c r="O38" s="76">
        <v>2180990000000</v>
      </c>
      <c r="P38" s="76">
        <v>2178470000000</v>
      </c>
      <c r="Q38" s="76">
        <v>2174960000000</v>
      </c>
      <c r="R38" s="76">
        <v>2171500000000</v>
      </c>
      <c r="S38" s="76">
        <v>2167910000000</v>
      </c>
      <c r="T38" s="76">
        <v>2165430000000</v>
      </c>
      <c r="U38" s="76">
        <v>2161870000000</v>
      </c>
      <c r="V38" s="76">
        <v>2158310000000</v>
      </c>
      <c r="W38" s="76">
        <v>2154380000000</v>
      </c>
      <c r="X38" s="76">
        <v>2151470000000</v>
      </c>
      <c r="Y38" s="76">
        <v>2147850000000</v>
      </c>
      <c r="Z38" s="76">
        <v>2144150000000</v>
      </c>
      <c r="AA38" s="76">
        <v>2140640000000</v>
      </c>
      <c r="AB38" s="76">
        <v>2136930000000</v>
      </c>
      <c r="AC38" s="76">
        <v>2134130000000</v>
      </c>
      <c r="AD38" s="76">
        <v>2130410000000</v>
      </c>
      <c r="AE38" s="76">
        <v>2126670000000</v>
      </c>
      <c r="AF38" s="76">
        <v>2123110000000</v>
      </c>
      <c r="AG38" s="76">
        <v>2120290000000</v>
      </c>
      <c r="AH38" s="76">
        <v>2116560000000</v>
      </c>
      <c r="AI38" s="76">
        <v>2112710000000</v>
      </c>
      <c r="AJ38" s="76">
        <v>2108900000000</v>
      </c>
      <c r="AK38" s="76">
        <v>2106190000000</v>
      </c>
      <c r="AL38" s="76">
        <v>2102370000000</v>
      </c>
      <c r="AM38" s="76">
        <v>2098670000000</v>
      </c>
      <c r="AN38" s="76">
        <v>2094900000000</v>
      </c>
      <c r="AO38" s="76">
        <v>2091240000000</v>
      </c>
      <c r="AP38" s="76">
        <v>2088480000000</v>
      </c>
      <c r="AQ38" s="76">
        <v>2084740000000</v>
      </c>
      <c r="AR38" s="76">
        <v>2081020000000</v>
      </c>
    </row>
    <row r="39" spans="1:44">
      <c r="A39" t="s">
        <v>483</v>
      </c>
      <c r="B39" t="s">
        <v>446</v>
      </c>
      <c r="C39" s="76">
        <v>6113130000</v>
      </c>
      <c r="D39" s="76">
        <v>6308460000</v>
      </c>
      <c r="E39" s="76">
        <v>6415700000</v>
      </c>
      <c r="F39" s="76">
        <v>6692140000</v>
      </c>
      <c r="G39" s="76">
        <v>6808200000</v>
      </c>
      <c r="H39" s="76">
        <v>6991510000</v>
      </c>
      <c r="I39" s="76">
        <v>7087120000</v>
      </c>
      <c r="J39" s="76">
        <v>7172760000</v>
      </c>
      <c r="K39" s="76">
        <v>7217550000</v>
      </c>
      <c r="L39" s="76">
        <v>7291760000</v>
      </c>
      <c r="M39" s="76">
        <v>7293490000</v>
      </c>
      <c r="N39" s="76">
        <v>7353830000</v>
      </c>
      <c r="O39" s="76">
        <v>7295690000</v>
      </c>
      <c r="P39" s="76">
        <v>7379610000</v>
      </c>
      <c r="Q39" s="76">
        <v>7437780000</v>
      </c>
      <c r="R39" s="76">
        <v>7493350000</v>
      </c>
      <c r="S39" s="76">
        <v>7559830000</v>
      </c>
      <c r="T39" s="76">
        <v>7595160000</v>
      </c>
      <c r="U39" s="76">
        <v>7626180000</v>
      </c>
      <c r="V39" s="76">
        <v>7673770000</v>
      </c>
      <c r="W39" s="76">
        <v>7714700000</v>
      </c>
      <c r="X39" s="76">
        <v>7755990000</v>
      </c>
      <c r="Y39" s="76">
        <v>7717030000</v>
      </c>
      <c r="Z39" s="76">
        <v>7631800000</v>
      </c>
      <c r="AA39" s="76">
        <v>7583030000</v>
      </c>
      <c r="AB39" s="76">
        <v>7496410000</v>
      </c>
      <c r="AC39" s="76">
        <v>7383770000</v>
      </c>
      <c r="AD39" s="76">
        <v>7304650000</v>
      </c>
      <c r="AE39" s="76">
        <v>7180570000</v>
      </c>
      <c r="AF39" s="76">
        <v>7046780000</v>
      </c>
      <c r="AG39" s="76">
        <v>6895840000</v>
      </c>
      <c r="AH39" s="76">
        <v>6703710000</v>
      </c>
      <c r="AI39" s="76">
        <v>6489170000</v>
      </c>
      <c r="AJ39" s="76">
        <v>6290470000</v>
      </c>
      <c r="AK39" s="76">
        <v>6077500000</v>
      </c>
      <c r="AL39" s="76">
        <v>5871540000</v>
      </c>
      <c r="AM39" s="76">
        <v>5657570000</v>
      </c>
      <c r="AN39" s="76">
        <v>5449180000</v>
      </c>
      <c r="AO39" s="76">
        <v>5239280000</v>
      </c>
      <c r="AP39" s="76">
        <v>5037260000</v>
      </c>
      <c r="AQ39" s="76">
        <v>4839070000</v>
      </c>
      <c r="AR39" s="76">
        <v>4645830000</v>
      </c>
    </row>
    <row r="40" spans="1:44">
      <c r="A40" t="s">
        <v>484</v>
      </c>
      <c r="B40" t="s">
        <v>446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485</v>
      </c>
      <c r="B41" t="s">
        <v>446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486</v>
      </c>
      <c r="B42" t="s">
        <v>446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487</v>
      </c>
      <c r="B43" t="s">
        <v>446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488</v>
      </c>
      <c r="B44" t="s">
        <v>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489</v>
      </c>
      <c r="B45" t="s">
        <v>446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490</v>
      </c>
      <c r="B46" t="s">
        <v>446</v>
      </c>
      <c r="C46" s="76">
        <v>450300000000000</v>
      </c>
      <c r="D46" s="76">
        <v>561382000000000</v>
      </c>
      <c r="E46" s="76">
        <v>618702000000000</v>
      </c>
      <c r="F46" s="76">
        <v>642730000000000</v>
      </c>
      <c r="G46" s="76">
        <v>683317000000000</v>
      </c>
      <c r="H46" s="76">
        <v>710400000000000</v>
      </c>
      <c r="I46" s="76">
        <v>830600000000000</v>
      </c>
      <c r="J46" s="76">
        <v>842400000000000</v>
      </c>
      <c r="K46" s="76">
        <v>853500000000000</v>
      </c>
      <c r="L46" s="76">
        <v>860400000000000</v>
      </c>
      <c r="M46" s="76">
        <v>888000000000000</v>
      </c>
      <c r="N46" s="76">
        <v>1007000000000000</v>
      </c>
      <c r="O46" s="76">
        <v>1055000000000000</v>
      </c>
      <c r="P46" s="76">
        <v>1083000000000000</v>
      </c>
      <c r="Q46" s="76">
        <v>1112000000000000</v>
      </c>
      <c r="R46" s="76">
        <v>1122000000000000</v>
      </c>
      <c r="S46" s="76">
        <v>1141000000000000</v>
      </c>
      <c r="T46" s="76">
        <v>1151000000000000</v>
      </c>
      <c r="U46" s="76">
        <v>1158000000000000</v>
      </c>
      <c r="V46" s="76">
        <v>1156000000000000</v>
      </c>
      <c r="W46" s="76">
        <v>1161000000000000</v>
      </c>
      <c r="X46" s="76">
        <v>1170000000000000</v>
      </c>
      <c r="Y46" s="76">
        <v>1181000000000000</v>
      </c>
      <c r="Z46" s="76">
        <v>1191000000000000</v>
      </c>
      <c r="AA46" s="76">
        <v>1223000000000000</v>
      </c>
      <c r="AB46" s="76">
        <v>1242000000000000</v>
      </c>
      <c r="AC46" s="76">
        <v>1261000000000000</v>
      </c>
      <c r="AD46" s="76">
        <v>1263000000000000</v>
      </c>
      <c r="AE46" s="76">
        <v>1273000000000000</v>
      </c>
      <c r="AF46" s="76">
        <v>1274000000000000</v>
      </c>
      <c r="AG46" s="76">
        <v>1272000000000000</v>
      </c>
      <c r="AH46" s="76">
        <v>1261000000000000</v>
      </c>
      <c r="AI46" s="76">
        <v>1302000000000000</v>
      </c>
      <c r="AJ46" s="76">
        <v>1313000000000000</v>
      </c>
      <c r="AK46" s="76">
        <v>1324000000000000</v>
      </c>
      <c r="AL46" s="76">
        <v>1335000000000000</v>
      </c>
      <c r="AM46" s="76">
        <v>1346000000000000</v>
      </c>
      <c r="AN46" s="76">
        <v>1356000000000000</v>
      </c>
      <c r="AO46" s="76">
        <v>1367000000000000</v>
      </c>
      <c r="AP46" s="76">
        <v>1378000000000000</v>
      </c>
      <c r="AQ46" s="76">
        <v>1389000000000000</v>
      </c>
      <c r="AR46" s="76">
        <v>1400000000000000</v>
      </c>
    </row>
    <row r="47" spans="1:44">
      <c r="A47" t="s">
        <v>491</v>
      </c>
      <c r="B47" t="s">
        <v>446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492</v>
      </c>
      <c r="B48" t="s">
        <v>446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493</v>
      </c>
      <c r="B49" t="s">
        <v>446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445</v>
      </c>
      <c r="B50" t="s">
        <v>494</v>
      </c>
      <c r="C50">
        <v>666.84799999999996</v>
      </c>
      <c r="D50">
        <v>691.30100000000004</v>
      </c>
      <c r="E50">
        <v>693.75</v>
      </c>
      <c r="F50">
        <v>700.05499999999995</v>
      </c>
      <c r="G50">
        <v>709.57</v>
      </c>
      <c r="H50">
        <v>722.428</v>
      </c>
      <c r="I50">
        <v>729.428</v>
      </c>
      <c r="J50">
        <v>736.16099999999994</v>
      </c>
      <c r="K50">
        <v>745.03499999999997</v>
      </c>
      <c r="L50">
        <v>753.81500000000005</v>
      </c>
      <c r="M50">
        <v>764.91800000000001</v>
      </c>
      <c r="N50">
        <v>774.12300000000005</v>
      </c>
      <c r="O50">
        <v>781.80600000000004</v>
      </c>
      <c r="P50">
        <v>790.48599999999999</v>
      </c>
      <c r="Q50">
        <v>797.93499999999995</v>
      </c>
      <c r="R50">
        <v>801.95</v>
      </c>
      <c r="S50">
        <v>805.86699999999996</v>
      </c>
      <c r="T50">
        <v>810.22699999999998</v>
      </c>
      <c r="U50">
        <v>814.05799999999999</v>
      </c>
      <c r="V50">
        <v>817.346</v>
      </c>
      <c r="W50">
        <v>821.61599999999999</v>
      </c>
      <c r="X50">
        <v>826.83</v>
      </c>
      <c r="Y50">
        <v>831.75199999999995</v>
      </c>
      <c r="Z50">
        <v>835.33</v>
      </c>
      <c r="AA50">
        <v>840.45899999999995</v>
      </c>
      <c r="AB50">
        <v>844.53800000000001</v>
      </c>
      <c r="AC50">
        <v>849.18700000000001</v>
      </c>
      <c r="AD50">
        <v>853.50699999999995</v>
      </c>
      <c r="AE50">
        <v>858.78599999999994</v>
      </c>
      <c r="AF50">
        <v>864.01499999999999</v>
      </c>
      <c r="AG50">
        <v>870.95100000000002</v>
      </c>
    </row>
    <row r="51" spans="1:44">
      <c r="A51" t="s">
        <v>447</v>
      </c>
      <c r="B51" t="s">
        <v>494</v>
      </c>
      <c r="C51">
        <v>153.803</v>
      </c>
      <c r="D51">
        <v>157.13499999999999</v>
      </c>
      <c r="E51">
        <v>160.87899999999999</v>
      </c>
      <c r="F51">
        <v>165.185</v>
      </c>
      <c r="G51">
        <v>169.59</v>
      </c>
      <c r="H51">
        <v>174.11500000000001</v>
      </c>
      <c r="I51">
        <v>178.64500000000001</v>
      </c>
      <c r="J51">
        <v>183.34700000000001</v>
      </c>
      <c r="K51">
        <v>188.268</v>
      </c>
      <c r="L51">
        <v>193.30099999999999</v>
      </c>
      <c r="M51">
        <v>198.203</v>
      </c>
      <c r="N51">
        <v>202.94900000000001</v>
      </c>
      <c r="O51">
        <v>207.48699999999999</v>
      </c>
      <c r="P51">
        <v>211.89599999999999</v>
      </c>
      <c r="Q51">
        <v>216.22499999999999</v>
      </c>
      <c r="R51">
        <v>217.273</v>
      </c>
      <c r="S51">
        <v>218.21100000000001</v>
      </c>
      <c r="T51">
        <v>218.73599999999999</v>
      </c>
      <c r="U51">
        <v>219.30199999999999</v>
      </c>
      <c r="V51">
        <v>219.84100000000001</v>
      </c>
      <c r="W51">
        <v>220.49299999999999</v>
      </c>
      <c r="X51">
        <v>221.166</v>
      </c>
      <c r="Y51">
        <v>221.82499999999999</v>
      </c>
      <c r="Z51">
        <v>222.62299999999999</v>
      </c>
      <c r="AA51">
        <v>223.541</v>
      </c>
      <c r="AB51">
        <v>224.6</v>
      </c>
      <c r="AC51">
        <v>225.744</v>
      </c>
      <c r="AD51">
        <v>226.779</v>
      </c>
      <c r="AE51">
        <v>228.233</v>
      </c>
      <c r="AF51">
        <v>229.881</v>
      </c>
      <c r="AG51">
        <v>231.78800000000001</v>
      </c>
    </row>
    <row r="52" spans="1:44">
      <c r="A52" t="s">
        <v>448</v>
      </c>
      <c r="B52" t="s">
        <v>494</v>
      </c>
      <c r="C52">
        <v>130.893</v>
      </c>
      <c r="D52">
        <v>147.52199999999999</v>
      </c>
      <c r="E52">
        <v>141.52099999999999</v>
      </c>
      <c r="F52">
        <v>139.715</v>
      </c>
      <c r="G52">
        <v>140.09700000000001</v>
      </c>
      <c r="H52">
        <v>143.553</v>
      </c>
      <c r="I52">
        <v>141.87899999999999</v>
      </c>
      <c r="J52">
        <v>139.95500000000001</v>
      </c>
      <c r="K52">
        <v>139.76300000000001</v>
      </c>
      <c r="L52">
        <v>139.352</v>
      </c>
      <c r="M52">
        <v>141.416</v>
      </c>
      <c r="N52">
        <v>142.69200000000001</v>
      </c>
      <c r="O52">
        <v>142.91300000000001</v>
      </c>
      <c r="P52">
        <v>144.36699999999999</v>
      </c>
      <c r="Q52">
        <v>144.69999999999999</v>
      </c>
      <c r="R52">
        <v>144.779</v>
      </c>
      <c r="S52">
        <v>143.929</v>
      </c>
      <c r="T52">
        <v>143.80600000000001</v>
      </c>
      <c r="U52">
        <v>143.24199999999999</v>
      </c>
      <c r="V52">
        <v>141.999</v>
      </c>
      <c r="W52">
        <v>141.71299999999999</v>
      </c>
      <c r="X52">
        <v>142.13300000000001</v>
      </c>
      <c r="Y52">
        <v>142.351</v>
      </c>
      <c r="Z52">
        <v>140.95699999999999</v>
      </c>
      <c r="AA52">
        <v>141.57300000000001</v>
      </c>
      <c r="AB52">
        <v>140.97399999999999</v>
      </c>
      <c r="AC52">
        <v>140.821</v>
      </c>
      <c r="AD52">
        <v>140.47999999999999</v>
      </c>
      <c r="AE52">
        <v>140.63999999999999</v>
      </c>
      <c r="AF52">
        <v>140.61000000000001</v>
      </c>
      <c r="AG52">
        <v>141.88499999999999</v>
      </c>
    </row>
    <row r="53" spans="1:44">
      <c r="A53" t="s">
        <v>449</v>
      </c>
      <c r="B53" t="s">
        <v>494</v>
      </c>
      <c r="C53">
        <v>16.5474</v>
      </c>
      <c r="D53">
        <v>16.546900000000001</v>
      </c>
      <c r="E53">
        <v>16.532800000000002</v>
      </c>
      <c r="F53">
        <v>16.506</v>
      </c>
      <c r="G53">
        <v>16.4862</v>
      </c>
      <c r="H53">
        <v>16.468299999999999</v>
      </c>
      <c r="I53">
        <v>16.454799999999999</v>
      </c>
      <c r="J53">
        <v>16.447299999999998</v>
      </c>
      <c r="K53">
        <v>16.436599999999999</v>
      </c>
      <c r="L53">
        <v>16.442499999999999</v>
      </c>
      <c r="M53">
        <v>16.434699999999999</v>
      </c>
      <c r="N53">
        <v>16.3948</v>
      </c>
      <c r="O53">
        <v>16.4177</v>
      </c>
      <c r="P53">
        <v>16.436499999999999</v>
      </c>
      <c r="Q53">
        <v>16.456</v>
      </c>
      <c r="R53">
        <v>16.4831</v>
      </c>
      <c r="S53">
        <v>16.504799999999999</v>
      </c>
      <c r="T53">
        <v>16.533899999999999</v>
      </c>
      <c r="U53">
        <v>16.564399999999999</v>
      </c>
      <c r="V53">
        <v>16.590299999999999</v>
      </c>
      <c r="W53">
        <v>16.624199999999998</v>
      </c>
      <c r="X53">
        <v>16.658300000000001</v>
      </c>
      <c r="Y53">
        <v>16.688199999999998</v>
      </c>
      <c r="Z53">
        <v>16.726199999999999</v>
      </c>
      <c r="AA53">
        <v>16.7639</v>
      </c>
      <c r="AB53">
        <v>16.804600000000001</v>
      </c>
      <c r="AC53">
        <v>16.845700000000001</v>
      </c>
      <c r="AD53">
        <v>16.889199999999999</v>
      </c>
      <c r="AE53">
        <v>16.933</v>
      </c>
      <c r="AF53">
        <v>16.9787</v>
      </c>
      <c r="AG53">
        <v>17.027100000000001</v>
      </c>
    </row>
    <row r="54" spans="1:44">
      <c r="A54" t="s">
        <v>450</v>
      </c>
      <c r="B54" t="s">
        <v>494</v>
      </c>
      <c r="C54">
        <v>4.1658600000000003</v>
      </c>
      <c r="D54">
        <v>4.18492</v>
      </c>
      <c r="E54">
        <v>4.1991399999999999</v>
      </c>
      <c r="F54">
        <v>4.20967</v>
      </c>
      <c r="G54">
        <v>4.2210700000000001</v>
      </c>
      <c r="H54">
        <v>4.2316000000000003</v>
      </c>
      <c r="I54">
        <v>4.2436199999999999</v>
      </c>
      <c r="J54">
        <v>4.2542999999999997</v>
      </c>
      <c r="K54">
        <v>4.2663200000000003</v>
      </c>
      <c r="L54">
        <v>4.2776199999999998</v>
      </c>
      <c r="M54">
        <v>4.2889200000000001</v>
      </c>
      <c r="N54">
        <v>4.2875300000000003</v>
      </c>
      <c r="O54">
        <v>4.3518800000000004</v>
      </c>
      <c r="P54">
        <v>4.4170100000000003</v>
      </c>
      <c r="Q54">
        <v>4.4840299999999997</v>
      </c>
      <c r="R54">
        <v>4.5512499999999996</v>
      </c>
      <c r="S54">
        <v>4.6192099999999998</v>
      </c>
      <c r="T54">
        <v>4.6885399999999997</v>
      </c>
      <c r="U54">
        <v>4.7585899999999999</v>
      </c>
      <c r="V54">
        <v>4.8306500000000003</v>
      </c>
      <c r="W54">
        <v>4.9028099999999997</v>
      </c>
      <c r="X54">
        <v>4.9757400000000001</v>
      </c>
      <c r="Y54">
        <v>5.0506700000000002</v>
      </c>
      <c r="Z54">
        <v>5.1263199999999998</v>
      </c>
      <c r="AA54">
        <v>5.2034099999999999</v>
      </c>
      <c r="AB54">
        <v>5.2812700000000001</v>
      </c>
      <c r="AC54">
        <v>5.3610800000000003</v>
      </c>
      <c r="AD54">
        <v>5.4410999999999996</v>
      </c>
      <c r="AE54">
        <v>5.5224000000000002</v>
      </c>
      <c r="AF54">
        <v>5.6051900000000003</v>
      </c>
      <c r="AG54">
        <v>5.6899800000000003</v>
      </c>
    </row>
    <row r="55" spans="1:44">
      <c r="A55" t="s">
        <v>451</v>
      </c>
      <c r="B55" t="s">
        <v>494</v>
      </c>
      <c r="C55">
        <v>343.76799999999997</v>
      </c>
      <c r="D55">
        <v>348.33600000000001</v>
      </c>
      <c r="E55">
        <v>353.238</v>
      </c>
      <c r="F55">
        <v>357.15499999999997</v>
      </c>
      <c r="G55">
        <v>362.08699999999999</v>
      </c>
      <c r="H55">
        <v>367.166</v>
      </c>
      <c r="I55">
        <v>371.40800000000002</v>
      </c>
      <c r="J55">
        <v>375.55500000000001</v>
      </c>
      <c r="K55">
        <v>379.79399999999998</v>
      </c>
      <c r="L55">
        <v>384.13</v>
      </c>
      <c r="M55">
        <v>388.35899999999998</v>
      </c>
      <c r="N55">
        <v>391.77800000000002</v>
      </c>
      <c r="O55">
        <v>394.71100000000001</v>
      </c>
      <c r="P55">
        <v>397.64</v>
      </c>
      <c r="Q55">
        <v>400.53500000000003</v>
      </c>
      <c r="R55">
        <v>403.42399999999998</v>
      </c>
      <c r="S55">
        <v>407.36</v>
      </c>
      <c r="T55">
        <v>411.31400000000002</v>
      </c>
      <c r="U55">
        <v>415.238</v>
      </c>
      <c r="V55">
        <v>419.22699999999998</v>
      </c>
      <c r="W55">
        <v>423.221</v>
      </c>
      <c r="X55">
        <v>427.33</v>
      </c>
      <c r="Y55">
        <v>431.46499999999997</v>
      </c>
      <c r="Z55">
        <v>435.62099999999998</v>
      </c>
      <c r="AA55">
        <v>439.29500000000002</v>
      </c>
      <c r="AB55">
        <v>442.99200000000002</v>
      </c>
      <c r="AC55">
        <v>446.625</v>
      </c>
      <c r="AD55">
        <v>450.32299999999998</v>
      </c>
      <c r="AE55">
        <v>453.95800000000003</v>
      </c>
      <c r="AF55">
        <v>457.63600000000002</v>
      </c>
      <c r="AG55">
        <v>461.35199999999998</v>
      </c>
    </row>
    <row r="56" spans="1:44">
      <c r="A56" t="s">
        <v>452</v>
      </c>
      <c r="B56" t="s">
        <v>494</v>
      </c>
      <c r="C56">
        <v>5.5524900000000002E-2</v>
      </c>
      <c r="D56">
        <v>5.6606700000000003E-2</v>
      </c>
      <c r="E56">
        <v>5.7702799999999999E-2</v>
      </c>
      <c r="F56">
        <v>5.88196E-2</v>
      </c>
      <c r="G56">
        <v>5.9964299999999998E-2</v>
      </c>
      <c r="H56">
        <v>6.1135599999999998E-2</v>
      </c>
      <c r="I56">
        <v>6.2338400000000002E-2</v>
      </c>
      <c r="J56">
        <v>6.3574599999999995E-2</v>
      </c>
      <c r="K56">
        <v>6.4847399999999999E-2</v>
      </c>
      <c r="L56">
        <v>6.6164700000000007E-2</v>
      </c>
      <c r="M56">
        <v>6.7544000000000007E-2</v>
      </c>
      <c r="N56">
        <v>6.8982199999999994E-2</v>
      </c>
      <c r="O56">
        <v>7.0033100000000001E-2</v>
      </c>
      <c r="P56">
        <v>7.11392E-2</v>
      </c>
      <c r="Q56">
        <v>7.2305700000000001E-2</v>
      </c>
      <c r="R56">
        <v>7.3502999999999999E-2</v>
      </c>
      <c r="S56">
        <v>7.4759300000000001E-2</v>
      </c>
      <c r="T56">
        <v>7.6073600000000005E-2</v>
      </c>
      <c r="U56">
        <v>7.7449100000000007E-2</v>
      </c>
      <c r="V56">
        <v>7.8865299999999999E-2</v>
      </c>
      <c r="W56">
        <v>8.0334699999999995E-2</v>
      </c>
      <c r="X56">
        <v>8.1853899999999993E-2</v>
      </c>
      <c r="Y56">
        <v>8.3411700000000005E-2</v>
      </c>
      <c r="Z56">
        <v>8.5016700000000001E-2</v>
      </c>
      <c r="AA56">
        <v>8.6247500000000005E-2</v>
      </c>
      <c r="AB56">
        <v>8.7514700000000001E-2</v>
      </c>
      <c r="AC56">
        <v>8.8798799999999997E-2</v>
      </c>
      <c r="AD56">
        <v>9.0094099999999996E-2</v>
      </c>
      <c r="AE56">
        <v>9.1397999999999993E-2</v>
      </c>
      <c r="AF56">
        <v>9.2725199999999994E-2</v>
      </c>
      <c r="AG56">
        <v>9.4049800000000003E-2</v>
      </c>
    </row>
    <row r="57" spans="1:44">
      <c r="A57" t="s">
        <v>453</v>
      </c>
      <c r="B57" t="s">
        <v>494</v>
      </c>
      <c r="C57">
        <v>17.6158</v>
      </c>
      <c r="D57">
        <v>17.519300000000001</v>
      </c>
      <c r="E57">
        <v>17.322299999999998</v>
      </c>
      <c r="F57">
        <v>17.2256</v>
      </c>
      <c r="G57">
        <v>17.029199999999999</v>
      </c>
      <c r="H57">
        <v>16.8325</v>
      </c>
      <c r="I57">
        <v>16.735700000000001</v>
      </c>
      <c r="J57">
        <v>16.539000000000001</v>
      </c>
      <c r="K57">
        <v>16.442599999999999</v>
      </c>
      <c r="L57">
        <v>16.2456</v>
      </c>
      <c r="M57">
        <v>16.149100000000001</v>
      </c>
      <c r="N57">
        <v>15.952400000000001</v>
      </c>
      <c r="O57">
        <v>15.855399999999999</v>
      </c>
      <c r="P57">
        <v>15.659000000000001</v>
      </c>
      <c r="Q57">
        <v>15.462199999999999</v>
      </c>
      <c r="R57">
        <v>15.365500000000001</v>
      </c>
      <c r="S57">
        <v>15.168799999999999</v>
      </c>
      <c r="T57">
        <v>15.0724</v>
      </c>
      <c r="U57">
        <v>14.875400000000001</v>
      </c>
      <c r="V57">
        <v>14.778600000000001</v>
      </c>
      <c r="W57">
        <v>14.5822</v>
      </c>
      <c r="X57">
        <v>14.485200000000001</v>
      </c>
      <c r="Y57">
        <v>14.2887</v>
      </c>
      <c r="Z57">
        <v>14.192</v>
      </c>
      <c r="AA57">
        <v>13.9953</v>
      </c>
      <c r="AB57">
        <v>13.7986</v>
      </c>
      <c r="AC57">
        <v>13.7019</v>
      </c>
      <c r="AD57">
        <v>13.505100000000001</v>
      </c>
      <c r="AE57">
        <v>13.4084</v>
      </c>
      <c r="AF57">
        <v>13.212</v>
      </c>
      <c r="AG57">
        <v>13.115</v>
      </c>
    </row>
    <row r="58" spans="1:44">
      <c r="A58" t="s">
        <v>454</v>
      </c>
      <c r="B58" t="s">
        <v>494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44">
      <c r="A59" t="s">
        <v>455</v>
      </c>
      <c r="B59" t="s">
        <v>494</v>
      </c>
      <c r="C59">
        <v>203.49100000000001</v>
      </c>
      <c r="D59">
        <v>206.68600000000001</v>
      </c>
      <c r="E59">
        <v>210.18299999999999</v>
      </c>
      <c r="F59">
        <v>212.726</v>
      </c>
      <c r="G59">
        <v>216.28299999999999</v>
      </c>
      <c r="H59">
        <v>219.983</v>
      </c>
      <c r="I59">
        <v>222.93299999999999</v>
      </c>
      <c r="J59">
        <v>225.84399999999999</v>
      </c>
      <c r="K59">
        <v>228.816</v>
      </c>
      <c r="L59">
        <v>231.858</v>
      </c>
      <c r="M59">
        <v>234.81800000000001</v>
      </c>
      <c r="N59">
        <v>237.13800000000001</v>
      </c>
      <c r="O59">
        <v>238.97300000000001</v>
      </c>
      <c r="P59">
        <v>240.834</v>
      </c>
      <c r="Q59">
        <v>242.63200000000001</v>
      </c>
      <c r="R59">
        <v>244.45400000000001</v>
      </c>
      <c r="S59">
        <v>247.37700000000001</v>
      </c>
      <c r="T59">
        <v>250.321</v>
      </c>
      <c r="U59">
        <v>253.261</v>
      </c>
      <c r="V59">
        <v>256.24</v>
      </c>
      <c r="W59">
        <v>259.24900000000002</v>
      </c>
      <c r="X59">
        <v>262.45999999999998</v>
      </c>
      <c r="Y59">
        <v>265.69600000000003</v>
      </c>
      <c r="Z59">
        <v>268.95400000000001</v>
      </c>
      <c r="AA59">
        <v>271.78399999999999</v>
      </c>
      <c r="AB59">
        <v>274.61</v>
      </c>
      <c r="AC59">
        <v>277.45800000000003</v>
      </c>
      <c r="AD59">
        <v>280.31700000000001</v>
      </c>
      <c r="AE59">
        <v>283.16699999999997</v>
      </c>
      <c r="AF59">
        <v>286.03300000000002</v>
      </c>
      <c r="AG59">
        <v>288.91000000000003</v>
      </c>
    </row>
    <row r="60" spans="1:44">
      <c r="A60" t="s">
        <v>456</v>
      </c>
      <c r="B60" t="s">
        <v>494</v>
      </c>
      <c r="C60">
        <v>90.085700000000003</v>
      </c>
      <c r="D60">
        <v>90.6374</v>
      </c>
      <c r="E60">
        <v>91.191199999999995</v>
      </c>
      <c r="F60">
        <v>91.744</v>
      </c>
      <c r="G60">
        <v>92.297300000000007</v>
      </c>
      <c r="H60">
        <v>92.852800000000002</v>
      </c>
      <c r="I60">
        <v>93.352900000000005</v>
      </c>
      <c r="J60">
        <v>93.825500000000005</v>
      </c>
      <c r="K60">
        <v>94.300299999999993</v>
      </c>
      <c r="L60">
        <v>94.802199999999999</v>
      </c>
      <c r="M60">
        <v>95.278199999999998</v>
      </c>
      <c r="N60">
        <v>95.644300000000001</v>
      </c>
      <c r="O60">
        <v>95.982799999999997</v>
      </c>
      <c r="P60">
        <v>96.3215</v>
      </c>
      <c r="Q60">
        <v>96.660399999999996</v>
      </c>
      <c r="R60">
        <v>96.998199999999997</v>
      </c>
      <c r="S60">
        <v>97.282899999999998</v>
      </c>
      <c r="T60">
        <v>97.566500000000005</v>
      </c>
      <c r="U60">
        <v>97.823599999999999</v>
      </c>
      <c r="V60">
        <v>98.107500000000002</v>
      </c>
      <c r="W60">
        <v>98.393100000000004</v>
      </c>
      <c r="X60">
        <v>98.594999999999999</v>
      </c>
      <c r="Y60">
        <v>98.770499999999998</v>
      </c>
      <c r="Z60">
        <v>98.972800000000007</v>
      </c>
      <c r="AA60">
        <v>99.124399999999994</v>
      </c>
      <c r="AB60">
        <v>99.302499999999995</v>
      </c>
      <c r="AC60">
        <v>99.426100000000005</v>
      </c>
      <c r="AD60">
        <v>99.577799999999996</v>
      </c>
      <c r="AE60">
        <v>99.701400000000007</v>
      </c>
      <c r="AF60">
        <v>99.825100000000006</v>
      </c>
      <c r="AG60">
        <v>100.003</v>
      </c>
    </row>
    <row r="61" spans="1:44">
      <c r="A61" t="s">
        <v>457</v>
      </c>
      <c r="B61" t="s">
        <v>494</v>
      </c>
      <c r="C61">
        <v>50.191200000000002</v>
      </c>
      <c r="D61">
        <v>51.013199999999998</v>
      </c>
      <c r="E61">
        <v>51.863100000000003</v>
      </c>
      <c r="F61">
        <v>52.685200000000002</v>
      </c>
      <c r="G61">
        <v>53.507300000000001</v>
      </c>
      <c r="H61">
        <v>54.329799999999999</v>
      </c>
      <c r="I61">
        <v>55.121699999999997</v>
      </c>
      <c r="J61">
        <v>55.8857</v>
      </c>
      <c r="K61">
        <v>56.677599999999998</v>
      </c>
      <c r="L61">
        <v>57.469900000000003</v>
      </c>
      <c r="M61">
        <v>58.2624</v>
      </c>
      <c r="N61">
        <v>58.996400000000001</v>
      </c>
      <c r="O61">
        <v>59.754300000000001</v>
      </c>
      <c r="P61">
        <v>60.484200000000001</v>
      </c>
      <c r="Q61">
        <v>61.2423</v>
      </c>
      <c r="R61">
        <v>61.972000000000001</v>
      </c>
      <c r="S61">
        <v>62.699199999999998</v>
      </c>
      <c r="T61">
        <v>63.426200000000001</v>
      </c>
      <c r="U61">
        <v>64.153000000000006</v>
      </c>
      <c r="V61">
        <v>64.880099999999999</v>
      </c>
      <c r="W61">
        <v>65.578900000000004</v>
      </c>
      <c r="X61">
        <v>66.274500000000003</v>
      </c>
      <c r="Y61">
        <v>66.999300000000005</v>
      </c>
      <c r="Z61">
        <v>67.695099999999996</v>
      </c>
      <c r="AA61">
        <v>68.387200000000007</v>
      </c>
      <c r="AB61">
        <v>69.079300000000003</v>
      </c>
      <c r="AC61">
        <v>69.740099999999998</v>
      </c>
      <c r="AD61">
        <v>70.428700000000006</v>
      </c>
      <c r="AE61">
        <v>71.089399999999998</v>
      </c>
      <c r="AF61">
        <v>71.778199999999998</v>
      </c>
      <c r="AG61">
        <v>72.438999999999993</v>
      </c>
    </row>
    <row r="62" spans="1:44">
      <c r="A62" t="s">
        <v>458</v>
      </c>
      <c r="B62" t="s">
        <v>494</v>
      </c>
      <c r="C62">
        <v>479.43700000000001</v>
      </c>
      <c r="D62">
        <v>501.08199999999999</v>
      </c>
      <c r="E62">
        <v>500.82400000000001</v>
      </c>
      <c r="F62">
        <v>504.42700000000002</v>
      </c>
      <c r="G62">
        <v>511.22</v>
      </c>
      <c r="H62">
        <v>521.34199999999998</v>
      </c>
      <c r="I62">
        <v>526.298</v>
      </c>
      <c r="J62">
        <v>531.04600000000005</v>
      </c>
      <c r="K62">
        <v>537.87300000000005</v>
      </c>
      <c r="L62">
        <v>544.56500000000005</v>
      </c>
      <c r="M62">
        <v>553.61800000000005</v>
      </c>
      <c r="N62">
        <v>561.52200000000005</v>
      </c>
      <c r="O62">
        <v>567.87</v>
      </c>
      <c r="P62">
        <v>575.226</v>
      </c>
      <c r="Q62">
        <v>581.34100000000001</v>
      </c>
      <c r="R62">
        <v>584.1</v>
      </c>
      <c r="S62">
        <v>585.88499999999999</v>
      </c>
      <c r="T62">
        <v>588.10900000000004</v>
      </c>
      <c r="U62">
        <v>589.84400000000005</v>
      </c>
      <c r="V62">
        <v>591.01199999999994</v>
      </c>
      <c r="W62">
        <v>593.173</v>
      </c>
      <c r="X62">
        <v>596.20399999999995</v>
      </c>
      <c r="Y62">
        <v>598.95100000000002</v>
      </c>
      <c r="Z62">
        <v>600.346</v>
      </c>
      <c r="AA62">
        <v>603.31100000000004</v>
      </c>
      <c r="AB62">
        <v>605.20399999999995</v>
      </c>
      <c r="AC62">
        <v>607.69299999999998</v>
      </c>
      <c r="AD62">
        <v>609.79700000000003</v>
      </c>
      <c r="AE62">
        <v>612.91200000000003</v>
      </c>
      <c r="AF62">
        <v>615.952</v>
      </c>
      <c r="AG62">
        <v>620.65</v>
      </c>
    </row>
    <row r="63" spans="1:44">
      <c r="A63" t="s">
        <v>459</v>
      </c>
      <c r="B63" t="s">
        <v>494</v>
      </c>
      <c r="C63">
        <v>1.3329200000000001</v>
      </c>
      <c r="D63">
        <v>1.34694</v>
      </c>
      <c r="E63">
        <v>1.3507199999999999</v>
      </c>
      <c r="F63">
        <v>1.35755</v>
      </c>
      <c r="G63">
        <v>1.36378</v>
      </c>
      <c r="H63">
        <v>1.3754500000000001</v>
      </c>
      <c r="I63">
        <v>1.38412</v>
      </c>
      <c r="J63">
        <v>1.39422</v>
      </c>
      <c r="K63">
        <v>1.4052800000000001</v>
      </c>
      <c r="L63">
        <v>1.4223600000000001</v>
      </c>
      <c r="M63">
        <v>1.4330400000000001</v>
      </c>
      <c r="N63">
        <v>1.4473499999999999</v>
      </c>
      <c r="O63">
        <v>1.46543</v>
      </c>
      <c r="P63">
        <v>1.48373</v>
      </c>
      <c r="Q63">
        <v>1.5013799999999999</v>
      </c>
      <c r="R63">
        <v>1.5042899999999999</v>
      </c>
      <c r="S63">
        <v>1.50658</v>
      </c>
      <c r="T63">
        <v>1.5072300000000001</v>
      </c>
      <c r="U63">
        <v>1.50796</v>
      </c>
      <c r="V63">
        <v>1.5083500000000001</v>
      </c>
      <c r="W63">
        <v>1.5088999999999999</v>
      </c>
      <c r="X63">
        <v>1.5097400000000001</v>
      </c>
      <c r="Y63">
        <v>1.5108200000000001</v>
      </c>
      <c r="Z63">
        <v>1.5122100000000001</v>
      </c>
      <c r="AA63">
        <v>1.5141</v>
      </c>
      <c r="AB63">
        <v>1.5159199999999999</v>
      </c>
      <c r="AC63">
        <v>1.51871</v>
      </c>
      <c r="AD63">
        <v>1.5228900000000001</v>
      </c>
      <c r="AE63">
        <v>1.5279199999999999</v>
      </c>
      <c r="AF63">
        <v>1.5340800000000001</v>
      </c>
      <c r="AG63">
        <v>1.54254</v>
      </c>
    </row>
    <row r="64" spans="1:44">
      <c r="A64" t="s">
        <v>460</v>
      </c>
      <c r="B64" t="s">
        <v>494</v>
      </c>
      <c r="C64">
        <v>4.2954600000000003</v>
      </c>
      <c r="D64">
        <v>4.3465699999999998</v>
      </c>
      <c r="E64">
        <v>4.3696599999999997</v>
      </c>
      <c r="F64">
        <v>4.4059299999999997</v>
      </c>
      <c r="G64">
        <v>4.4413999999999998</v>
      </c>
      <c r="H64">
        <v>4.4919700000000002</v>
      </c>
      <c r="I64">
        <v>4.5346700000000002</v>
      </c>
      <c r="J64">
        <v>4.5818500000000002</v>
      </c>
      <c r="K64">
        <v>4.6323299999999996</v>
      </c>
      <c r="L64">
        <v>4.6980700000000004</v>
      </c>
      <c r="M64">
        <v>4.7467199999999998</v>
      </c>
      <c r="N64">
        <v>4.8035699999999997</v>
      </c>
      <c r="O64">
        <v>4.86911</v>
      </c>
      <c r="P64">
        <v>4.9342499999999996</v>
      </c>
      <c r="Q64">
        <v>4.9965799999999998</v>
      </c>
      <c r="R64">
        <v>5.0005499999999996</v>
      </c>
      <c r="S64">
        <v>5.0014900000000004</v>
      </c>
      <c r="T64">
        <v>4.9939600000000004</v>
      </c>
      <c r="U64">
        <v>4.9870200000000002</v>
      </c>
      <c r="V64">
        <v>4.97872</v>
      </c>
      <c r="W64">
        <v>4.9714999999999998</v>
      </c>
      <c r="X64">
        <v>4.9656500000000001</v>
      </c>
      <c r="Y64">
        <v>4.9612400000000001</v>
      </c>
      <c r="Z64">
        <v>4.95791</v>
      </c>
      <c r="AA64">
        <v>4.9568199999999996</v>
      </c>
      <c r="AB64">
        <v>4.9565299999999999</v>
      </c>
      <c r="AC64">
        <v>4.9599500000000001</v>
      </c>
      <c r="AD64">
        <v>4.9683099999999998</v>
      </c>
      <c r="AE64">
        <v>4.9813599999999996</v>
      </c>
      <c r="AF64">
        <v>4.9990300000000003</v>
      </c>
      <c r="AG64">
        <v>5.02447</v>
      </c>
    </row>
    <row r="65" spans="1:33">
      <c r="A65" t="s">
        <v>461</v>
      </c>
      <c r="B65" t="s">
        <v>494</v>
      </c>
      <c r="C65">
        <v>-5.1035000000000004</v>
      </c>
      <c r="D65">
        <v>-5.63652</v>
      </c>
      <c r="E65">
        <v>-5.6447399999999996</v>
      </c>
      <c r="F65">
        <v>-5.6530699999999996</v>
      </c>
      <c r="G65">
        <v>-5.7603499999999999</v>
      </c>
      <c r="H65">
        <v>-5.9119799999999998</v>
      </c>
      <c r="I65">
        <v>-5.9491100000000001</v>
      </c>
      <c r="J65">
        <v>-5.9936800000000003</v>
      </c>
      <c r="K65">
        <v>-6.1407999999999996</v>
      </c>
      <c r="L65">
        <v>-6.3146800000000001</v>
      </c>
      <c r="M65">
        <v>-6.4912299999999998</v>
      </c>
      <c r="N65">
        <v>-6.66113</v>
      </c>
      <c r="O65">
        <v>-6.8113400000000004</v>
      </c>
      <c r="P65">
        <v>-6.9785899999999996</v>
      </c>
      <c r="Q65">
        <v>-7.1203099999999999</v>
      </c>
      <c r="R65">
        <v>-7.1873800000000001</v>
      </c>
      <c r="S65">
        <v>-7.25509</v>
      </c>
      <c r="T65">
        <v>-7.3228999999999997</v>
      </c>
      <c r="U65">
        <v>-7.3855700000000004</v>
      </c>
      <c r="V65">
        <v>-7.4397599999999997</v>
      </c>
      <c r="W65">
        <v>-7.5054800000000004</v>
      </c>
      <c r="X65">
        <v>-7.5766299999999998</v>
      </c>
      <c r="Y65">
        <v>-7.6437600000000003</v>
      </c>
      <c r="Z65">
        <v>-7.6995899999999997</v>
      </c>
      <c r="AA65">
        <v>-7.7823799999999999</v>
      </c>
      <c r="AB65">
        <v>-7.8361400000000003</v>
      </c>
      <c r="AC65">
        <v>-7.8996399999999998</v>
      </c>
      <c r="AD65">
        <v>-7.9735199999999997</v>
      </c>
      <c r="AE65">
        <v>-8.0366199999999992</v>
      </c>
      <c r="AF65">
        <v>-8.1007499999999997</v>
      </c>
      <c r="AG65">
        <v>-8.2079400000000007</v>
      </c>
    </row>
    <row r="66" spans="1:33">
      <c r="A66" t="s">
        <v>462</v>
      </c>
      <c r="B66" t="s">
        <v>494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463</v>
      </c>
      <c r="B67" t="s">
        <v>494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464</v>
      </c>
      <c r="B68" t="s">
        <v>494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465</v>
      </c>
      <c r="B69" t="s">
        <v>494</v>
      </c>
      <c r="C69">
        <v>5.7267700000000001</v>
      </c>
      <c r="D69">
        <v>6.1492500000000003</v>
      </c>
      <c r="E69">
        <v>6.1150799999999998</v>
      </c>
      <c r="F69">
        <v>6.0572600000000003</v>
      </c>
      <c r="G69">
        <v>6.0783399999999999</v>
      </c>
      <c r="H69">
        <v>6.1525100000000004</v>
      </c>
      <c r="I69">
        <v>6.1234200000000003</v>
      </c>
      <c r="J69">
        <v>6.1042399999999999</v>
      </c>
      <c r="K69">
        <v>6.1751699999999996</v>
      </c>
      <c r="L69">
        <v>6.2996600000000003</v>
      </c>
      <c r="M69">
        <v>6.3960600000000003</v>
      </c>
      <c r="N69">
        <v>6.5064000000000002</v>
      </c>
      <c r="O69">
        <v>6.6216200000000001</v>
      </c>
      <c r="P69">
        <v>6.7522799999999998</v>
      </c>
      <c r="Q69">
        <v>6.8632099999999996</v>
      </c>
      <c r="R69">
        <v>6.9211400000000003</v>
      </c>
      <c r="S69">
        <v>6.9853500000000004</v>
      </c>
      <c r="T69">
        <v>7.0525399999999996</v>
      </c>
      <c r="U69">
        <v>7.1159400000000002</v>
      </c>
      <c r="V69">
        <v>7.1737900000000003</v>
      </c>
      <c r="W69">
        <v>7.2368399999999999</v>
      </c>
      <c r="X69">
        <v>7.3028300000000002</v>
      </c>
      <c r="Y69">
        <v>7.3632</v>
      </c>
      <c r="Z69">
        <v>7.4186199999999998</v>
      </c>
      <c r="AA69">
        <v>7.49573</v>
      </c>
      <c r="AB69">
        <v>7.5444800000000001</v>
      </c>
      <c r="AC69">
        <v>7.6013999999999999</v>
      </c>
      <c r="AD69">
        <v>7.6712300000000004</v>
      </c>
      <c r="AE69">
        <v>7.7234299999999996</v>
      </c>
      <c r="AF69">
        <v>7.7759799999999997</v>
      </c>
      <c r="AG69">
        <v>7.8691500000000003</v>
      </c>
    </row>
    <row r="70" spans="1:33">
      <c r="A70" t="s">
        <v>466</v>
      </c>
      <c r="B70" t="s">
        <v>494</v>
      </c>
      <c r="C70">
        <v>-3.9280400000000002</v>
      </c>
      <c r="D70">
        <v>-3.9138299999999999</v>
      </c>
      <c r="E70">
        <v>-3.87025</v>
      </c>
      <c r="F70">
        <v>-3.83392</v>
      </c>
      <c r="G70">
        <v>-3.78572</v>
      </c>
      <c r="H70">
        <v>-3.76031</v>
      </c>
      <c r="I70">
        <v>-3.7218200000000001</v>
      </c>
      <c r="J70">
        <v>-3.6857000000000002</v>
      </c>
      <c r="K70">
        <v>-3.6422500000000002</v>
      </c>
      <c r="L70">
        <v>-3.6241300000000001</v>
      </c>
      <c r="M70">
        <v>-3.5762900000000002</v>
      </c>
      <c r="N70">
        <v>-3.5480200000000002</v>
      </c>
      <c r="O70">
        <v>-3.5420099999999999</v>
      </c>
      <c r="P70">
        <v>-3.5381900000000002</v>
      </c>
      <c r="Q70">
        <v>-3.5337700000000001</v>
      </c>
      <c r="R70">
        <v>-3.5249299999999999</v>
      </c>
      <c r="S70">
        <v>-3.5148199999999998</v>
      </c>
      <c r="T70">
        <v>-3.5062899999999999</v>
      </c>
      <c r="U70">
        <v>-3.49756</v>
      </c>
      <c r="V70">
        <v>-3.48882</v>
      </c>
      <c r="W70">
        <v>-3.4801099999999998</v>
      </c>
      <c r="X70">
        <v>-3.4719099999999998</v>
      </c>
      <c r="Y70">
        <v>-3.4634200000000002</v>
      </c>
      <c r="Z70">
        <v>-3.4546600000000001</v>
      </c>
      <c r="AA70">
        <v>-3.4459499999999998</v>
      </c>
      <c r="AB70">
        <v>-3.4359299999999999</v>
      </c>
      <c r="AC70">
        <v>-3.4267300000000001</v>
      </c>
      <c r="AD70">
        <v>-3.4184800000000002</v>
      </c>
      <c r="AE70">
        <v>-3.4098099999999998</v>
      </c>
      <c r="AF70">
        <v>-3.4011900000000002</v>
      </c>
      <c r="AG70">
        <v>-3.3959999999999999</v>
      </c>
    </row>
    <row r="71" spans="1:33">
      <c r="A71" t="s">
        <v>467</v>
      </c>
      <c r="B71" t="s">
        <v>494</v>
      </c>
      <c r="C71">
        <v>130.49</v>
      </c>
      <c r="D71">
        <v>131.99100000000001</v>
      </c>
      <c r="E71">
        <v>133.46899999999999</v>
      </c>
      <c r="F71">
        <v>134.91300000000001</v>
      </c>
      <c r="G71">
        <v>136.364</v>
      </c>
      <c r="H71">
        <v>137.84899999999999</v>
      </c>
      <c r="I71">
        <v>139.06899999999999</v>
      </c>
      <c r="J71">
        <v>140.23400000000001</v>
      </c>
      <c r="K71">
        <v>141.46299999999999</v>
      </c>
      <c r="L71">
        <v>142.69</v>
      </c>
      <c r="M71">
        <v>143.92099999999999</v>
      </c>
      <c r="N71">
        <v>144.654</v>
      </c>
      <c r="O71">
        <v>145.43899999999999</v>
      </c>
      <c r="P71">
        <v>146.19999999999999</v>
      </c>
      <c r="Q71">
        <v>146.98500000000001</v>
      </c>
      <c r="R71">
        <v>147.71</v>
      </c>
      <c r="S71">
        <v>148.99799999999999</v>
      </c>
      <c r="T71">
        <v>150.26</v>
      </c>
      <c r="U71">
        <v>151.52000000000001</v>
      </c>
      <c r="V71">
        <v>152.77699999999999</v>
      </c>
      <c r="W71">
        <v>154.04</v>
      </c>
      <c r="X71">
        <v>155.21799999999999</v>
      </c>
      <c r="Y71">
        <v>156.42599999999999</v>
      </c>
      <c r="Z71">
        <v>157.60300000000001</v>
      </c>
      <c r="AA71">
        <v>158.78200000000001</v>
      </c>
      <c r="AB71">
        <v>159.959</v>
      </c>
      <c r="AC71">
        <v>161.024</v>
      </c>
      <c r="AD71">
        <v>162.143</v>
      </c>
      <c r="AE71">
        <v>163.20599999999999</v>
      </c>
      <c r="AF71">
        <v>164.29900000000001</v>
      </c>
      <c r="AG71">
        <v>165.39599999999999</v>
      </c>
    </row>
    <row r="72" spans="1:33">
      <c r="A72" t="s">
        <v>468</v>
      </c>
      <c r="B72" t="s">
        <v>494</v>
      </c>
      <c r="C72">
        <v>32.177799999999998</v>
      </c>
      <c r="D72">
        <v>32.466099999999997</v>
      </c>
      <c r="E72">
        <v>32.606099999999998</v>
      </c>
      <c r="F72">
        <v>32.801600000000001</v>
      </c>
      <c r="G72">
        <v>33.009099999999997</v>
      </c>
      <c r="H72">
        <v>33.199399999999997</v>
      </c>
      <c r="I72">
        <v>33.36</v>
      </c>
      <c r="J72">
        <v>33.520099999999999</v>
      </c>
      <c r="K72">
        <v>33.6691</v>
      </c>
      <c r="L72">
        <v>33.838799999999999</v>
      </c>
      <c r="M72">
        <v>33.990900000000003</v>
      </c>
      <c r="N72">
        <v>34.108600000000003</v>
      </c>
      <c r="O72">
        <v>34.194699999999997</v>
      </c>
      <c r="P72">
        <v>34.286099999999998</v>
      </c>
      <c r="Q72">
        <v>34.371600000000001</v>
      </c>
      <c r="R72">
        <v>34.476300000000002</v>
      </c>
      <c r="S72">
        <v>34.520499999999998</v>
      </c>
      <c r="T72">
        <v>34.593200000000003</v>
      </c>
      <c r="U72">
        <v>34.637</v>
      </c>
      <c r="V72">
        <v>34.7042</v>
      </c>
      <c r="W72">
        <v>34.751199999999997</v>
      </c>
      <c r="X72">
        <v>34.797400000000003</v>
      </c>
      <c r="Y72">
        <v>34.817700000000002</v>
      </c>
      <c r="Z72">
        <v>34.856999999999999</v>
      </c>
      <c r="AA72">
        <v>34.877699999999997</v>
      </c>
      <c r="AB72">
        <v>34.920699999999997</v>
      </c>
      <c r="AC72">
        <v>34.935699999999997</v>
      </c>
      <c r="AD72">
        <v>34.947200000000002</v>
      </c>
      <c r="AE72">
        <v>34.962200000000003</v>
      </c>
      <c r="AF72">
        <v>34.976999999999997</v>
      </c>
      <c r="AG72">
        <v>35.023800000000001</v>
      </c>
    </row>
    <row r="73" spans="1:33">
      <c r="A73" t="s">
        <v>469</v>
      </c>
      <c r="B73" t="s">
        <v>494</v>
      </c>
      <c r="C73">
        <v>22.42</v>
      </c>
      <c r="D73">
        <v>23.47</v>
      </c>
      <c r="E73">
        <v>24.53</v>
      </c>
      <c r="F73">
        <v>25.58</v>
      </c>
      <c r="G73">
        <v>26.64</v>
      </c>
      <c r="H73">
        <v>27.69</v>
      </c>
      <c r="I73">
        <v>28.33</v>
      </c>
      <c r="J73">
        <v>28.96</v>
      </c>
      <c r="K73">
        <v>29.6</v>
      </c>
      <c r="L73">
        <v>30.24</v>
      </c>
      <c r="M73">
        <v>30.88</v>
      </c>
      <c r="N73">
        <v>31.29</v>
      </c>
      <c r="O73">
        <v>31.7</v>
      </c>
      <c r="P73">
        <v>32.119999999999997</v>
      </c>
      <c r="Q73">
        <v>32.53</v>
      </c>
      <c r="R73">
        <v>32.950000000000003</v>
      </c>
      <c r="S73">
        <v>33.74</v>
      </c>
      <c r="T73">
        <v>34.54</v>
      </c>
      <c r="U73">
        <v>35.33</v>
      </c>
      <c r="V73">
        <v>36.119999999999997</v>
      </c>
      <c r="W73">
        <v>36.92</v>
      </c>
      <c r="X73">
        <v>37.880000000000003</v>
      </c>
      <c r="Y73">
        <v>38.83</v>
      </c>
      <c r="Z73">
        <v>39.79</v>
      </c>
      <c r="AA73">
        <v>40.75</v>
      </c>
      <c r="AB73">
        <v>41.71</v>
      </c>
      <c r="AC73">
        <v>42.78</v>
      </c>
      <c r="AD73">
        <v>43.85</v>
      </c>
      <c r="AE73">
        <v>44.92</v>
      </c>
      <c r="AF73">
        <v>45.98</v>
      </c>
      <c r="AG73">
        <v>47.05</v>
      </c>
    </row>
    <row r="74" spans="1:33">
      <c r="A74" t="s">
        <v>470</v>
      </c>
      <c r="B74" t="s">
        <v>494</v>
      </c>
      <c r="C74" s="76">
        <v>6167960000</v>
      </c>
      <c r="D74" s="76">
        <v>6296930000</v>
      </c>
      <c r="E74" s="76">
        <v>6446160000</v>
      </c>
      <c r="F74" s="76">
        <v>6619150000</v>
      </c>
      <c r="G74" s="76">
        <v>6794590000</v>
      </c>
      <c r="H74" s="76">
        <v>6974900000</v>
      </c>
      <c r="I74" s="76">
        <v>7154670000</v>
      </c>
      <c r="J74" s="76">
        <v>7340940000</v>
      </c>
      <c r="K74" s="76">
        <v>7536050000</v>
      </c>
      <c r="L74" s="76">
        <v>7735350000</v>
      </c>
      <c r="M74" s="76">
        <v>7929390000</v>
      </c>
      <c r="N74" s="76">
        <v>8116680000</v>
      </c>
      <c r="O74" s="76">
        <v>8295650000</v>
      </c>
      <c r="P74" s="76">
        <v>8469210000</v>
      </c>
      <c r="Q74" s="76">
        <v>8639610000</v>
      </c>
      <c r="R74" s="76">
        <v>8679980000</v>
      </c>
      <c r="S74" s="76">
        <v>8715590000</v>
      </c>
      <c r="T74" s="76">
        <v>8734020000</v>
      </c>
      <c r="U74" s="76">
        <v>8754280000</v>
      </c>
      <c r="V74" s="76">
        <v>8773580000</v>
      </c>
      <c r="W74" s="76">
        <v>8798420000</v>
      </c>
      <c r="X74" s="76">
        <v>8823830000</v>
      </c>
      <c r="Y74" s="76">
        <v>8847960000</v>
      </c>
      <c r="Z74" s="76">
        <v>8878150000</v>
      </c>
      <c r="AA74" s="76">
        <v>8913860000</v>
      </c>
      <c r="AB74" s="76">
        <v>8955820000</v>
      </c>
      <c r="AC74" s="76">
        <v>9000280000</v>
      </c>
      <c r="AD74" s="76">
        <v>9036580000</v>
      </c>
      <c r="AE74" s="76">
        <v>9092100000</v>
      </c>
      <c r="AF74" s="76">
        <v>9155130000</v>
      </c>
      <c r="AG74" s="76">
        <v>9228550000</v>
      </c>
    </row>
    <row r="75" spans="1:33">
      <c r="A75" t="s">
        <v>471</v>
      </c>
      <c r="B75" t="s">
        <v>494</v>
      </c>
      <c r="C75" s="76">
        <v>5142780000</v>
      </c>
      <c r="D75" s="76">
        <v>7323010000</v>
      </c>
      <c r="E75" s="76">
        <v>6665840000</v>
      </c>
      <c r="F75" s="76">
        <v>6853910000</v>
      </c>
      <c r="G75" s="76">
        <v>7167680000</v>
      </c>
      <c r="H75" s="76">
        <v>7673540000</v>
      </c>
      <c r="I75" s="76">
        <v>7572000000</v>
      </c>
      <c r="J75" s="76">
        <v>7452690000</v>
      </c>
      <c r="K75" s="76">
        <v>7644590000</v>
      </c>
      <c r="L75" s="76">
        <v>7655620000</v>
      </c>
      <c r="M75" s="76">
        <v>7914850000</v>
      </c>
      <c r="N75" s="76">
        <v>8087680000</v>
      </c>
      <c r="O75" s="76">
        <v>8159690000</v>
      </c>
      <c r="P75" s="76">
        <v>8361380000</v>
      </c>
      <c r="Q75" s="76">
        <v>8439600000</v>
      </c>
      <c r="R75" s="76">
        <v>8513530000</v>
      </c>
      <c r="S75" s="76">
        <v>8457820000</v>
      </c>
      <c r="T75" s="76">
        <v>8481590000</v>
      </c>
      <c r="U75" s="76">
        <v>8448690000</v>
      </c>
      <c r="V75" s="76">
        <v>8331050000</v>
      </c>
      <c r="W75" s="76">
        <v>8361850000</v>
      </c>
      <c r="X75" s="76">
        <v>8437000000</v>
      </c>
      <c r="Y75" s="76">
        <v>8518600000</v>
      </c>
      <c r="Z75" s="76">
        <v>8417460000</v>
      </c>
      <c r="AA75" s="76">
        <v>8494510000</v>
      </c>
      <c r="AB75" s="76">
        <v>8480730000</v>
      </c>
      <c r="AC75" s="76">
        <v>8480600000</v>
      </c>
      <c r="AD75" s="76">
        <v>8397220000</v>
      </c>
      <c r="AE75" s="76">
        <v>8398020000</v>
      </c>
      <c r="AF75" s="76">
        <v>8370840000</v>
      </c>
      <c r="AG75" s="76">
        <v>8461860000</v>
      </c>
    </row>
    <row r="76" spans="1:33">
      <c r="A76" t="s">
        <v>472</v>
      </c>
      <c r="B76" t="s">
        <v>494</v>
      </c>
      <c r="C76" s="76">
        <v>685490000</v>
      </c>
      <c r="D76" s="76">
        <v>686080000</v>
      </c>
      <c r="E76" s="76">
        <v>686410000</v>
      </c>
      <c r="F76" s="76">
        <v>685950000</v>
      </c>
      <c r="G76" s="76">
        <v>686170000</v>
      </c>
      <c r="H76" s="76">
        <v>686000000</v>
      </c>
      <c r="I76" s="76">
        <v>686250000</v>
      </c>
      <c r="J76" s="76">
        <v>686770000</v>
      </c>
      <c r="K76" s="76">
        <v>687340000</v>
      </c>
      <c r="L76" s="76">
        <v>688190000</v>
      </c>
      <c r="M76" s="76">
        <v>689040000</v>
      </c>
      <c r="N76" s="76">
        <v>688020000</v>
      </c>
      <c r="O76" s="76">
        <v>688800000</v>
      </c>
      <c r="P76" s="76">
        <v>689350000</v>
      </c>
      <c r="Q76" s="76">
        <v>689900000</v>
      </c>
      <c r="R76" s="76">
        <v>690830000</v>
      </c>
      <c r="S76" s="76">
        <v>691500000</v>
      </c>
      <c r="T76" s="76">
        <v>692500000</v>
      </c>
      <c r="U76" s="76">
        <v>693560000</v>
      </c>
      <c r="V76" s="76">
        <v>694370000</v>
      </c>
      <c r="W76" s="76">
        <v>695570000</v>
      </c>
      <c r="X76" s="76">
        <v>696770000</v>
      </c>
      <c r="Y76" s="76">
        <v>697740000</v>
      </c>
      <c r="Z76" s="76">
        <v>699090000</v>
      </c>
      <c r="AA76" s="76">
        <v>700430000</v>
      </c>
      <c r="AB76" s="76">
        <v>701890000</v>
      </c>
      <c r="AC76" s="76">
        <v>703360000</v>
      </c>
      <c r="AD76" s="76">
        <v>704930000</v>
      </c>
      <c r="AE76" s="76">
        <v>706510000</v>
      </c>
      <c r="AF76" s="76">
        <v>708190000</v>
      </c>
      <c r="AG76" s="76">
        <v>709920000</v>
      </c>
    </row>
    <row r="77" spans="1:33">
      <c r="A77" t="s">
        <v>473</v>
      </c>
      <c r="B77" t="s">
        <v>494</v>
      </c>
      <c r="C77" s="76">
        <v>187130000</v>
      </c>
      <c r="D77" s="76">
        <v>187990000</v>
      </c>
      <c r="E77" s="76">
        <v>188620000</v>
      </c>
      <c r="F77" s="76">
        <v>189100000</v>
      </c>
      <c r="G77" s="76">
        <v>189610000</v>
      </c>
      <c r="H77" s="76">
        <v>190080000</v>
      </c>
      <c r="I77" s="76">
        <v>190620000</v>
      </c>
      <c r="J77" s="76">
        <v>191100000</v>
      </c>
      <c r="K77" s="76">
        <v>191640000</v>
      </c>
      <c r="L77" s="76">
        <v>192150000</v>
      </c>
      <c r="M77" s="76">
        <v>192660000</v>
      </c>
      <c r="N77" s="76">
        <v>192590000</v>
      </c>
      <c r="O77" s="76">
        <v>195480000</v>
      </c>
      <c r="P77" s="76">
        <v>198410000</v>
      </c>
      <c r="Q77" s="76">
        <v>201420000</v>
      </c>
      <c r="R77" s="76">
        <v>204440000</v>
      </c>
      <c r="S77" s="76">
        <v>207490000</v>
      </c>
      <c r="T77" s="76">
        <v>210610000</v>
      </c>
      <c r="U77" s="76">
        <v>213750000</v>
      </c>
      <c r="V77" s="76">
        <v>216990000</v>
      </c>
      <c r="W77" s="76">
        <v>220230000</v>
      </c>
      <c r="X77" s="76">
        <v>223510000</v>
      </c>
      <c r="Y77" s="76">
        <v>226870000</v>
      </c>
      <c r="Z77" s="76">
        <v>230270000</v>
      </c>
      <c r="AA77" s="76">
        <v>233740000</v>
      </c>
      <c r="AB77" s="76">
        <v>237230000</v>
      </c>
      <c r="AC77" s="76">
        <v>240820000</v>
      </c>
      <c r="AD77" s="76">
        <v>244410000</v>
      </c>
      <c r="AE77" s="76">
        <v>248070000</v>
      </c>
      <c r="AF77" s="76">
        <v>251780000</v>
      </c>
      <c r="AG77" s="76">
        <v>255590000</v>
      </c>
    </row>
    <row r="78" spans="1:33">
      <c r="A78" t="s">
        <v>474</v>
      </c>
      <c r="B78" t="s">
        <v>494</v>
      </c>
      <c r="C78" s="76">
        <v>4655910000000</v>
      </c>
      <c r="D78" s="76">
        <v>4707140000000</v>
      </c>
      <c r="E78" s="76">
        <v>4760400000000</v>
      </c>
      <c r="F78" s="76">
        <v>4811530000000</v>
      </c>
      <c r="G78" s="76">
        <v>4862790000000</v>
      </c>
      <c r="H78" s="76">
        <v>4915060000000</v>
      </c>
      <c r="I78" s="76">
        <v>4958510000000</v>
      </c>
      <c r="J78" s="76">
        <v>4999950000000</v>
      </c>
      <c r="K78" s="76">
        <v>5043400000000</v>
      </c>
      <c r="L78" s="76">
        <v>5086950000000</v>
      </c>
      <c r="M78" s="76">
        <v>5130390000000</v>
      </c>
      <c r="N78" s="76">
        <v>5156130000000</v>
      </c>
      <c r="O78" s="76">
        <v>5183860000000</v>
      </c>
      <c r="P78" s="76">
        <v>5210590000000</v>
      </c>
      <c r="Q78" s="76">
        <v>5238300000000</v>
      </c>
      <c r="R78" s="76">
        <v>5264030000000</v>
      </c>
      <c r="S78" s="76">
        <v>5309970000000</v>
      </c>
      <c r="T78" s="76">
        <v>5354910000000</v>
      </c>
      <c r="U78" s="76">
        <v>5399860000000</v>
      </c>
      <c r="V78" s="76">
        <v>5444800000000</v>
      </c>
      <c r="W78" s="76">
        <v>5489750000000</v>
      </c>
      <c r="X78" s="76">
        <v>5531680000000</v>
      </c>
      <c r="Y78" s="76">
        <v>5574620000000</v>
      </c>
      <c r="Z78" s="76">
        <v>5616660000000</v>
      </c>
      <c r="AA78" s="76">
        <v>5658590000000</v>
      </c>
      <c r="AB78" s="76">
        <v>5700520000000</v>
      </c>
      <c r="AC78" s="76">
        <v>5738450000000</v>
      </c>
      <c r="AD78" s="76">
        <v>5778380000000</v>
      </c>
      <c r="AE78" s="76">
        <v>5816220000000</v>
      </c>
      <c r="AF78" s="76">
        <v>5855150000000</v>
      </c>
      <c r="AG78" s="76">
        <v>5894080000000</v>
      </c>
    </row>
    <row r="79" spans="1:33">
      <c r="A79" t="s">
        <v>475</v>
      </c>
      <c r="B79" t="s">
        <v>494</v>
      </c>
      <c r="C79" s="76">
        <v>1230000</v>
      </c>
      <c r="D79" s="76">
        <v>1250000</v>
      </c>
      <c r="E79" s="76">
        <v>1280000</v>
      </c>
      <c r="F79" s="76">
        <v>1300000</v>
      </c>
      <c r="G79" s="76">
        <v>1330000</v>
      </c>
      <c r="H79" s="76">
        <v>1350000</v>
      </c>
      <c r="I79" s="76">
        <v>1380000</v>
      </c>
      <c r="J79" s="76">
        <v>1410000</v>
      </c>
      <c r="K79" s="76">
        <v>1440000</v>
      </c>
      <c r="L79" s="76">
        <v>1470000</v>
      </c>
      <c r="M79" s="76">
        <v>1500000</v>
      </c>
      <c r="N79" s="76">
        <v>1540000</v>
      </c>
      <c r="O79" s="76">
        <v>1570000</v>
      </c>
      <c r="P79" s="76">
        <v>1600000</v>
      </c>
      <c r="Q79" s="76">
        <v>1630000</v>
      </c>
      <c r="R79" s="76">
        <v>1670000</v>
      </c>
      <c r="S79" s="76">
        <v>1710000</v>
      </c>
      <c r="T79" s="76">
        <v>1750000</v>
      </c>
      <c r="U79" s="76">
        <v>1790000</v>
      </c>
      <c r="V79" s="76">
        <v>1840000</v>
      </c>
      <c r="W79" s="76">
        <v>1880000</v>
      </c>
      <c r="X79" s="76">
        <v>1930000</v>
      </c>
      <c r="Y79" s="76">
        <v>1980000</v>
      </c>
      <c r="Z79" s="76">
        <v>2040000</v>
      </c>
      <c r="AA79" s="76">
        <v>2080000</v>
      </c>
      <c r="AB79" s="76">
        <v>2130000</v>
      </c>
      <c r="AC79" s="76">
        <v>2180000</v>
      </c>
      <c r="AD79" s="76">
        <v>2230000</v>
      </c>
      <c r="AE79" s="76">
        <v>2280000</v>
      </c>
      <c r="AF79" s="76">
        <v>2330000</v>
      </c>
      <c r="AG79" s="76">
        <v>2380000</v>
      </c>
    </row>
    <row r="80" spans="1:33">
      <c r="A80" t="s">
        <v>476</v>
      </c>
      <c r="B80" t="s">
        <v>494</v>
      </c>
      <c r="C80" s="76">
        <v>-7750000000</v>
      </c>
      <c r="D80" s="76">
        <v>-7680000000</v>
      </c>
      <c r="E80" s="76">
        <v>-7620000000</v>
      </c>
      <c r="F80" s="76">
        <v>-7550000000</v>
      </c>
      <c r="G80" s="76">
        <v>-7480000000</v>
      </c>
      <c r="H80" s="76">
        <v>-7410000000</v>
      </c>
      <c r="I80" s="76">
        <v>-7350000000</v>
      </c>
      <c r="J80" s="76">
        <v>-7280000000</v>
      </c>
      <c r="K80" s="76">
        <v>-7210000000</v>
      </c>
      <c r="L80" s="76">
        <v>-7150000000</v>
      </c>
      <c r="M80" s="76">
        <v>-7080000000</v>
      </c>
      <c r="N80" s="76">
        <v>-7010000000</v>
      </c>
      <c r="O80" s="76">
        <v>-6950000000</v>
      </c>
      <c r="P80" s="76">
        <v>-6880000000</v>
      </c>
      <c r="Q80" s="76">
        <v>-6810000000</v>
      </c>
      <c r="R80" s="76">
        <v>-6750000000</v>
      </c>
      <c r="S80" s="76">
        <v>-6680000000</v>
      </c>
      <c r="T80" s="76">
        <v>-6610000000</v>
      </c>
      <c r="U80" s="76">
        <v>-6550000000</v>
      </c>
      <c r="V80" s="76">
        <v>-6480000000</v>
      </c>
      <c r="W80" s="76">
        <v>-6410000000</v>
      </c>
      <c r="X80" s="76">
        <v>-6350000000</v>
      </c>
      <c r="Y80" s="76">
        <v>-6280000000</v>
      </c>
      <c r="Z80" s="76">
        <v>-6210000000</v>
      </c>
      <c r="AA80" s="76">
        <v>-6150000000</v>
      </c>
      <c r="AB80" s="76">
        <v>-6080000000</v>
      </c>
      <c r="AC80" s="76">
        <v>-6010000000</v>
      </c>
      <c r="AD80" s="76">
        <v>-5950000000</v>
      </c>
      <c r="AE80" s="76">
        <v>-5880000000</v>
      </c>
      <c r="AF80" s="76">
        <v>-5810000000</v>
      </c>
      <c r="AG80" s="76">
        <v>-5750000000</v>
      </c>
    </row>
    <row r="81" spans="1:33">
      <c r="A81" t="s">
        <v>477</v>
      </c>
      <c r="B81" t="s">
        <v>494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478</v>
      </c>
      <c r="B82" t="s">
        <v>494</v>
      </c>
      <c r="C82" s="76">
        <v>1233590000</v>
      </c>
      <c r="D82" s="76">
        <v>1259380000</v>
      </c>
      <c r="E82" s="76">
        <v>1289230000</v>
      </c>
      <c r="F82" s="76">
        <v>1323820000</v>
      </c>
      <c r="G82" s="76">
        <v>1358910000</v>
      </c>
      <c r="H82" s="76">
        <v>1394970000</v>
      </c>
      <c r="I82" s="76">
        <v>1430930000</v>
      </c>
      <c r="J82" s="76">
        <v>1468180000</v>
      </c>
      <c r="K82" s="76">
        <v>1507200000</v>
      </c>
      <c r="L82" s="76">
        <v>1547060000</v>
      </c>
      <c r="M82" s="76">
        <v>1585870000</v>
      </c>
      <c r="N82" s="76">
        <v>1623330000</v>
      </c>
      <c r="O82" s="76">
        <v>1659120000</v>
      </c>
      <c r="P82" s="76">
        <v>1693830000</v>
      </c>
      <c r="Q82" s="76">
        <v>1727910000</v>
      </c>
      <c r="R82" s="76">
        <v>1735980000</v>
      </c>
      <c r="S82" s="76">
        <v>1743100000</v>
      </c>
      <c r="T82" s="76">
        <v>1746790000</v>
      </c>
      <c r="U82" s="76">
        <v>1750840000</v>
      </c>
      <c r="V82" s="76">
        <v>1754700000</v>
      </c>
      <c r="W82" s="76">
        <v>1759670000</v>
      </c>
      <c r="X82" s="76">
        <v>1764750000</v>
      </c>
      <c r="Y82" s="76">
        <v>1769570000</v>
      </c>
      <c r="Z82" s="76">
        <v>1775610000</v>
      </c>
      <c r="AA82" s="76">
        <v>1782750000</v>
      </c>
      <c r="AB82" s="76">
        <v>1791140000</v>
      </c>
      <c r="AC82" s="76">
        <v>1800040000</v>
      </c>
      <c r="AD82" s="76">
        <v>1807300000</v>
      </c>
      <c r="AE82" s="76">
        <v>1818400000</v>
      </c>
      <c r="AF82" s="76">
        <v>1831000000</v>
      </c>
      <c r="AG82" s="76">
        <v>1845680000</v>
      </c>
    </row>
    <row r="83" spans="1:33">
      <c r="A83" t="s">
        <v>479</v>
      </c>
      <c r="B83" t="s">
        <v>494</v>
      </c>
      <c r="C83" s="76">
        <v>724600000</v>
      </c>
      <c r="D83" s="76">
        <v>1082220000</v>
      </c>
      <c r="E83" s="76">
        <v>974820000</v>
      </c>
      <c r="F83" s="76">
        <v>988830000</v>
      </c>
      <c r="G83" s="76">
        <v>1030040000</v>
      </c>
      <c r="H83" s="76">
        <v>1103410000</v>
      </c>
      <c r="I83" s="76">
        <v>1077050000</v>
      </c>
      <c r="J83" s="76">
        <v>1048240000</v>
      </c>
      <c r="K83" s="76">
        <v>1075800000</v>
      </c>
      <c r="L83" s="76">
        <v>1079790000</v>
      </c>
      <c r="M83" s="76">
        <v>1119100000</v>
      </c>
      <c r="N83" s="76">
        <v>1145410000</v>
      </c>
      <c r="O83" s="76">
        <v>1156420000</v>
      </c>
      <c r="P83" s="76">
        <v>1187410000</v>
      </c>
      <c r="Q83" s="76">
        <v>1197950000</v>
      </c>
      <c r="R83" s="76">
        <v>1206660000</v>
      </c>
      <c r="S83" s="76">
        <v>1197290000</v>
      </c>
      <c r="T83" s="76">
        <v>1198710000</v>
      </c>
      <c r="U83" s="76">
        <v>1191690000</v>
      </c>
      <c r="V83" s="76">
        <v>1171780000</v>
      </c>
      <c r="W83" s="76">
        <v>1174530000</v>
      </c>
      <c r="X83" s="76">
        <v>1183810000</v>
      </c>
      <c r="Y83" s="76">
        <v>1193750000</v>
      </c>
      <c r="Z83" s="76">
        <v>1176760000</v>
      </c>
      <c r="AA83" s="76">
        <v>1188540000</v>
      </c>
      <c r="AB83" s="76">
        <v>1184300000</v>
      </c>
      <c r="AC83" s="76">
        <v>1182360000</v>
      </c>
      <c r="AD83" s="76">
        <v>1169140000</v>
      </c>
      <c r="AE83" s="76">
        <v>1166100000</v>
      </c>
      <c r="AF83" s="76">
        <v>1158770000</v>
      </c>
      <c r="AG83" s="76">
        <v>1172470000</v>
      </c>
    </row>
    <row r="84" spans="1:33">
      <c r="A84" t="s">
        <v>480</v>
      </c>
      <c r="B84" t="s">
        <v>494</v>
      </c>
      <c r="C84" s="76">
        <v>134240000</v>
      </c>
      <c r="D84" s="76">
        <v>134350000</v>
      </c>
      <c r="E84" s="76">
        <v>134410000</v>
      </c>
      <c r="F84" s="76">
        <v>134310000</v>
      </c>
      <c r="G84" s="76">
        <v>134340000</v>
      </c>
      <c r="H84" s="76">
        <v>134300000</v>
      </c>
      <c r="I84" s="76">
        <v>134340000</v>
      </c>
      <c r="J84" s="76">
        <v>134440000</v>
      </c>
      <c r="K84" s="76">
        <v>134540000</v>
      </c>
      <c r="L84" s="76">
        <v>134710000</v>
      </c>
      <c r="M84" s="76">
        <v>134870000</v>
      </c>
      <c r="N84" s="76">
        <v>134670000</v>
      </c>
      <c r="O84" s="76">
        <v>134780000</v>
      </c>
      <c r="P84" s="76">
        <v>134840000</v>
      </c>
      <c r="Q84" s="76">
        <v>134910000</v>
      </c>
      <c r="R84" s="76">
        <v>135050000</v>
      </c>
      <c r="S84" s="76">
        <v>135140000</v>
      </c>
      <c r="T84" s="76">
        <v>135290000</v>
      </c>
      <c r="U84" s="76">
        <v>135450000</v>
      </c>
      <c r="V84" s="76">
        <v>135570000</v>
      </c>
      <c r="W84" s="76">
        <v>135760000</v>
      </c>
      <c r="X84" s="76">
        <v>135950000</v>
      </c>
      <c r="Y84" s="76">
        <v>136090000</v>
      </c>
      <c r="Z84" s="76">
        <v>136310000</v>
      </c>
      <c r="AA84" s="76">
        <v>136520000</v>
      </c>
      <c r="AB84" s="76">
        <v>136760000</v>
      </c>
      <c r="AC84" s="76">
        <v>137000000</v>
      </c>
      <c r="AD84" s="76">
        <v>137260000</v>
      </c>
      <c r="AE84" s="76">
        <v>137520000</v>
      </c>
      <c r="AF84" s="76">
        <v>137800000</v>
      </c>
      <c r="AG84" s="76">
        <v>138090000</v>
      </c>
    </row>
    <row r="85" spans="1:33">
      <c r="A85" t="s">
        <v>481</v>
      </c>
      <c r="B85" t="s">
        <v>494</v>
      </c>
      <c r="C85" s="76">
        <v>36380000</v>
      </c>
      <c r="D85" s="76">
        <v>36550000</v>
      </c>
      <c r="E85" s="76">
        <v>36670000</v>
      </c>
      <c r="F85" s="76">
        <v>36760000</v>
      </c>
      <c r="G85" s="76">
        <v>36860000</v>
      </c>
      <c r="H85" s="76">
        <v>36950000</v>
      </c>
      <c r="I85" s="76">
        <v>37060000</v>
      </c>
      <c r="J85" s="76">
        <v>37150000</v>
      </c>
      <c r="K85" s="76">
        <v>37260000</v>
      </c>
      <c r="L85" s="76">
        <v>37350000</v>
      </c>
      <c r="M85" s="76">
        <v>37450000</v>
      </c>
      <c r="N85" s="76">
        <v>37440000</v>
      </c>
      <c r="O85" s="76">
        <v>38000000</v>
      </c>
      <c r="P85" s="76">
        <v>38570000</v>
      </c>
      <c r="Q85" s="76">
        <v>39160000</v>
      </c>
      <c r="R85" s="76">
        <v>39740000</v>
      </c>
      <c r="S85" s="76">
        <v>40340000</v>
      </c>
      <c r="T85" s="76">
        <v>40940000</v>
      </c>
      <c r="U85" s="76">
        <v>41550000</v>
      </c>
      <c r="V85" s="76">
        <v>42180000</v>
      </c>
      <c r="W85" s="76">
        <v>42810000</v>
      </c>
      <c r="X85" s="76">
        <v>43450000</v>
      </c>
      <c r="Y85" s="76">
        <v>44110000</v>
      </c>
      <c r="Z85" s="76">
        <v>44770000</v>
      </c>
      <c r="AA85" s="76">
        <v>45440000</v>
      </c>
      <c r="AB85" s="76">
        <v>46120000</v>
      </c>
      <c r="AC85" s="76">
        <v>46820000</v>
      </c>
      <c r="AD85" s="76">
        <v>47520000</v>
      </c>
      <c r="AE85" s="76">
        <v>48230000</v>
      </c>
      <c r="AF85" s="76">
        <v>48950000</v>
      </c>
      <c r="AG85" s="76">
        <v>49690000</v>
      </c>
    </row>
    <row r="86" spans="1:33">
      <c r="A86" t="s">
        <v>482</v>
      </c>
      <c r="B86" t="s">
        <v>494</v>
      </c>
      <c r="C86" s="76">
        <v>119928000000</v>
      </c>
      <c r="D86" s="76">
        <v>120626000000</v>
      </c>
      <c r="E86" s="76">
        <v>121227000000</v>
      </c>
      <c r="F86" s="76">
        <v>121911000000</v>
      </c>
      <c r="G86" s="76">
        <v>122611000000</v>
      </c>
      <c r="H86" s="76">
        <v>123215000000</v>
      </c>
      <c r="I86" s="76">
        <v>123805000000</v>
      </c>
      <c r="J86" s="76">
        <v>124396000000</v>
      </c>
      <c r="K86" s="76">
        <v>124885000000</v>
      </c>
      <c r="L86" s="76">
        <v>125476000000</v>
      </c>
      <c r="M86" s="76">
        <v>125966000000</v>
      </c>
      <c r="N86" s="76">
        <v>126342000000</v>
      </c>
      <c r="O86" s="76">
        <v>126614000000</v>
      </c>
      <c r="P86" s="76">
        <v>126887000000</v>
      </c>
      <c r="Q86" s="76">
        <v>127159000000</v>
      </c>
      <c r="R86" s="76">
        <v>127531000000</v>
      </c>
      <c r="S86" s="76">
        <v>127694000000</v>
      </c>
      <c r="T86" s="76">
        <v>127956000000</v>
      </c>
      <c r="U86" s="76">
        <v>128119000000</v>
      </c>
      <c r="V86" s="76">
        <v>128383000000</v>
      </c>
      <c r="W86" s="76">
        <v>128546000000</v>
      </c>
      <c r="X86" s="76">
        <v>128700000000</v>
      </c>
      <c r="Y86" s="76">
        <v>128755000000</v>
      </c>
      <c r="Z86" s="76">
        <v>128908000000</v>
      </c>
      <c r="AA86" s="76">
        <v>128960000000</v>
      </c>
      <c r="AB86" s="76">
        <v>129113000000</v>
      </c>
      <c r="AC86" s="76">
        <v>129156000000</v>
      </c>
      <c r="AD86" s="76">
        <v>129199000000</v>
      </c>
      <c r="AE86" s="76">
        <v>129241000000</v>
      </c>
      <c r="AF86" s="76">
        <v>129285000000</v>
      </c>
      <c r="AG86" s="76">
        <v>129427000000</v>
      </c>
    </row>
    <row r="87" spans="1:33">
      <c r="A87" t="s">
        <v>483</v>
      </c>
      <c r="B87" t="s">
        <v>494</v>
      </c>
      <c r="C87">
        <v>150000</v>
      </c>
      <c r="D87">
        <v>160000</v>
      </c>
      <c r="E87">
        <v>160000</v>
      </c>
      <c r="F87">
        <v>160000</v>
      </c>
      <c r="G87">
        <v>170000</v>
      </c>
      <c r="H87">
        <v>170000</v>
      </c>
      <c r="I87">
        <v>170000</v>
      </c>
      <c r="J87">
        <v>180000</v>
      </c>
      <c r="K87">
        <v>180000</v>
      </c>
      <c r="L87">
        <v>180000</v>
      </c>
      <c r="M87">
        <v>190000</v>
      </c>
      <c r="N87">
        <v>190000</v>
      </c>
      <c r="O87">
        <v>200000</v>
      </c>
      <c r="P87">
        <v>200000</v>
      </c>
      <c r="Q87">
        <v>200000</v>
      </c>
      <c r="R87">
        <v>210000</v>
      </c>
      <c r="S87">
        <v>210000</v>
      </c>
      <c r="T87">
        <v>220000</v>
      </c>
      <c r="U87">
        <v>230000</v>
      </c>
      <c r="V87">
        <v>230000</v>
      </c>
      <c r="W87">
        <v>240000</v>
      </c>
      <c r="X87">
        <v>240000</v>
      </c>
      <c r="Y87">
        <v>250000</v>
      </c>
      <c r="Z87">
        <v>260000</v>
      </c>
      <c r="AA87">
        <v>260000</v>
      </c>
      <c r="AB87">
        <v>270000</v>
      </c>
      <c r="AC87">
        <v>280000</v>
      </c>
      <c r="AD87">
        <v>280000</v>
      </c>
      <c r="AE87">
        <v>290000</v>
      </c>
      <c r="AF87">
        <v>300000</v>
      </c>
      <c r="AG87">
        <v>300000</v>
      </c>
    </row>
    <row r="88" spans="1:33">
      <c r="A88" t="s">
        <v>484</v>
      </c>
      <c r="B88" t="s">
        <v>494</v>
      </c>
      <c r="C88" s="76">
        <v>-631000000</v>
      </c>
      <c r="D88" s="76">
        <v>-625000000</v>
      </c>
      <c r="E88" s="76">
        <v>-620000000</v>
      </c>
      <c r="F88" s="76">
        <v>-615000000</v>
      </c>
      <c r="G88" s="76">
        <v>-609000000</v>
      </c>
      <c r="H88" s="76">
        <v>-604000000</v>
      </c>
      <c r="I88" s="76">
        <v>-598000000</v>
      </c>
      <c r="J88" s="76">
        <v>-593000000</v>
      </c>
      <c r="K88" s="76">
        <v>-587000000</v>
      </c>
      <c r="L88" s="76">
        <v>-582000000</v>
      </c>
      <c r="M88" s="76">
        <v>-576000000</v>
      </c>
      <c r="N88" s="76">
        <v>-571000000</v>
      </c>
      <c r="O88" s="76">
        <v>-566000000</v>
      </c>
      <c r="P88" s="76">
        <v>-560000000</v>
      </c>
      <c r="Q88" s="76">
        <v>-555000000</v>
      </c>
      <c r="R88" s="76">
        <v>-549000000</v>
      </c>
      <c r="S88" s="76">
        <v>-544000000</v>
      </c>
      <c r="T88" s="76">
        <v>-538000000</v>
      </c>
      <c r="U88" s="76">
        <v>-533000000</v>
      </c>
      <c r="V88" s="76">
        <v>-528000000</v>
      </c>
      <c r="W88" s="76">
        <v>-522000000</v>
      </c>
      <c r="X88" s="76">
        <v>-517000000</v>
      </c>
      <c r="Y88" s="76">
        <v>-511000000</v>
      </c>
      <c r="Z88" s="76">
        <v>-506000000</v>
      </c>
      <c r="AA88" s="76">
        <v>-500000000</v>
      </c>
      <c r="AB88" s="76">
        <v>-495000000</v>
      </c>
      <c r="AC88" s="76">
        <v>-490000000</v>
      </c>
      <c r="AD88" s="76">
        <v>-484000000</v>
      </c>
      <c r="AE88" s="76">
        <v>-479000000</v>
      </c>
      <c r="AF88" s="76">
        <v>-473000000</v>
      </c>
      <c r="AG88" s="76">
        <v>-468000000</v>
      </c>
    </row>
    <row r="89" spans="1:33">
      <c r="A89" t="s">
        <v>485</v>
      </c>
      <c r="B89" t="s">
        <v>494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486</v>
      </c>
      <c r="B90" t="s">
        <v>494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487</v>
      </c>
      <c r="B91" t="s">
        <v>494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488</v>
      </c>
      <c r="B92" t="s">
        <v>494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489</v>
      </c>
      <c r="B93" t="s">
        <v>494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490</v>
      </c>
      <c r="B94" t="s">
        <v>494</v>
      </c>
      <c r="C94" s="76">
        <v>22420000000000</v>
      </c>
      <c r="D94" s="76">
        <v>23470000000000</v>
      </c>
      <c r="E94" s="76">
        <v>24530000000000</v>
      </c>
      <c r="F94" s="76">
        <v>25580000000000</v>
      </c>
      <c r="G94" s="76">
        <v>26640000000000</v>
      </c>
      <c r="H94" s="76">
        <v>27690000000000</v>
      </c>
      <c r="I94" s="76">
        <v>28330000000000</v>
      </c>
      <c r="J94" s="76">
        <v>28960000000000</v>
      </c>
      <c r="K94" s="76">
        <v>29600000000000</v>
      </c>
      <c r="L94" s="76">
        <v>30240000000000</v>
      </c>
      <c r="M94" s="76">
        <v>30880000000000</v>
      </c>
      <c r="N94" s="76">
        <v>31290000000000</v>
      </c>
      <c r="O94" s="76">
        <v>31700000000000</v>
      </c>
      <c r="P94" s="76">
        <v>32120000000000</v>
      </c>
      <c r="Q94" s="76">
        <v>32530000000000</v>
      </c>
      <c r="R94" s="76">
        <v>32950000000000</v>
      </c>
      <c r="S94" s="76">
        <v>33740000000000</v>
      </c>
      <c r="T94" s="76">
        <v>34540000000000</v>
      </c>
      <c r="U94" s="76">
        <v>35330000000000</v>
      </c>
      <c r="V94" s="76">
        <v>36120000000000</v>
      </c>
      <c r="W94" s="76">
        <v>36920000000000</v>
      </c>
      <c r="X94" s="76">
        <v>37880000000000</v>
      </c>
      <c r="Y94" s="76">
        <v>38830000000000</v>
      </c>
      <c r="Z94" s="76">
        <v>39790000000000</v>
      </c>
      <c r="AA94" s="76">
        <v>40750000000000</v>
      </c>
      <c r="AB94" s="76">
        <v>41710000000000</v>
      </c>
      <c r="AC94" s="76">
        <v>42780000000000</v>
      </c>
      <c r="AD94" s="76">
        <v>43850000000000</v>
      </c>
      <c r="AE94" s="76">
        <v>44920000000000</v>
      </c>
      <c r="AF94" s="76">
        <v>45980000000000</v>
      </c>
      <c r="AG94" s="76">
        <v>47050000000000</v>
      </c>
    </row>
    <row r="95" spans="1:33">
      <c r="A95" t="s">
        <v>491</v>
      </c>
      <c r="B95" t="s">
        <v>494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492</v>
      </c>
      <c r="B96" t="s">
        <v>494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493</v>
      </c>
      <c r="B97" t="s">
        <v>494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445</v>
      </c>
      <c r="B98" t="s">
        <v>495</v>
      </c>
      <c r="C98">
        <v>2817.47</v>
      </c>
      <c r="D98">
        <v>3049.97</v>
      </c>
      <c r="E98">
        <v>3204.75</v>
      </c>
      <c r="F98">
        <v>3373.67</v>
      </c>
      <c r="G98">
        <v>3487.64</v>
      </c>
      <c r="H98">
        <v>3564.29</v>
      </c>
      <c r="I98">
        <v>3638.87</v>
      </c>
      <c r="J98">
        <v>3706.75</v>
      </c>
      <c r="K98">
        <v>3814.11</v>
      </c>
      <c r="L98">
        <v>3929.26</v>
      </c>
      <c r="M98">
        <v>4039.4</v>
      </c>
      <c r="N98">
        <v>4149.07</v>
      </c>
      <c r="O98">
        <v>4263.2299999999996</v>
      </c>
      <c r="P98">
        <v>4384.45</v>
      </c>
      <c r="Q98">
        <v>4489.8599999999997</v>
      </c>
      <c r="R98">
        <v>4592.97</v>
      </c>
      <c r="S98">
        <v>4692.58</v>
      </c>
      <c r="T98">
        <v>4792.28</v>
      </c>
      <c r="U98">
        <v>4895.6099999999997</v>
      </c>
      <c r="V98">
        <v>4997.95</v>
      </c>
      <c r="W98">
        <v>5098.67</v>
      </c>
      <c r="X98">
        <v>5198.1899999999996</v>
      </c>
      <c r="Y98">
        <v>5297.95</v>
      </c>
      <c r="Z98">
        <v>5384.72</v>
      </c>
      <c r="AA98">
        <v>5469.32</v>
      </c>
      <c r="AB98">
        <v>5553.99</v>
      </c>
      <c r="AC98">
        <v>5640.8</v>
      </c>
      <c r="AD98">
        <v>5727.69</v>
      </c>
      <c r="AE98">
        <v>5815.69</v>
      </c>
      <c r="AF98">
        <v>5903.21</v>
      </c>
      <c r="AG98">
        <v>5991.49</v>
      </c>
    </row>
    <row r="99" spans="1:33">
      <c r="A99" t="s">
        <v>447</v>
      </c>
      <c r="B99" t="s">
        <v>495</v>
      </c>
      <c r="C99">
        <v>330.98399999999998</v>
      </c>
      <c r="D99">
        <v>399.279</v>
      </c>
      <c r="E99">
        <v>445.26600000000002</v>
      </c>
      <c r="F99">
        <v>480.68299999999999</v>
      </c>
      <c r="G99">
        <v>507.62</v>
      </c>
      <c r="H99">
        <v>529.41600000000005</v>
      </c>
      <c r="I99">
        <v>550.44399999999996</v>
      </c>
      <c r="J99">
        <v>569.02</v>
      </c>
      <c r="K99">
        <v>591.85699999999997</v>
      </c>
      <c r="L99">
        <v>614.274</v>
      </c>
      <c r="M99">
        <v>635.25800000000004</v>
      </c>
      <c r="N99">
        <v>654.42200000000003</v>
      </c>
      <c r="O99">
        <v>672.05100000000004</v>
      </c>
      <c r="P99">
        <v>688.13199999999995</v>
      </c>
      <c r="Q99">
        <v>703.09100000000001</v>
      </c>
      <c r="R99">
        <v>716.89800000000002</v>
      </c>
      <c r="S99">
        <v>729.96299999999997</v>
      </c>
      <c r="T99">
        <v>743.08299999999997</v>
      </c>
      <c r="U99">
        <v>759.09299999999996</v>
      </c>
      <c r="V99">
        <v>774.649</v>
      </c>
      <c r="W99">
        <v>790.05399999999997</v>
      </c>
      <c r="X99">
        <v>805.33100000000002</v>
      </c>
      <c r="Y99">
        <v>820.56799999999998</v>
      </c>
      <c r="Z99">
        <v>834.02800000000002</v>
      </c>
      <c r="AA99">
        <v>847.54200000000003</v>
      </c>
      <c r="AB99">
        <v>861.34699999999998</v>
      </c>
      <c r="AC99">
        <v>875.28300000000002</v>
      </c>
      <c r="AD99">
        <v>889.33900000000006</v>
      </c>
      <c r="AE99">
        <v>903.67899999999997</v>
      </c>
      <c r="AF99">
        <v>918.02</v>
      </c>
      <c r="AG99">
        <v>932.50199999999995</v>
      </c>
    </row>
    <row r="100" spans="1:33">
      <c r="A100" t="s">
        <v>448</v>
      </c>
      <c r="B100" t="s">
        <v>495</v>
      </c>
      <c r="C100">
        <v>895.34799999999996</v>
      </c>
      <c r="D100">
        <v>939.899</v>
      </c>
      <c r="E100">
        <v>963.90800000000002</v>
      </c>
      <c r="F100">
        <v>1016.64</v>
      </c>
      <c r="G100">
        <v>1031.75</v>
      </c>
      <c r="H100">
        <v>1021.15</v>
      </c>
      <c r="I100">
        <v>1005.39</v>
      </c>
      <c r="J100">
        <v>986.23900000000003</v>
      </c>
      <c r="K100">
        <v>989.49800000000005</v>
      </c>
      <c r="L100">
        <v>1000.47</v>
      </c>
      <c r="M100">
        <v>1010.31</v>
      </c>
      <c r="N100">
        <v>1015.34</v>
      </c>
      <c r="O100">
        <v>1026.42</v>
      </c>
      <c r="P100">
        <v>1045.06</v>
      </c>
      <c r="Q100">
        <v>1049.0899999999999</v>
      </c>
      <c r="R100">
        <v>1052.6500000000001</v>
      </c>
      <c r="S100">
        <v>1055.93</v>
      </c>
      <c r="T100">
        <v>1059.05</v>
      </c>
      <c r="U100">
        <v>1062.0899999999999</v>
      </c>
      <c r="V100">
        <v>1064.45</v>
      </c>
      <c r="W100">
        <v>1066.57</v>
      </c>
      <c r="X100">
        <v>1068.98</v>
      </c>
      <c r="Y100">
        <v>1071.1600000000001</v>
      </c>
      <c r="Z100">
        <v>1073.67</v>
      </c>
      <c r="AA100">
        <v>1074.23</v>
      </c>
      <c r="AB100">
        <v>1074.8699999999999</v>
      </c>
      <c r="AC100">
        <v>1075.47</v>
      </c>
      <c r="AD100">
        <v>1075.74</v>
      </c>
      <c r="AE100">
        <v>1076.51</v>
      </c>
      <c r="AF100">
        <v>1076.8499999999999</v>
      </c>
      <c r="AG100">
        <v>1077.6400000000001</v>
      </c>
    </row>
    <row r="101" spans="1:33">
      <c r="A101" t="s">
        <v>449</v>
      </c>
      <c r="B101" t="s">
        <v>495</v>
      </c>
      <c r="C101">
        <v>246.815</v>
      </c>
      <c r="D101">
        <v>236.00299999999999</v>
      </c>
      <c r="E101">
        <v>224.64699999999999</v>
      </c>
      <c r="F101">
        <v>216.63900000000001</v>
      </c>
      <c r="G101">
        <v>208.51599999999999</v>
      </c>
      <c r="H101">
        <v>200.334</v>
      </c>
      <c r="I101">
        <v>192.16800000000001</v>
      </c>
      <c r="J101">
        <v>183.94300000000001</v>
      </c>
      <c r="K101">
        <v>180.73400000000001</v>
      </c>
      <c r="L101">
        <v>177.529</v>
      </c>
      <c r="M101">
        <v>174.36600000000001</v>
      </c>
      <c r="N101">
        <v>171.149</v>
      </c>
      <c r="O101">
        <v>167.93600000000001</v>
      </c>
      <c r="P101">
        <v>164.375</v>
      </c>
      <c r="Q101">
        <v>160.78700000000001</v>
      </c>
      <c r="R101">
        <v>157.19300000000001</v>
      </c>
      <c r="S101">
        <v>153.60499999999999</v>
      </c>
      <c r="T101">
        <v>150.018</v>
      </c>
      <c r="U101">
        <v>149.30099999999999</v>
      </c>
      <c r="V101">
        <v>148.58500000000001</v>
      </c>
      <c r="W101">
        <v>147.85499999999999</v>
      </c>
      <c r="X101">
        <v>147.13999999999999</v>
      </c>
      <c r="Y101">
        <v>146.41</v>
      </c>
      <c r="Z101">
        <v>145.66499999999999</v>
      </c>
      <c r="AA101">
        <v>144.91300000000001</v>
      </c>
      <c r="AB101">
        <v>144.16200000000001</v>
      </c>
      <c r="AC101">
        <v>143.41</v>
      </c>
      <c r="AD101">
        <v>142.65799999999999</v>
      </c>
      <c r="AE101">
        <v>141.90600000000001</v>
      </c>
      <c r="AF101">
        <v>141.149</v>
      </c>
      <c r="AG101">
        <v>140.404</v>
      </c>
    </row>
    <row r="102" spans="1:33">
      <c r="A102" t="s">
        <v>450</v>
      </c>
      <c r="B102" t="s">
        <v>495</v>
      </c>
      <c r="C102">
        <v>7.3372200000000003</v>
      </c>
      <c r="D102">
        <v>7.5947300000000002</v>
      </c>
      <c r="E102">
        <v>7.7958400000000001</v>
      </c>
      <c r="F102">
        <v>7.9432900000000002</v>
      </c>
      <c r="G102">
        <v>8.0759899999999991</v>
      </c>
      <c r="H102">
        <v>8.2011299999999991</v>
      </c>
      <c r="I102">
        <v>8.3225499999999997</v>
      </c>
      <c r="J102">
        <v>8.4420300000000008</v>
      </c>
      <c r="K102">
        <v>8.7494200000000006</v>
      </c>
      <c r="L102">
        <v>9.0563300000000009</v>
      </c>
      <c r="M102">
        <v>9.3629999999999995</v>
      </c>
      <c r="N102">
        <v>9.6695399999999996</v>
      </c>
      <c r="O102">
        <v>9.9760899999999992</v>
      </c>
      <c r="P102">
        <v>10.0123</v>
      </c>
      <c r="Q102">
        <v>10.048400000000001</v>
      </c>
      <c r="R102">
        <v>10.0846</v>
      </c>
      <c r="S102">
        <v>10.120799999999999</v>
      </c>
      <c r="T102">
        <v>10.157</v>
      </c>
      <c r="U102">
        <v>10.090299999999999</v>
      </c>
      <c r="V102">
        <v>10.0237</v>
      </c>
      <c r="W102">
        <v>9.9569299999999998</v>
      </c>
      <c r="X102">
        <v>9.8902800000000006</v>
      </c>
      <c r="Y102">
        <v>9.8236299999999996</v>
      </c>
      <c r="Z102">
        <v>9.7895299999999992</v>
      </c>
      <c r="AA102">
        <v>9.7554999999999996</v>
      </c>
      <c r="AB102">
        <v>9.7214100000000006</v>
      </c>
      <c r="AC102">
        <v>9.6873699999999996</v>
      </c>
      <c r="AD102">
        <v>9.6532800000000005</v>
      </c>
      <c r="AE102">
        <v>9.6191800000000001</v>
      </c>
      <c r="AF102">
        <v>9.5851500000000005</v>
      </c>
      <c r="AG102">
        <v>9.55105</v>
      </c>
    </row>
    <row r="103" spans="1:33">
      <c r="A103" t="s">
        <v>451</v>
      </c>
      <c r="B103" t="s">
        <v>495</v>
      </c>
      <c r="C103">
        <v>1637.91</v>
      </c>
      <c r="D103">
        <v>1768.11</v>
      </c>
      <c r="E103">
        <v>1864.06</v>
      </c>
      <c r="F103">
        <v>1952.69</v>
      </c>
      <c r="G103">
        <v>2032.6</v>
      </c>
      <c r="H103">
        <v>2106.11</v>
      </c>
      <c r="I103">
        <v>2183.46</v>
      </c>
      <c r="J103">
        <v>2260.02</v>
      </c>
      <c r="K103">
        <v>2344.19</v>
      </c>
      <c r="L103">
        <v>2428.85</v>
      </c>
      <c r="M103">
        <v>2511.02</v>
      </c>
      <c r="N103">
        <v>2599.41</v>
      </c>
      <c r="O103">
        <v>2687.76</v>
      </c>
      <c r="P103">
        <v>2777.79</v>
      </c>
      <c r="Q103">
        <v>2867.76</v>
      </c>
      <c r="R103">
        <v>2957.07</v>
      </c>
      <c r="S103">
        <v>3043.88</v>
      </c>
      <c r="T103">
        <v>3130.9</v>
      </c>
      <c r="U103">
        <v>3215.96</v>
      </c>
      <c r="V103">
        <v>3301.17</v>
      </c>
      <c r="W103">
        <v>3385.15</v>
      </c>
      <c r="X103">
        <v>3467.76</v>
      </c>
      <c r="Y103">
        <v>3550.91</v>
      </c>
      <c r="Z103">
        <v>3622.48</v>
      </c>
      <c r="AA103">
        <v>3693.79</v>
      </c>
      <c r="AB103">
        <v>3764.8</v>
      </c>
      <c r="AC103">
        <v>3837.86</v>
      </c>
      <c r="AD103">
        <v>3911.23</v>
      </c>
      <c r="AE103">
        <v>3984.89</v>
      </c>
      <c r="AF103">
        <v>4058.52</v>
      </c>
      <c r="AG103">
        <v>4132.3100000000004</v>
      </c>
    </row>
    <row r="104" spans="1:33">
      <c r="A104" t="s">
        <v>452</v>
      </c>
      <c r="B104" t="s">
        <v>495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453</v>
      </c>
      <c r="B105" t="s">
        <v>495</v>
      </c>
      <c r="C105">
        <v>-300.91800000000001</v>
      </c>
      <c r="D105">
        <v>-300.91800000000001</v>
      </c>
      <c r="E105">
        <v>-300.91800000000001</v>
      </c>
      <c r="F105">
        <v>-300.91800000000001</v>
      </c>
      <c r="G105">
        <v>-300.91800000000001</v>
      </c>
      <c r="H105">
        <v>-300.91800000000001</v>
      </c>
      <c r="I105">
        <v>-300.91800000000001</v>
      </c>
      <c r="J105">
        <v>-300.91800000000001</v>
      </c>
      <c r="K105">
        <v>-300.91800000000001</v>
      </c>
      <c r="L105">
        <v>-300.91800000000001</v>
      </c>
      <c r="M105">
        <v>-300.91800000000001</v>
      </c>
      <c r="N105">
        <v>-300.91800000000001</v>
      </c>
      <c r="O105">
        <v>-300.91800000000001</v>
      </c>
      <c r="P105">
        <v>-300.91800000000001</v>
      </c>
      <c r="Q105">
        <v>-300.91800000000001</v>
      </c>
      <c r="R105">
        <v>-300.91800000000001</v>
      </c>
      <c r="S105">
        <v>-300.91800000000001</v>
      </c>
      <c r="T105">
        <v>-300.91800000000001</v>
      </c>
      <c r="U105">
        <v>-300.91800000000001</v>
      </c>
      <c r="V105">
        <v>-300.91800000000001</v>
      </c>
      <c r="W105">
        <v>-300.91800000000001</v>
      </c>
      <c r="X105">
        <v>-300.91800000000001</v>
      </c>
      <c r="Y105">
        <v>-300.91800000000001</v>
      </c>
      <c r="Z105">
        <v>-300.91800000000001</v>
      </c>
      <c r="AA105">
        <v>-300.91800000000001</v>
      </c>
      <c r="AB105">
        <v>-300.91800000000001</v>
      </c>
      <c r="AC105">
        <v>-300.91800000000001</v>
      </c>
      <c r="AD105">
        <v>-300.91800000000001</v>
      </c>
      <c r="AE105">
        <v>-300.91800000000001</v>
      </c>
      <c r="AF105">
        <v>-300.91800000000001</v>
      </c>
      <c r="AG105">
        <v>-300.91800000000001</v>
      </c>
    </row>
    <row r="106" spans="1:33">
      <c r="A106" t="s">
        <v>454</v>
      </c>
      <c r="B106" t="s">
        <v>495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455</v>
      </c>
      <c r="B107" t="s">
        <v>495</v>
      </c>
      <c r="C107">
        <v>1001.95</v>
      </c>
      <c r="D107">
        <v>1087.26</v>
      </c>
      <c r="E107">
        <v>1151.5</v>
      </c>
      <c r="F107">
        <v>1213.94</v>
      </c>
      <c r="G107">
        <v>1270.68</v>
      </c>
      <c r="H107">
        <v>1324.52</v>
      </c>
      <c r="I107">
        <v>1383.12</v>
      </c>
      <c r="J107">
        <v>1440.81</v>
      </c>
      <c r="K107">
        <v>1508.36</v>
      </c>
      <c r="L107">
        <v>1575.8</v>
      </c>
      <c r="M107">
        <v>1643.01</v>
      </c>
      <c r="N107">
        <v>1716.27</v>
      </c>
      <c r="O107">
        <v>1789.65</v>
      </c>
      <c r="P107">
        <v>1865.4</v>
      </c>
      <c r="Q107">
        <v>1941.25</v>
      </c>
      <c r="R107">
        <v>2017.13</v>
      </c>
      <c r="S107">
        <v>2090.48</v>
      </c>
      <c r="T107">
        <v>2163.94</v>
      </c>
      <c r="U107">
        <v>2234.64</v>
      </c>
      <c r="V107">
        <v>2305.35</v>
      </c>
      <c r="W107">
        <v>2376.34</v>
      </c>
      <c r="X107">
        <v>2445.7399999999998</v>
      </c>
      <c r="Y107">
        <v>2515.44</v>
      </c>
      <c r="Z107">
        <v>2573.75</v>
      </c>
      <c r="AA107">
        <v>2632.05</v>
      </c>
      <c r="AB107">
        <v>2690.65</v>
      </c>
      <c r="AC107">
        <v>2751.25</v>
      </c>
      <c r="AD107">
        <v>2812.14</v>
      </c>
      <c r="AE107">
        <v>2872.94</v>
      </c>
      <c r="AF107">
        <v>2933.84</v>
      </c>
      <c r="AG107">
        <v>2994.72</v>
      </c>
    </row>
    <row r="108" spans="1:33">
      <c r="A108" t="s">
        <v>456</v>
      </c>
      <c r="B108" t="s">
        <v>495</v>
      </c>
      <c r="C108">
        <v>505.24200000000002</v>
      </c>
      <c r="D108">
        <v>540.95600000000002</v>
      </c>
      <c r="E108">
        <v>566.154</v>
      </c>
      <c r="F108">
        <v>586.38599999999997</v>
      </c>
      <c r="G108">
        <v>604.32799999999997</v>
      </c>
      <c r="H108">
        <v>619.13099999999997</v>
      </c>
      <c r="I108">
        <v>633.21900000000005</v>
      </c>
      <c r="J108">
        <v>647.61900000000003</v>
      </c>
      <c r="K108">
        <v>661.43899999999996</v>
      </c>
      <c r="L108">
        <v>675.87400000000002</v>
      </c>
      <c r="M108">
        <v>688.08299999999997</v>
      </c>
      <c r="N108">
        <v>700.56200000000001</v>
      </c>
      <c r="O108">
        <v>712.88599999999997</v>
      </c>
      <c r="P108">
        <v>724.24099999999999</v>
      </c>
      <c r="Q108">
        <v>735.53300000000002</v>
      </c>
      <c r="R108">
        <v>746.14400000000001</v>
      </c>
      <c r="S108">
        <v>756.78599999999994</v>
      </c>
      <c r="T108">
        <v>767.53700000000003</v>
      </c>
      <c r="U108">
        <v>778.90200000000004</v>
      </c>
      <c r="V108">
        <v>790.39800000000002</v>
      </c>
      <c r="W108">
        <v>800.404</v>
      </c>
      <c r="X108">
        <v>810.72900000000004</v>
      </c>
      <c r="Y108">
        <v>821.18499999999995</v>
      </c>
      <c r="Z108">
        <v>831.27700000000004</v>
      </c>
      <c r="AA108">
        <v>841.11400000000003</v>
      </c>
      <c r="AB108">
        <v>850.45600000000002</v>
      </c>
      <c r="AC108">
        <v>859.74400000000003</v>
      </c>
      <c r="AD108">
        <v>869.15200000000004</v>
      </c>
      <c r="AE108">
        <v>878.97400000000005</v>
      </c>
      <c r="AF108">
        <v>888.64200000000005</v>
      </c>
      <c r="AG108">
        <v>898.61400000000003</v>
      </c>
    </row>
    <row r="109" spans="1:33">
      <c r="A109" t="s">
        <v>457</v>
      </c>
      <c r="B109" t="s">
        <v>495</v>
      </c>
      <c r="C109">
        <v>130.715</v>
      </c>
      <c r="D109">
        <v>139.899</v>
      </c>
      <c r="E109">
        <v>146.40100000000001</v>
      </c>
      <c r="F109">
        <v>152.36000000000001</v>
      </c>
      <c r="G109">
        <v>157.59700000000001</v>
      </c>
      <c r="H109">
        <v>162.46299999999999</v>
      </c>
      <c r="I109">
        <v>167.12700000000001</v>
      </c>
      <c r="J109">
        <v>171.59200000000001</v>
      </c>
      <c r="K109">
        <v>174.39599999999999</v>
      </c>
      <c r="L109">
        <v>177.17400000000001</v>
      </c>
      <c r="M109">
        <v>179.929</v>
      </c>
      <c r="N109">
        <v>182.57599999999999</v>
      </c>
      <c r="O109">
        <v>185.22399999999999</v>
      </c>
      <c r="P109">
        <v>188.155</v>
      </c>
      <c r="Q109">
        <v>190.97499999999999</v>
      </c>
      <c r="R109">
        <v>193.79499999999999</v>
      </c>
      <c r="S109">
        <v>196.60599999999999</v>
      </c>
      <c r="T109">
        <v>199.416</v>
      </c>
      <c r="U109">
        <v>202.417</v>
      </c>
      <c r="V109">
        <v>205.417</v>
      </c>
      <c r="W109">
        <v>208.40700000000001</v>
      </c>
      <c r="X109">
        <v>211.297</v>
      </c>
      <c r="Y109">
        <v>214.27799999999999</v>
      </c>
      <c r="Z109">
        <v>217.458</v>
      </c>
      <c r="AA109">
        <v>220.62799999999999</v>
      </c>
      <c r="AB109">
        <v>223.69900000000001</v>
      </c>
      <c r="AC109">
        <v>226.869</v>
      </c>
      <c r="AD109">
        <v>229.929</v>
      </c>
      <c r="AE109">
        <v>232.97900000000001</v>
      </c>
      <c r="AF109">
        <v>236.03899999999999</v>
      </c>
      <c r="AG109">
        <v>238.97900000000001</v>
      </c>
    </row>
    <row r="110" spans="1:33">
      <c r="A110" t="s">
        <v>458</v>
      </c>
      <c r="B110" t="s">
        <v>495</v>
      </c>
      <c r="C110">
        <v>1842.44</v>
      </c>
      <c r="D110">
        <v>2017.89</v>
      </c>
      <c r="E110">
        <v>2134.79</v>
      </c>
      <c r="F110">
        <v>2272.2800000000002</v>
      </c>
      <c r="G110">
        <v>2360.08</v>
      </c>
      <c r="H110">
        <v>2415.37</v>
      </c>
      <c r="I110">
        <v>2463.9</v>
      </c>
      <c r="J110">
        <v>2506.1</v>
      </c>
      <c r="K110">
        <v>2586.0100000000002</v>
      </c>
      <c r="L110">
        <v>2672.93</v>
      </c>
      <c r="M110">
        <v>2757.34</v>
      </c>
      <c r="N110">
        <v>2835.26</v>
      </c>
      <c r="O110">
        <v>2917.95</v>
      </c>
      <c r="P110">
        <v>3006.73</v>
      </c>
      <c r="Q110">
        <v>3080.22</v>
      </c>
      <c r="R110">
        <v>3152.22</v>
      </c>
      <c r="S110">
        <v>3223.3</v>
      </c>
      <c r="T110">
        <v>3294.27</v>
      </c>
      <c r="U110">
        <v>3363.84</v>
      </c>
      <c r="V110">
        <v>3432.33</v>
      </c>
      <c r="W110">
        <v>3500.63</v>
      </c>
      <c r="X110">
        <v>3568.78</v>
      </c>
      <c r="Y110">
        <v>3636.96</v>
      </c>
      <c r="Z110">
        <v>3692.26</v>
      </c>
      <c r="AA110">
        <v>3745.68</v>
      </c>
      <c r="AB110">
        <v>3799.74</v>
      </c>
      <c r="AC110">
        <v>3853.46</v>
      </c>
      <c r="AD110">
        <v>3907.14</v>
      </c>
      <c r="AE110">
        <v>3961.5</v>
      </c>
      <c r="AF110">
        <v>4015.62</v>
      </c>
      <c r="AG110">
        <v>4070.2</v>
      </c>
    </row>
    <row r="111" spans="1:33">
      <c r="A111" t="s">
        <v>459</v>
      </c>
      <c r="B111" t="s">
        <v>495</v>
      </c>
      <c r="C111">
        <v>30.180700000000002</v>
      </c>
      <c r="D111">
        <v>29.865400000000001</v>
      </c>
      <c r="E111">
        <v>29.071400000000001</v>
      </c>
      <c r="F111">
        <v>28.2178</v>
      </c>
      <c r="G111">
        <v>27.2164</v>
      </c>
      <c r="H111">
        <v>26.127700000000001</v>
      </c>
      <c r="I111">
        <v>24.991599999999998</v>
      </c>
      <c r="J111">
        <v>23.8096</v>
      </c>
      <c r="K111">
        <v>23.145600000000002</v>
      </c>
      <c r="L111">
        <v>22.464200000000002</v>
      </c>
      <c r="M111">
        <v>21.764600000000002</v>
      </c>
      <c r="N111">
        <v>21.0246</v>
      </c>
      <c r="O111">
        <v>20.2561</v>
      </c>
      <c r="P111">
        <v>19.7166</v>
      </c>
      <c r="Q111">
        <v>19.1462</v>
      </c>
      <c r="R111">
        <v>18.556699999999999</v>
      </c>
      <c r="S111">
        <v>17.956900000000001</v>
      </c>
      <c r="T111">
        <v>17.354099999999999</v>
      </c>
      <c r="U111">
        <v>17.323799999999999</v>
      </c>
      <c r="V111">
        <v>17.296600000000002</v>
      </c>
      <c r="W111">
        <v>17.281600000000001</v>
      </c>
      <c r="X111">
        <v>17.278300000000002</v>
      </c>
      <c r="Y111">
        <v>17.2896</v>
      </c>
      <c r="Z111">
        <v>17.279900000000001</v>
      </c>
      <c r="AA111">
        <v>17.283000000000001</v>
      </c>
      <c r="AB111">
        <v>17.302800000000001</v>
      </c>
      <c r="AC111">
        <v>17.330500000000001</v>
      </c>
      <c r="AD111">
        <v>17.3687</v>
      </c>
      <c r="AE111">
        <v>17.421700000000001</v>
      </c>
      <c r="AF111">
        <v>17.478999999999999</v>
      </c>
      <c r="AG111">
        <v>17.545999999999999</v>
      </c>
    </row>
    <row r="112" spans="1:33">
      <c r="A112" t="s">
        <v>460</v>
      </c>
      <c r="B112" t="s">
        <v>495</v>
      </c>
      <c r="C112">
        <v>64.797600000000003</v>
      </c>
      <c r="D112">
        <v>66.307400000000001</v>
      </c>
      <c r="E112">
        <v>66.705100000000002</v>
      </c>
      <c r="F112">
        <v>66.844200000000001</v>
      </c>
      <c r="G112">
        <v>66.688900000000004</v>
      </c>
      <c r="H112">
        <v>66.368600000000001</v>
      </c>
      <c r="I112">
        <v>65.961200000000005</v>
      </c>
      <c r="J112">
        <v>65.593999999999994</v>
      </c>
      <c r="K112">
        <v>65.753299999999996</v>
      </c>
      <c r="L112">
        <v>66.000699999999995</v>
      </c>
      <c r="M112">
        <v>66.113</v>
      </c>
      <c r="N112">
        <v>66.290099999999995</v>
      </c>
      <c r="O112">
        <v>66.321799999999996</v>
      </c>
      <c r="P112">
        <v>66.264099999999999</v>
      </c>
      <c r="Q112">
        <v>66.059299999999993</v>
      </c>
      <c r="R112">
        <v>65.831800000000001</v>
      </c>
      <c r="S112">
        <v>65.591999999999999</v>
      </c>
      <c r="T112">
        <v>65.351699999999994</v>
      </c>
      <c r="U112">
        <v>66.070999999999998</v>
      </c>
      <c r="V112">
        <v>66.789100000000005</v>
      </c>
      <c r="W112">
        <v>67.516199999999998</v>
      </c>
      <c r="X112">
        <v>68.252600000000001</v>
      </c>
      <c r="Y112">
        <v>69.000600000000006</v>
      </c>
      <c r="Z112">
        <v>69.503900000000002</v>
      </c>
      <c r="AA112">
        <v>69.905100000000004</v>
      </c>
      <c r="AB112">
        <v>70.434700000000007</v>
      </c>
      <c r="AC112">
        <v>70.859200000000001</v>
      </c>
      <c r="AD112">
        <v>71.293300000000002</v>
      </c>
      <c r="AE112">
        <v>71.855400000000003</v>
      </c>
      <c r="AF112">
        <v>72.308499999999995</v>
      </c>
      <c r="AG112">
        <v>72.885099999999994</v>
      </c>
    </row>
    <row r="113" spans="1:33">
      <c r="A113" t="s">
        <v>461</v>
      </c>
      <c r="B113" t="s">
        <v>495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462</v>
      </c>
      <c r="B114" t="s">
        <v>495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463</v>
      </c>
      <c r="B115" t="s">
        <v>495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464</v>
      </c>
      <c r="B116" t="s">
        <v>495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465</v>
      </c>
      <c r="B117" t="s">
        <v>495</v>
      </c>
      <c r="C117">
        <v>141.61600000000001</v>
      </c>
      <c r="D117">
        <v>146.011</v>
      </c>
      <c r="E117">
        <v>147.43600000000001</v>
      </c>
      <c r="F117">
        <v>148.44900000000001</v>
      </c>
      <c r="G117">
        <v>148.33199999999999</v>
      </c>
      <c r="H117">
        <v>147.541</v>
      </c>
      <c r="I117">
        <v>146.45500000000001</v>
      </c>
      <c r="J117">
        <v>145.31</v>
      </c>
      <c r="K117">
        <v>145.876</v>
      </c>
      <c r="L117">
        <v>146.71</v>
      </c>
      <c r="M117">
        <v>147.33600000000001</v>
      </c>
      <c r="N117">
        <v>147.935</v>
      </c>
      <c r="O117">
        <v>148.31899999999999</v>
      </c>
      <c r="P117">
        <v>148.82900000000001</v>
      </c>
      <c r="Q117">
        <v>148.977</v>
      </c>
      <c r="R117">
        <v>149.05199999999999</v>
      </c>
      <c r="S117">
        <v>149.08199999999999</v>
      </c>
      <c r="T117">
        <v>149.09100000000001</v>
      </c>
      <c r="U117">
        <v>151.06899999999999</v>
      </c>
      <c r="V117">
        <v>153.00399999999999</v>
      </c>
      <c r="W117">
        <v>154.91800000000001</v>
      </c>
      <c r="X117">
        <v>156.816</v>
      </c>
      <c r="Y117">
        <v>158.70400000000001</v>
      </c>
      <c r="Z117">
        <v>160.012</v>
      </c>
      <c r="AA117">
        <v>161.12799999999999</v>
      </c>
      <c r="AB117">
        <v>162.41</v>
      </c>
      <c r="AC117">
        <v>163.52500000000001</v>
      </c>
      <c r="AD117">
        <v>164.63200000000001</v>
      </c>
      <c r="AE117">
        <v>165.905</v>
      </c>
      <c r="AF117">
        <v>167.001</v>
      </c>
      <c r="AG117">
        <v>168.25800000000001</v>
      </c>
    </row>
    <row r="118" spans="1:33">
      <c r="A118" t="s">
        <v>466</v>
      </c>
      <c r="B118" t="s">
        <v>495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467</v>
      </c>
      <c r="B119" t="s">
        <v>495</v>
      </c>
      <c r="C119">
        <v>610.96900000000005</v>
      </c>
      <c r="D119">
        <v>649.34400000000005</v>
      </c>
      <c r="E119">
        <v>675.75900000000001</v>
      </c>
      <c r="F119">
        <v>697.654</v>
      </c>
      <c r="G119">
        <v>716.75699999999995</v>
      </c>
      <c r="H119">
        <v>732.49900000000002</v>
      </c>
      <c r="I119">
        <v>747.37300000000005</v>
      </c>
      <c r="J119">
        <v>762.077</v>
      </c>
      <c r="K119">
        <v>775.625</v>
      </c>
      <c r="L119">
        <v>789.47199999999998</v>
      </c>
      <c r="M119">
        <v>801.34100000000001</v>
      </c>
      <c r="N119">
        <v>813.07</v>
      </c>
      <c r="O119">
        <v>824.89300000000003</v>
      </c>
      <c r="P119">
        <v>837.36300000000006</v>
      </c>
      <c r="Q119">
        <v>849.91800000000001</v>
      </c>
      <c r="R119">
        <v>861.77499999999998</v>
      </c>
      <c r="S119">
        <v>873.61</v>
      </c>
      <c r="T119">
        <v>885.56600000000003</v>
      </c>
      <c r="U119">
        <v>899.02</v>
      </c>
      <c r="V119">
        <v>912.59</v>
      </c>
      <c r="W119">
        <v>924.62800000000004</v>
      </c>
      <c r="X119">
        <v>936.88699999999994</v>
      </c>
      <c r="Y119">
        <v>949.33500000000004</v>
      </c>
      <c r="Z119">
        <v>962.53700000000003</v>
      </c>
      <c r="AA119">
        <v>975.73</v>
      </c>
      <c r="AB119">
        <v>988.01400000000001</v>
      </c>
      <c r="AC119">
        <v>1000.61</v>
      </c>
      <c r="AD119">
        <v>1013.21</v>
      </c>
      <c r="AE119">
        <v>1025.9000000000001</v>
      </c>
      <c r="AF119">
        <v>1038.7</v>
      </c>
      <c r="AG119">
        <v>1051.3800000000001</v>
      </c>
    </row>
    <row r="120" spans="1:33">
      <c r="A120" t="s">
        <v>468</v>
      </c>
      <c r="B120" t="s">
        <v>495</v>
      </c>
      <c r="C120">
        <v>76.525599999999997</v>
      </c>
      <c r="D120">
        <v>81.420400000000001</v>
      </c>
      <c r="E120">
        <v>84.5565</v>
      </c>
      <c r="F120">
        <v>86.986199999999997</v>
      </c>
      <c r="G120">
        <v>88.813900000000004</v>
      </c>
      <c r="H120">
        <v>90.280699999999996</v>
      </c>
      <c r="I120">
        <v>91.648600000000002</v>
      </c>
      <c r="J120">
        <v>92.928100000000001</v>
      </c>
      <c r="K120">
        <v>94.443600000000004</v>
      </c>
      <c r="L120">
        <v>95.998599999999996</v>
      </c>
      <c r="M120">
        <v>97.521600000000007</v>
      </c>
      <c r="N120">
        <v>98.9953</v>
      </c>
      <c r="O120">
        <v>100.49299999999999</v>
      </c>
      <c r="P120">
        <v>102.04900000000001</v>
      </c>
      <c r="Q120">
        <v>103.54</v>
      </c>
      <c r="R120">
        <v>105.03400000000001</v>
      </c>
      <c r="S120">
        <v>106.53700000000001</v>
      </c>
      <c r="T120">
        <v>108.048</v>
      </c>
      <c r="U120">
        <v>109.68600000000001</v>
      </c>
      <c r="V120">
        <v>111.34399999999999</v>
      </c>
      <c r="W120">
        <v>112.999</v>
      </c>
      <c r="X120">
        <v>114.673</v>
      </c>
      <c r="Y120">
        <v>116.36499999999999</v>
      </c>
      <c r="Z120">
        <v>118.021</v>
      </c>
      <c r="AA120">
        <v>119.68899999999999</v>
      </c>
      <c r="AB120">
        <v>121.383</v>
      </c>
      <c r="AC120">
        <v>123.108</v>
      </c>
      <c r="AD120">
        <v>124.84399999999999</v>
      </c>
      <c r="AE120">
        <v>126.60599999999999</v>
      </c>
      <c r="AF120">
        <v>128.40700000000001</v>
      </c>
      <c r="AG120">
        <v>130.21199999999999</v>
      </c>
    </row>
    <row r="121" spans="1:33">
      <c r="A121" t="s">
        <v>469</v>
      </c>
      <c r="B121" t="s">
        <v>495</v>
      </c>
      <c r="C121">
        <v>50.943100000000001</v>
      </c>
      <c r="D121">
        <v>59.138300000000001</v>
      </c>
      <c r="E121">
        <v>66.437700000000007</v>
      </c>
      <c r="F121">
        <v>73.240499999999997</v>
      </c>
      <c r="G121">
        <v>79.758600000000001</v>
      </c>
      <c r="H121">
        <v>86.108500000000006</v>
      </c>
      <c r="I121">
        <v>98.543400000000005</v>
      </c>
      <c r="J121">
        <v>110.929</v>
      </c>
      <c r="K121">
        <v>123.26</v>
      </c>
      <c r="L121">
        <v>135.678</v>
      </c>
      <c r="M121">
        <v>147.988</v>
      </c>
      <c r="N121">
        <v>166.49299999999999</v>
      </c>
      <c r="O121">
        <v>185</v>
      </c>
      <c r="P121">
        <v>203.5</v>
      </c>
      <c r="Q121">
        <v>222</v>
      </c>
      <c r="R121">
        <v>240.5</v>
      </c>
      <c r="S121">
        <v>256.5</v>
      </c>
      <c r="T121">
        <v>272.60000000000002</v>
      </c>
      <c r="U121">
        <v>288.60000000000002</v>
      </c>
      <c r="V121">
        <v>304.60000000000002</v>
      </c>
      <c r="W121">
        <v>320.7</v>
      </c>
      <c r="X121">
        <v>335.5</v>
      </c>
      <c r="Y121">
        <v>350.3</v>
      </c>
      <c r="Z121">
        <v>365.1</v>
      </c>
      <c r="AA121">
        <v>379.9</v>
      </c>
      <c r="AB121">
        <v>394.7</v>
      </c>
      <c r="AC121">
        <v>411.9</v>
      </c>
      <c r="AD121">
        <v>429.2</v>
      </c>
      <c r="AE121">
        <v>446.5</v>
      </c>
      <c r="AF121">
        <v>463.7</v>
      </c>
      <c r="AG121">
        <v>481</v>
      </c>
    </row>
    <row r="122" spans="1:33">
      <c r="A122" t="s">
        <v>470</v>
      </c>
      <c r="B122" t="s">
        <v>495</v>
      </c>
      <c r="C122" s="76">
        <v>49441000000</v>
      </c>
      <c r="D122" s="76">
        <v>60909200000</v>
      </c>
      <c r="E122" s="76">
        <v>68263600000</v>
      </c>
      <c r="F122" s="76">
        <v>74299900000</v>
      </c>
      <c r="G122" s="76">
        <v>79091600000</v>
      </c>
      <c r="H122" s="76">
        <v>83103500000</v>
      </c>
      <c r="I122" s="76">
        <v>86376200000</v>
      </c>
      <c r="J122" s="76">
        <v>89211000000</v>
      </c>
      <c r="K122" s="76">
        <v>92470200000</v>
      </c>
      <c r="L122" s="76">
        <v>95419100000</v>
      </c>
      <c r="M122" s="76">
        <v>98086600000</v>
      </c>
      <c r="N122" s="76">
        <v>100380000000</v>
      </c>
      <c r="O122" s="76">
        <v>102356000000</v>
      </c>
      <c r="P122" s="76">
        <v>104070000000</v>
      </c>
      <c r="Q122" s="76">
        <v>105520000000</v>
      </c>
      <c r="R122" s="76">
        <v>106748000000</v>
      </c>
      <c r="S122" s="76">
        <v>107828000000</v>
      </c>
      <c r="T122" s="76">
        <v>109000000000</v>
      </c>
      <c r="U122" s="76">
        <v>110578000000</v>
      </c>
      <c r="V122" s="76">
        <v>112040000000</v>
      </c>
      <c r="W122" s="76">
        <v>113461000000</v>
      </c>
      <c r="X122" s="76">
        <v>114860000000</v>
      </c>
      <c r="Y122" s="76">
        <v>116257000000</v>
      </c>
      <c r="Z122" s="76">
        <v>117468000000</v>
      </c>
      <c r="AA122" s="76">
        <v>118725000000</v>
      </c>
      <c r="AB122" s="76">
        <v>120023000000</v>
      </c>
      <c r="AC122" s="76">
        <v>121350000000</v>
      </c>
      <c r="AD122" s="76">
        <v>122667000000</v>
      </c>
      <c r="AE122" s="76">
        <v>124020000000</v>
      </c>
      <c r="AF122" s="76">
        <v>125424000000</v>
      </c>
      <c r="AG122" s="76">
        <v>126844000000</v>
      </c>
    </row>
    <row r="123" spans="1:33">
      <c r="A123" t="s">
        <v>471</v>
      </c>
      <c r="B123" t="s">
        <v>495</v>
      </c>
      <c r="C123" s="76">
        <v>12127100000</v>
      </c>
      <c r="D123" s="76">
        <v>12830100000</v>
      </c>
      <c r="E123" s="76">
        <v>13335500000</v>
      </c>
      <c r="F123" s="76">
        <v>13859200000</v>
      </c>
      <c r="G123" s="76">
        <v>14016000000</v>
      </c>
      <c r="H123" s="76">
        <v>13921000000</v>
      </c>
      <c r="I123" s="76">
        <v>13775600000</v>
      </c>
      <c r="J123" s="76">
        <v>13596700000</v>
      </c>
      <c r="K123" s="76">
        <v>13637000000</v>
      </c>
      <c r="L123" s="76">
        <v>13753300000</v>
      </c>
      <c r="M123" s="76">
        <v>13858700000</v>
      </c>
      <c r="N123" s="76">
        <v>13931000000</v>
      </c>
      <c r="O123" s="76">
        <v>14078000000</v>
      </c>
      <c r="P123" s="76">
        <v>14298900000</v>
      </c>
      <c r="Q123" s="76">
        <v>14372900000</v>
      </c>
      <c r="R123" s="76">
        <v>14439800000</v>
      </c>
      <c r="S123" s="76">
        <v>14503000000</v>
      </c>
      <c r="T123" s="76">
        <v>14563900000</v>
      </c>
      <c r="U123" s="76">
        <v>14624400000</v>
      </c>
      <c r="V123" s="76">
        <v>14677600000</v>
      </c>
      <c r="W123" s="76">
        <v>14727600000</v>
      </c>
      <c r="X123" s="76">
        <v>14780000000</v>
      </c>
      <c r="Y123" s="76">
        <v>14828600000</v>
      </c>
      <c r="Z123" s="76">
        <v>14872700000</v>
      </c>
      <c r="AA123" s="76">
        <v>14897500000</v>
      </c>
      <c r="AB123" s="76">
        <v>14922800000</v>
      </c>
      <c r="AC123" s="76">
        <v>14947600000</v>
      </c>
      <c r="AD123" s="76">
        <v>14968800000</v>
      </c>
      <c r="AE123" s="76">
        <v>14995300000</v>
      </c>
      <c r="AF123" s="76">
        <v>15018600000</v>
      </c>
      <c r="AG123" s="76">
        <v>15045600000</v>
      </c>
    </row>
    <row r="124" spans="1:33">
      <c r="A124" t="s">
        <v>472</v>
      </c>
      <c r="B124" t="s">
        <v>495</v>
      </c>
      <c r="C124" s="76">
        <v>1011750000000</v>
      </c>
      <c r="D124" s="76">
        <v>945712000000</v>
      </c>
      <c r="E124" s="76">
        <v>877335000000</v>
      </c>
      <c r="F124" s="76">
        <v>814324000000</v>
      </c>
      <c r="G124" s="76">
        <v>750805000000</v>
      </c>
      <c r="H124" s="76">
        <v>687049000000</v>
      </c>
      <c r="I124" s="76">
        <v>623497000000</v>
      </c>
      <c r="J124" s="76">
        <v>559578000000</v>
      </c>
      <c r="K124" s="76">
        <v>516913000000</v>
      </c>
      <c r="L124" s="76">
        <v>474239000000</v>
      </c>
      <c r="M124" s="76">
        <v>431877000000</v>
      </c>
      <c r="N124" s="76">
        <v>389195000000</v>
      </c>
      <c r="O124" s="76">
        <v>346513000000</v>
      </c>
      <c r="P124" s="76">
        <v>315761000000</v>
      </c>
      <c r="Q124" s="76">
        <v>284882000000</v>
      </c>
      <c r="R124" s="76">
        <v>253972000000</v>
      </c>
      <c r="S124" s="76">
        <v>223093000000</v>
      </c>
      <c r="T124" s="76">
        <v>192183000000</v>
      </c>
      <c r="U124" s="76">
        <v>185126000000</v>
      </c>
      <c r="V124" s="76">
        <v>178039000000</v>
      </c>
      <c r="W124" s="76">
        <v>170950000000</v>
      </c>
      <c r="X124" s="76">
        <v>163863000000</v>
      </c>
      <c r="Y124" s="76">
        <v>156774000000</v>
      </c>
      <c r="Z124" s="76">
        <v>149810000000</v>
      </c>
      <c r="AA124" s="76">
        <v>142844000000</v>
      </c>
      <c r="AB124" s="76">
        <v>135848000000</v>
      </c>
      <c r="AC124" s="76">
        <v>128883000000</v>
      </c>
      <c r="AD124" s="76">
        <v>121917000000</v>
      </c>
      <c r="AE124" s="76">
        <v>114952000000</v>
      </c>
      <c r="AF124" s="76">
        <v>107955000000</v>
      </c>
      <c r="AG124" s="76">
        <v>100990000000</v>
      </c>
    </row>
    <row r="125" spans="1:33">
      <c r="A125" t="s">
        <v>473</v>
      </c>
      <c r="B125" t="s">
        <v>495</v>
      </c>
      <c r="C125" s="76">
        <v>588350000</v>
      </c>
      <c r="D125" s="76">
        <v>603440000</v>
      </c>
      <c r="E125" s="76">
        <v>613910000</v>
      </c>
      <c r="F125" s="76">
        <v>625520000</v>
      </c>
      <c r="G125" s="76">
        <v>635970000</v>
      </c>
      <c r="H125" s="76">
        <v>645830000</v>
      </c>
      <c r="I125" s="76">
        <v>655390000</v>
      </c>
      <c r="J125" s="76">
        <v>664800000</v>
      </c>
      <c r="K125" s="76">
        <v>689010000</v>
      </c>
      <c r="L125" s="76">
        <v>713180000</v>
      </c>
      <c r="M125" s="76">
        <v>737320000</v>
      </c>
      <c r="N125" s="76">
        <v>761460000</v>
      </c>
      <c r="O125" s="76">
        <v>785610000</v>
      </c>
      <c r="P125" s="76">
        <v>788450000</v>
      </c>
      <c r="Q125" s="76">
        <v>791300000</v>
      </c>
      <c r="R125" s="76">
        <v>794150000</v>
      </c>
      <c r="S125" s="76">
        <v>797000000</v>
      </c>
      <c r="T125" s="76">
        <v>799850000</v>
      </c>
      <c r="U125" s="76">
        <v>794600000</v>
      </c>
      <c r="V125" s="76">
        <v>789350000</v>
      </c>
      <c r="W125" s="76">
        <v>784100000</v>
      </c>
      <c r="X125" s="76">
        <v>778850000</v>
      </c>
      <c r="Y125" s="76">
        <v>773600000</v>
      </c>
      <c r="Z125" s="76">
        <v>770910000</v>
      </c>
      <c r="AA125" s="76">
        <v>768230000</v>
      </c>
      <c r="AB125" s="76">
        <v>765550000</v>
      </c>
      <c r="AC125" s="76">
        <v>762870000</v>
      </c>
      <c r="AD125" s="76">
        <v>760180000</v>
      </c>
      <c r="AE125" s="76">
        <v>757500000</v>
      </c>
      <c r="AF125" s="76">
        <v>754820000</v>
      </c>
      <c r="AG125" s="76">
        <v>752130000</v>
      </c>
    </row>
    <row r="126" spans="1:33">
      <c r="A126" t="s">
        <v>474</v>
      </c>
      <c r="B126" t="s">
        <v>495</v>
      </c>
      <c r="C126" s="76">
        <v>20698200000000</v>
      </c>
      <c r="D126" s="76">
        <v>22122600000000</v>
      </c>
      <c r="E126" s="76">
        <v>23126500000000</v>
      </c>
      <c r="F126" s="76">
        <v>23964900000000</v>
      </c>
      <c r="G126" s="76">
        <v>24705700000000</v>
      </c>
      <c r="H126" s="76">
        <v>25327800000000</v>
      </c>
      <c r="I126" s="76">
        <v>25919400000000</v>
      </c>
      <c r="J126" s="76">
        <v>26505800000000</v>
      </c>
      <c r="K126" s="76">
        <v>27029000000000</v>
      </c>
      <c r="L126" s="76">
        <v>27563100000000</v>
      </c>
      <c r="M126" s="76">
        <v>28026600000000</v>
      </c>
      <c r="N126" s="76">
        <v>28485700000000</v>
      </c>
      <c r="O126" s="76">
        <v>28948500000000</v>
      </c>
      <c r="P126" s="76">
        <v>29422700000000</v>
      </c>
      <c r="Q126" s="76">
        <v>29900400000000</v>
      </c>
      <c r="R126" s="76">
        <v>30353500000000</v>
      </c>
      <c r="S126" s="76">
        <v>30805900000000</v>
      </c>
      <c r="T126" s="76">
        <v>31262600000000</v>
      </c>
      <c r="U126" s="76">
        <v>31748500000000</v>
      </c>
      <c r="V126" s="76">
        <v>32238800000000</v>
      </c>
      <c r="W126" s="76">
        <v>32674300000000</v>
      </c>
      <c r="X126" s="76">
        <v>33117800000000</v>
      </c>
      <c r="Y126" s="76">
        <v>33568000000000</v>
      </c>
      <c r="Z126" s="76">
        <v>34045200000000</v>
      </c>
      <c r="AA126" s="76">
        <v>34522100000000</v>
      </c>
      <c r="AB126" s="76">
        <v>34966500000000</v>
      </c>
      <c r="AC126" s="76">
        <v>35421900000000</v>
      </c>
      <c r="AD126" s="76">
        <v>35877700000000</v>
      </c>
      <c r="AE126" s="76">
        <v>36336400000000</v>
      </c>
      <c r="AF126" s="76">
        <v>36799000000000</v>
      </c>
      <c r="AG126" s="76">
        <v>37257600000000</v>
      </c>
    </row>
    <row r="127" spans="1:33">
      <c r="A127" t="s">
        <v>475</v>
      </c>
      <c r="B127" t="s">
        <v>495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476</v>
      </c>
      <c r="B128" t="s">
        <v>495</v>
      </c>
      <c r="C128" s="76">
        <v>48190000000</v>
      </c>
      <c r="D128" s="76">
        <v>48190000000</v>
      </c>
      <c r="E128" s="76">
        <v>48190000000</v>
      </c>
      <c r="F128" s="76">
        <v>48190000000</v>
      </c>
      <c r="G128" s="76">
        <v>48190000000</v>
      </c>
      <c r="H128" s="76">
        <v>48190000000</v>
      </c>
      <c r="I128" s="76">
        <v>48190000000</v>
      </c>
      <c r="J128" s="76">
        <v>48190000000</v>
      </c>
      <c r="K128" s="76">
        <v>48190000000</v>
      </c>
      <c r="L128" s="76">
        <v>48190000000</v>
      </c>
      <c r="M128" s="76">
        <v>48190000000</v>
      </c>
      <c r="N128" s="76">
        <v>48190000000</v>
      </c>
      <c r="O128" s="76">
        <v>48190000000</v>
      </c>
      <c r="P128" s="76">
        <v>48190000000</v>
      </c>
      <c r="Q128" s="76">
        <v>48190000000</v>
      </c>
      <c r="R128" s="76">
        <v>48190000000</v>
      </c>
      <c r="S128" s="76">
        <v>48190000000</v>
      </c>
      <c r="T128" s="76">
        <v>48190000000</v>
      </c>
      <c r="U128" s="76">
        <v>48190000000</v>
      </c>
      <c r="V128" s="76">
        <v>48190000000</v>
      </c>
      <c r="W128" s="76">
        <v>48190000000</v>
      </c>
      <c r="X128" s="76">
        <v>48190000000</v>
      </c>
      <c r="Y128" s="76">
        <v>48190000000</v>
      </c>
      <c r="Z128" s="76">
        <v>48190000000</v>
      </c>
      <c r="AA128" s="76">
        <v>48190000000</v>
      </c>
      <c r="AB128" s="76">
        <v>48190000000</v>
      </c>
      <c r="AC128" s="76">
        <v>48190000000</v>
      </c>
      <c r="AD128" s="76">
        <v>48190000000</v>
      </c>
      <c r="AE128" s="76">
        <v>48190000000</v>
      </c>
      <c r="AF128" s="76">
        <v>48190000000</v>
      </c>
      <c r="AG128" s="76">
        <v>48190000000</v>
      </c>
    </row>
    <row r="129" spans="1:33">
      <c r="A129" t="s">
        <v>477</v>
      </c>
      <c r="B129" t="s">
        <v>495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478</v>
      </c>
      <c r="B130" t="s">
        <v>495</v>
      </c>
      <c r="C130" s="76">
        <v>16650600000</v>
      </c>
      <c r="D130" s="76">
        <v>19981400000</v>
      </c>
      <c r="E130" s="76">
        <v>22214600000</v>
      </c>
      <c r="F130" s="76">
        <v>23873500000</v>
      </c>
      <c r="G130" s="76">
        <v>25090800000</v>
      </c>
      <c r="H130" s="76">
        <v>26035200000</v>
      </c>
      <c r="I130" s="76">
        <v>26956700000</v>
      </c>
      <c r="J130" s="76">
        <v>27744500000</v>
      </c>
      <c r="K130" s="76">
        <v>28723400000</v>
      </c>
      <c r="L130" s="76">
        <v>29663800000</v>
      </c>
      <c r="M130" s="76">
        <v>30518800000</v>
      </c>
      <c r="N130" s="76">
        <v>31275200000</v>
      </c>
      <c r="O130" s="76">
        <v>31946800000</v>
      </c>
      <c r="P130" s="76">
        <v>32521900000</v>
      </c>
      <c r="Q130" s="76">
        <v>33036000000</v>
      </c>
      <c r="R130" s="76">
        <v>33489600000</v>
      </c>
      <c r="S130" s="76">
        <v>33900500000</v>
      </c>
      <c r="T130" s="76">
        <v>34307700000</v>
      </c>
      <c r="U130" s="76">
        <v>34840200000</v>
      </c>
      <c r="V130" s="76">
        <v>35343900000</v>
      </c>
      <c r="W130" s="76">
        <v>35837500000</v>
      </c>
      <c r="X130" s="76">
        <v>36320400000</v>
      </c>
      <c r="Y130" s="76">
        <v>36798600000</v>
      </c>
      <c r="Z130" s="76">
        <v>37186600000</v>
      </c>
      <c r="AA130" s="76">
        <v>37577100000</v>
      </c>
      <c r="AB130" s="76">
        <v>37982600000</v>
      </c>
      <c r="AC130" s="76">
        <v>38396300000</v>
      </c>
      <c r="AD130" s="76">
        <v>38818400000</v>
      </c>
      <c r="AE130" s="76">
        <v>39257000000</v>
      </c>
      <c r="AF130" s="76">
        <v>39695700000</v>
      </c>
      <c r="AG130" s="76">
        <v>40145000000</v>
      </c>
    </row>
    <row r="131" spans="1:33">
      <c r="A131" t="s">
        <v>479</v>
      </c>
      <c r="B131" t="s">
        <v>495</v>
      </c>
      <c r="C131" s="76">
        <v>15320400000</v>
      </c>
      <c r="D131" s="76">
        <v>16141700000</v>
      </c>
      <c r="E131" s="76">
        <v>16642200000</v>
      </c>
      <c r="F131" s="76">
        <v>17473100000</v>
      </c>
      <c r="G131" s="76">
        <v>17721400000</v>
      </c>
      <c r="H131" s="76">
        <v>17570900000</v>
      </c>
      <c r="I131" s="76">
        <v>17340100000</v>
      </c>
      <c r="J131" s="76">
        <v>17055900000</v>
      </c>
      <c r="K131" s="76">
        <v>17120300000</v>
      </c>
      <c r="L131" s="76">
        <v>17305100000</v>
      </c>
      <c r="M131" s="76">
        <v>17472400000</v>
      </c>
      <c r="N131" s="76">
        <v>17533600000</v>
      </c>
      <c r="O131" s="76">
        <v>17656000000</v>
      </c>
      <c r="P131" s="76">
        <v>17898900000</v>
      </c>
      <c r="Q131" s="76">
        <v>17920300000</v>
      </c>
      <c r="R131" s="76">
        <v>17939100000</v>
      </c>
      <c r="S131" s="76">
        <v>17956400000</v>
      </c>
      <c r="T131" s="76">
        <v>17972400000</v>
      </c>
      <c r="U131" s="76">
        <v>17986800000</v>
      </c>
      <c r="V131" s="76">
        <v>17990900000</v>
      </c>
      <c r="W131" s="76">
        <v>17993800000</v>
      </c>
      <c r="X131" s="76">
        <v>18002300000</v>
      </c>
      <c r="Y131" s="76">
        <v>18010600000</v>
      </c>
      <c r="Z131" s="76">
        <v>18041700000</v>
      </c>
      <c r="AA131" s="76">
        <v>18042100000</v>
      </c>
      <c r="AB131" s="76">
        <v>18044100000</v>
      </c>
      <c r="AC131" s="76">
        <v>18045800000</v>
      </c>
      <c r="AD131" s="76">
        <v>18043200000</v>
      </c>
      <c r="AE131" s="76">
        <v>18047700000</v>
      </c>
      <c r="AF131" s="76">
        <v>18042800000</v>
      </c>
      <c r="AG131" s="76">
        <v>18046800000</v>
      </c>
    </row>
    <row r="132" spans="1:33">
      <c r="A132" t="s">
        <v>480</v>
      </c>
      <c r="B132" t="s">
        <v>495</v>
      </c>
      <c r="C132" s="76">
        <v>13574400000</v>
      </c>
      <c r="D132" s="76">
        <v>12674100000</v>
      </c>
      <c r="E132" s="76">
        <v>11742200000</v>
      </c>
      <c r="F132" s="76">
        <v>10903200000</v>
      </c>
      <c r="G132" s="76">
        <v>10057400000</v>
      </c>
      <c r="H132" s="76">
        <v>9208390000</v>
      </c>
      <c r="I132" s="76">
        <v>8362130000</v>
      </c>
      <c r="J132" s="76">
        <v>7510970000</v>
      </c>
      <c r="K132" s="76">
        <v>6944060000</v>
      </c>
      <c r="L132" s="76">
        <v>6377020000</v>
      </c>
      <c r="M132" s="76">
        <v>5814120000</v>
      </c>
      <c r="N132" s="76">
        <v>5246970000</v>
      </c>
      <c r="O132" s="76">
        <v>4679820000</v>
      </c>
      <c r="P132" s="76">
        <v>4270540000</v>
      </c>
      <c r="Q132" s="76">
        <v>3859550000</v>
      </c>
      <c r="R132" s="76">
        <v>3448140000</v>
      </c>
      <c r="S132" s="76">
        <v>3037150000</v>
      </c>
      <c r="T132" s="76">
        <v>2625750000</v>
      </c>
      <c r="U132" s="76">
        <v>2531890000</v>
      </c>
      <c r="V132" s="76">
        <v>2437620000</v>
      </c>
      <c r="W132" s="76">
        <v>2343320000</v>
      </c>
      <c r="X132" s="76">
        <v>2249050000</v>
      </c>
      <c r="Y132" s="76">
        <v>2154750000</v>
      </c>
      <c r="Z132" s="76">
        <v>2062090000</v>
      </c>
      <c r="AA132" s="76">
        <v>1969420000</v>
      </c>
      <c r="AB132" s="76">
        <v>1876330000</v>
      </c>
      <c r="AC132" s="76">
        <v>1783650000</v>
      </c>
      <c r="AD132" s="76">
        <v>1690980000</v>
      </c>
      <c r="AE132" s="76">
        <v>1598310000</v>
      </c>
      <c r="AF132" s="76">
        <v>1505210000</v>
      </c>
      <c r="AG132" s="76">
        <v>1412540000</v>
      </c>
    </row>
    <row r="133" spans="1:33">
      <c r="A133" t="s">
        <v>481</v>
      </c>
      <c r="B133" t="s">
        <v>495</v>
      </c>
      <c r="C133" s="76">
        <v>12860000</v>
      </c>
      <c r="D133" s="76">
        <v>12620000</v>
      </c>
      <c r="E133" s="76">
        <v>12270000</v>
      </c>
      <c r="F133" s="76">
        <v>12510000</v>
      </c>
      <c r="G133" s="76">
        <v>12710000</v>
      </c>
      <c r="H133" s="76">
        <v>12910000</v>
      </c>
      <c r="I133" s="76">
        <v>13100000</v>
      </c>
      <c r="J133" s="76">
        <v>13290000</v>
      </c>
      <c r="K133" s="76">
        <v>13780000</v>
      </c>
      <c r="L133" s="76">
        <v>14260000</v>
      </c>
      <c r="M133" s="76">
        <v>14740000</v>
      </c>
      <c r="N133" s="76">
        <v>15220000</v>
      </c>
      <c r="O133" s="76">
        <v>15710000</v>
      </c>
      <c r="P133" s="76">
        <v>15760000</v>
      </c>
      <c r="Q133" s="76">
        <v>15820000</v>
      </c>
      <c r="R133" s="76">
        <v>15880000</v>
      </c>
      <c r="S133" s="76">
        <v>15940000</v>
      </c>
      <c r="T133" s="76">
        <v>15990000</v>
      </c>
      <c r="U133" s="76">
        <v>15890000</v>
      </c>
      <c r="V133" s="76">
        <v>15780000</v>
      </c>
      <c r="W133" s="76">
        <v>15680000</v>
      </c>
      <c r="X133" s="76">
        <v>15570000</v>
      </c>
      <c r="Y133" s="76">
        <v>15470000</v>
      </c>
      <c r="Z133" s="76">
        <v>15410000</v>
      </c>
      <c r="AA133" s="76">
        <v>15360000</v>
      </c>
      <c r="AB133" s="76">
        <v>15310000</v>
      </c>
      <c r="AC133" s="76">
        <v>15250000</v>
      </c>
      <c r="AD133" s="76">
        <v>15200000</v>
      </c>
      <c r="AE133" s="76">
        <v>15150000</v>
      </c>
      <c r="AF133" s="76">
        <v>15090000</v>
      </c>
      <c r="AG133" s="76">
        <v>15040000</v>
      </c>
    </row>
    <row r="134" spans="1:33">
      <c r="A134" t="s">
        <v>482</v>
      </c>
      <c r="B134" t="s">
        <v>495</v>
      </c>
      <c r="C134" s="76">
        <v>241798000000</v>
      </c>
      <c r="D134" s="76">
        <v>257017000000</v>
      </c>
      <c r="E134" s="76">
        <v>267050000000</v>
      </c>
      <c r="F134" s="76">
        <v>274567000000</v>
      </c>
      <c r="G134" s="76">
        <v>280844000000</v>
      </c>
      <c r="H134" s="76">
        <v>286434000000</v>
      </c>
      <c r="I134" s="76">
        <v>291752000000</v>
      </c>
      <c r="J134" s="76">
        <v>296927000000</v>
      </c>
      <c r="K134" s="76">
        <v>302170000000</v>
      </c>
      <c r="L134" s="76">
        <v>307479000000</v>
      </c>
      <c r="M134" s="76">
        <v>312766000000</v>
      </c>
      <c r="N134" s="76">
        <v>318076000000</v>
      </c>
      <c r="O134" s="76">
        <v>323502000000</v>
      </c>
      <c r="P134" s="76">
        <v>328964000000</v>
      </c>
      <c r="Q134" s="76">
        <v>334465000000</v>
      </c>
      <c r="R134" s="76">
        <v>340043000000</v>
      </c>
      <c r="S134" s="76">
        <v>345695000000</v>
      </c>
      <c r="T134" s="76">
        <v>351386000000</v>
      </c>
      <c r="U134" s="76">
        <v>357114000000</v>
      </c>
      <c r="V134" s="76">
        <v>362958000000</v>
      </c>
      <c r="W134" s="76">
        <v>368803000000</v>
      </c>
      <c r="X134" s="76">
        <v>374720000000</v>
      </c>
      <c r="Y134" s="76">
        <v>380716000000</v>
      </c>
      <c r="Z134" s="76">
        <v>386637000000</v>
      </c>
      <c r="AA134" s="76">
        <v>392634000000</v>
      </c>
      <c r="AB134" s="76">
        <v>398711000000</v>
      </c>
      <c r="AC134" s="76">
        <v>404897000000</v>
      </c>
      <c r="AD134" s="76">
        <v>411122000000</v>
      </c>
      <c r="AE134" s="76">
        <v>417421000000</v>
      </c>
      <c r="AF134" s="76">
        <v>423874000000</v>
      </c>
      <c r="AG134" s="76">
        <v>430326000000</v>
      </c>
    </row>
    <row r="135" spans="1:33">
      <c r="A135" t="s">
        <v>483</v>
      </c>
      <c r="B135" t="s">
        <v>495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484</v>
      </c>
      <c r="B136" t="s">
        <v>495</v>
      </c>
      <c r="C136" s="76">
        <v>1420000000</v>
      </c>
      <c r="D136" s="76">
        <v>1420000000</v>
      </c>
      <c r="E136" s="76">
        <v>1420000000</v>
      </c>
      <c r="F136" s="76">
        <v>1420000000</v>
      </c>
      <c r="G136" s="76">
        <v>1420000000</v>
      </c>
      <c r="H136" s="76">
        <v>1420000000</v>
      </c>
      <c r="I136" s="76">
        <v>1420000000</v>
      </c>
      <c r="J136" s="76">
        <v>1420000000</v>
      </c>
      <c r="K136" s="76">
        <v>1420000000</v>
      </c>
      <c r="L136" s="76">
        <v>1420000000</v>
      </c>
      <c r="M136" s="76">
        <v>1420000000</v>
      </c>
      <c r="N136" s="76">
        <v>1420000000</v>
      </c>
      <c r="O136" s="76">
        <v>1420000000</v>
      </c>
      <c r="P136" s="76">
        <v>1420000000</v>
      </c>
      <c r="Q136" s="76">
        <v>1420000000</v>
      </c>
      <c r="R136" s="76">
        <v>1420000000</v>
      </c>
      <c r="S136" s="76">
        <v>1420000000</v>
      </c>
      <c r="T136" s="76">
        <v>1420000000</v>
      </c>
      <c r="U136" s="76">
        <v>1420000000</v>
      </c>
      <c r="V136" s="76">
        <v>1420000000</v>
      </c>
      <c r="W136" s="76">
        <v>1420000000</v>
      </c>
      <c r="X136" s="76">
        <v>1420000000</v>
      </c>
      <c r="Y136" s="76">
        <v>1420000000</v>
      </c>
      <c r="Z136" s="76">
        <v>1420000000</v>
      </c>
      <c r="AA136" s="76">
        <v>1420000000</v>
      </c>
      <c r="AB136" s="76">
        <v>1420000000</v>
      </c>
      <c r="AC136" s="76">
        <v>1420000000</v>
      </c>
      <c r="AD136" s="76">
        <v>1420000000</v>
      </c>
      <c r="AE136" s="76">
        <v>1420000000</v>
      </c>
      <c r="AF136" s="76">
        <v>1420000000</v>
      </c>
      <c r="AG136" s="76">
        <v>1420000000</v>
      </c>
    </row>
    <row r="137" spans="1:33">
      <c r="A137" t="s">
        <v>485</v>
      </c>
      <c r="B137" t="s">
        <v>495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486</v>
      </c>
      <c r="B138" t="s">
        <v>495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487</v>
      </c>
      <c r="B139" t="s">
        <v>495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488</v>
      </c>
      <c r="B140" t="s">
        <v>495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489</v>
      </c>
      <c r="B141" t="s">
        <v>495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490</v>
      </c>
      <c r="B142" t="s">
        <v>495</v>
      </c>
      <c r="C142" s="76">
        <v>50943100000000</v>
      </c>
      <c r="D142" s="76">
        <v>59138300000000</v>
      </c>
      <c r="E142" s="76">
        <v>66437700000000</v>
      </c>
      <c r="F142" s="76">
        <v>73240500000000</v>
      </c>
      <c r="G142" s="76">
        <v>79758600000000</v>
      </c>
      <c r="H142" s="76">
        <v>86108500000000</v>
      </c>
      <c r="I142" s="76">
        <v>98543400000000</v>
      </c>
      <c r="J142" s="76">
        <v>110929000000000</v>
      </c>
      <c r="K142" s="76">
        <v>123260000000000</v>
      </c>
      <c r="L142" s="76">
        <v>135678000000000</v>
      </c>
      <c r="M142" s="76">
        <v>147988000000000</v>
      </c>
      <c r="N142" s="76">
        <v>166493000000000</v>
      </c>
      <c r="O142" s="76">
        <v>185000000000000</v>
      </c>
      <c r="P142" s="76">
        <v>203500000000000</v>
      </c>
      <c r="Q142" s="76">
        <v>222000000000000</v>
      </c>
      <c r="R142" s="76">
        <v>240500000000000</v>
      </c>
      <c r="S142" s="76">
        <v>256500000000000</v>
      </c>
      <c r="T142" s="76">
        <v>272600000000000</v>
      </c>
      <c r="U142" s="76">
        <v>288600000000000</v>
      </c>
      <c r="V142" s="76">
        <v>304600000000000</v>
      </c>
      <c r="W142" s="76">
        <v>320700000000000</v>
      </c>
      <c r="X142" s="76">
        <v>335500000000000</v>
      </c>
      <c r="Y142" s="76">
        <v>350300000000000</v>
      </c>
      <c r="Z142" s="76">
        <v>365100000000000</v>
      </c>
      <c r="AA142" s="76">
        <v>379900000000000</v>
      </c>
      <c r="AB142" s="76">
        <v>394700000000000</v>
      </c>
      <c r="AC142" s="76">
        <v>411900000000000</v>
      </c>
      <c r="AD142" s="76">
        <v>429200000000000</v>
      </c>
      <c r="AE142" s="76">
        <v>446500000000000</v>
      </c>
      <c r="AF142" s="76">
        <v>463700000000000</v>
      </c>
      <c r="AG142" s="76">
        <v>481000000000000</v>
      </c>
    </row>
    <row r="143" spans="1:33">
      <c r="A143" t="s">
        <v>491</v>
      </c>
      <c r="B143" t="s">
        <v>495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492</v>
      </c>
      <c r="B144" t="s">
        <v>495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493</v>
      </c>
      <c r="B145" t="s">
        <v>495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445</v>
      </c>
      <c r="B146" t="s">
        <v>496</v>
      </c>
      <c r="C146">
        <v>715.30100000000004</v>
      </c>
      <c r="D146">
        <v>719.10400000000004</v>
      </c>
      <c r="E146">
        <v>730.58900000000006</v>
      </c>
      <c r="F146">
        <v>742.70100000000002</v>
      </c>
      <c r="G146">
        <v>753.39200000000005</v>
      </c>
      <c r="H146">
        <v>759.85199999999998</v>
      </c>
      <c r="I146">
        <v>767.654</v>
      </c>
      <c r="J146">
        <v>771.67600000000004</v>
      </c>
      <c r="K146">
        <v>771.85299999999995</v>
      </c>
      <c r="L146">
        <v>771.76599999999996</v>
      </c>
      <c r="M146">
        <v>775.024</v>
      </c>
      <c r="N146">
        <v>775.51700000000005</v>
      </c>
      <c r="O146">
        <v>774.93299999999999</v>
      </c>
      <c r="P146">
        <v>780.86</v>
      </c>
      <c r="Q146">
        <v>781.16899999999998</v>
      </c>
      <c r="R146">
        <v>785.49300000000005</v>
      </c>
      <c r="S146">
        <v>788.72299999999996</v>
      </c>
      <c r="T146">
        <v>786.72199999999998</v>
      </c>
      <c r="U146">
        <v>781.45699999999999</v>
      </c>
      <c r="V146">
        <v>783.505</v>
      </c>
      <c r="W146">
        <v>788.86699999999996</v>
      </c>
      <c r="X146">
        <v>795.01700000000005</v>
      </c>
      <c r="Y146">
        <v>806.27200000000005</v>
      </c>
      <c r="Z146">
        <v>810.55</v>
      </c>
      <c r="AA146">
        <v>809.37300000000005</v>
      </c>
      <c r="AB146">
        <v>815.67899999999997</v>
      </c>
      <c r="AC146">
        <v>806.726</v>
      </c>
      <c r="AD146">
        <v>790.05</v>
      </c>
      <c r="AE146">
        <v>798.88199999999995</v>
      </c>
      <c r="AF146">
        <v>806.26599999999996</v>
      </c>
      <c r="AG146">
        <v>814.14300000000003</v>
      </c>
    </row>
    <row r="147" spans="1:33">
      <c r="A147" t="s">
        <v>447</v>
      </c>
      <c r="B147" t="s">
        <v>496</v>
      </c>
      <c r="C147">
        <v>93.749399999999994</v>
      </c>
      <c r="D147">
        <v>91.739000000000004</v>
      </c>
      <c r="E147">
        <v>89.920699999999997</v>
      </c>
      <c r="F147">
        <v>88.621499999999997</v>
      </c>
      <c r="G147">
        <v>87.381100000000004</v>
      </c>
      <c r="H147">
        <v>86.098299999999995</v>
      </c>
      <c r="I147">
        <v>84.393100000000004</v>
      </c>
      <c r="J147">
        <v>83.229200000000006</v>
      </c>
      <c r="K147">
        <v>82.044899999999998</v>
      </c>
      <c r="L147">
        <v>80.622100000000003</v>
      </c>
      <c r="M147">
        <v>79.722099999999998</v>
      </c>
      <c r="N147">
        <v>79.033600000000007</v>
      </c>
      <c r="O147">
        <v>78.543199999999999</v>
      </c>
      <c r="P147">
        <v>78.232900000000001</v>
      </c>
      <c r="Q147">
        <v>77.622100000000003</v>
      </c>
      <c r="R147">
        <v>77.177999999999997</v>
      </c>
      <c r="S147">
        <v>76.706000000000003</v>
      </c>
      <c r="T147">
        <v>75.953999999999994</v>
      </c>
      <c r="U147">
        <v>75.325400000000002</v>
      </c>
      <c r="V147">
        <v>74.696700000000007</v>
      </c>
      <c r="W147">
        <v>74.086399999999998</v>
      </c>
      <c r="X147">
        <v>73.242099999999994</v>
      </c>
      <c r="Y147">
        <v>73.049499999999995</v>
      </c>
      <c r="Z147">
        <v>72.308800000000005</v>
      </c>
      <c r="AA147">
        <v>71.881100000000004</v>
      </c>
      <c r="AB147">
        <v>71.724800000000002</v>
      </c>
      <c r="AC147">
        <v>71.411199999999994</v>
      </c>
      <c r="AD147">
        <v>71.072400000000002</v>
      </c>
      <c r="AE147">
        <v>71.073599999999999</v>
      </c>
      <c r="AF147">
        <v>71.031199999999998</v>
      </c>
      <c r="AG147">
        <v>70.842799999999997</v>
      </c>
    </row>
    <row r="148" spans="1:33">
      <c r="A148" t="s">
        <v>448</v>
      </c>
      <c r="B148" t="s">
        <v>496</v>
      </c>
      <c r="C148">
        <v>258.90199999999999</v>
      </c>
      <c r="D148">
        <v>260.77999999999997</v>
      </c>
      <c r="E148">
        <v>265.47199999999998</v>
      </c>
      <c r="F148">
        <v>272.51900000000001</v>
      </c>
      <c r="G148">
        <v>276.04599999999999</v>
      </c>
      <c r="H148">
        <v>275.18900000000002</v>
      </c>
      <c r="I148">
        <v>281.048</v>
      </c>
      <c r="J148">
        <v>282.75700000000001</v>
      </c>
      <c r="K148">
        <v>280.80900000000003</v>
      </c>
      <c r="L148">
        <v>279.00599999999997</v>
      </c>
      <c r="M148">
        <v>279.96300000000002</v>
      </c>
      <c r="N148">
        <v>280.173</v>
      </c>
      <c r="O148">
        <v>278.255</v>
      </c>
      <c r="P148">
        <v>283.423</v>
      </c>
      <c r="Q148">
        <v>283.19099999999997</v>
      </c>
      <c r="R148">
        <v>286.745</v>
      </c>
      <c r="S148">
        <v>288.56400000000002</v>
      </c>
      <c r="T148">
        <v>285.411</v>
      </c>
      <c r="U148">
        <v>278.86700000000002</v>
      </c>
      <c r="V148">
        <v>279.41699999999997</v>
      </c>
      <c r="W148">
        <v>283.02199999999999</v>
      </c>
      <c r="X148">
        <v>287.42899999999997</v>
      </c>
      <c r="Y148">
        <v>296.61</v>
      </c>
      <c r="Z148">
        <v>299.48099999999999</v>
      </c>
      <c r="AA148">
        <v>296.33100000000002</v>
      </c>
      <c r="AB148">
        <v>300.25900000000001</v>
      </c>
      <c r="AC148">
        <v>288.81700000000001</v>
      </c>
      <c r="AD148">
        <v>269.56200000000001</v>
      </c>
      <c r="AE148">
        <v>275.64100000000002</v>
      </c>
      <c r="AF148">
        <v>279.99299999999999</v>
      </c>
      <c r="AG148">
        <v>285.23200000000003</v>
      </c>
    </row>
    <row r="149" spans="1:33">
      <c r="A149" t="s">
        <v>449</v>
      </c>
      <c r="B149" t="s">
        <v>496</v>
      </c>
      <c r="C149">
        <v>32.031100000000002</v>
      </c>
      <c r="D149">
        <v>31.221699999999998</v>
      </c>
      <c r="E149">
        <v>31.7014</v>
      </c>
      <c r="F149">
        <v>31.167899999999999</v>
      </c>
      <c r="G149">
        <v>30.668199999999999</v>
      </c>
      <c r="H149">
        <v>30.190899999999999</v>
      </c>
      <c r="I149">
        <v>29.744499999999999</v>
      </c>
      <c r="J149">
        <v>29.316299999999998</v>
      </c>
      <c r="K149">
        <v>28.916</v>
      </c>
      <c r="L149">
        <v>28.533200000000001</v>
      </c>
      <c r="M149">
        <v>28.1754</v>
      </c>
      <c r="N149">
        <v>27.8322</v>
      </c>
      <c r="O149">
        <v>27.512899999999998</v>
      </c>
      <c r="P149">
        <v>27.209800000000001</v>
      </c>
      <c r="Q149">
        <v>26.9176</v>
      </c>
      <c r="R149">
        <v>26.6462</v>
      </c>
      <c r="S149">
        <v>26.385400000000001</v>
      </c>
      <c r="T149">
        <v>26.142499999999998</v>
      </c>
      <c r="U149">
        <v>25.9133</v>
      </c>
      <c r="V149">
        <v>25.691800000000001</v>
      </c>
      <c r="W149">
        <v>25.486499999999999</v>
      </c>
      <c r="X149">
        <v>25.293500000000002</v>
      </c>
      <c r="Y149">
        <v>25.111599999999999</v>
      </c>
      <c r="Z149">
        <v>24.9329</v>
      </c>
      <c r="AA149">
        <v>24.7714</v>
      </c>
      <c r="AB149">
        <v>24.6188</v>
      </c>
      <c r="AC149">
        <v>24.469899999999999</v>
      </c>
      <c r="AD149">
        <v>24.335000000000001</v>
      </c>
      <c r="AE149">
        <v>24.208300000000001</v>
      </c>
      <c r="AF149">
        <v>24.090499999999999</v>
      </c>
      <c r="AG149">
        <v>23.979600000000001</v>
      </c>
    </row>
    <row r="150" spans="1:33">
      <c r="A150" t="s">
        <v>450</v>
      </c>
      <c r="B150" t="s">
        <v>496</v>
      </c>
      <c r="C150">
        <v>15.5221</v>
      </c>
      <c r="D150">
        <v>15.4086</v>
      </c>
      <c r="E150">
        <v>15.314299999999999</v>
      </c>
      <c r="F150">
        <v>15.2342</v>
      </c>
      <c r="G150">
        <v>15.1691</v>
      </c>
      <c r="H150">
        <v>15.116199999999999</v>
      </c>
      <c r="I150">
        <v>15.0777</v>
      </c>
      <c r="J150">
        <v>15.0519</v>
      </c>
      <c r="K150">
        <v>15.0395</v>
      </c>
      <c r="L150">
        <v>15.038600000000001</v>
      </c>
      <c r="M150">
        <v>15.0518</v>
      </c>
      <c r="N150">
        <v>15.0778</v>
      </c>
      <c r="O150">
        <v>15.115</v>
      </c>
      <c r="P150">
        <v>15.163600000000001</v>
      </c>
      <c r="Q150">
        <v>15.2254</v>
      </c>
      <c r="R150">
        <v>15.298</v>
      </c>
      <c r="S150">
        <v>15.382199999999999</v>
      </c>
      <c r="T150">
        <v>15.4795</v>
      </c>
      <c r="U150">
        <v>15.587400000000001</v>
      </c>
      <c r="V150">
        <v>15.707599999999999</v>
      </c>
      <c r="W150">
        <v>15.8363</v>
      </c>
      <c r="X150">
        <v>15.9786</v>
      </c>
      <c r="Y150">
        <v>16.130199999999999</v>
      </c>
      <c r="Z150">
        <v>16.295200000000001</v>
      </c>
      <c r="AA150">
        <v>16.472999999999999</v>
      </c>
      <c r="AB150">
        <v>16.661200000000001</v>
      </c>
      <c r="AC150">
        <v>16.854800000000001</v>
      </c>
      <c r="AD150">
        <v>17.065000000000001</v>
      </c>
      <c r="AE150">
        <v>17.284700000000001</v>
      </c>
      <c r="AF150">
        <v>17.514900000000001</v>
      </c>
      <c r="AG150">
        <v>17.7546</v>
      </c>
    </row>
    <row r="151" spans="1:33">
      <c r="A151" t="s">
        <v>451</v>
      </c>
      <c r="B151" t="s">
        <v>496</v>
      </c>
      <c r="C151">
        <v>326.00599999999997</v>
      </c>
      <c r="D151">
        <v>330.988</v>
      </c>
      <c r="E151">
        <v>338.79199999999997</v>
      </c>
      <c r="F151">
        <v>345.85300000000001</v>
      </c>
      <c r="G151">
        <v>354.70600000000002</v>
      </c>
      <c r="H151">
        <v>363.82</v>
      </c>
      <c r="I151">
        <v>368.13600000000002</v>
      </c>
      <c r="J151">
        <v>372.34899999999999</v>
      </c>
      <c r="K151">
        <v>376.25400000000002</v>
      </c>
      <c r="L151">
        <v>380.05799999999999</v>
      </c>
      <c r="M151">
        <v>383.78699999999998</v>
      </c>
      <c r="N151">
        <v>385.255</v>
      </c>
      <c r="O151">
        <v>386.84100000000001</v>
      </c>
      <c r="P151">
        <v>388.34399999999999</v>
      </c>
      <c r="Q151">
        <v>389.90499999999997</v>
      </c>
      <c r="R151">
        <v>391.39600000000002</v>
      </c>
      <c r="S151">
        <v>393.83199999999999</v>
      </c>
      <c r="T151">
        <v>396.16</v>
      </c>
      <c r="U151">
        <v>398.46600000000001</v>
      </c>
      <c r="V151">
        <v>400.77100000000002</v>
      </c>
      <c r="W151">
        <v>403.291</v>
      </c>
      <c r="X151">
        <v>406.005</v>
      </c>
      <c r="Y151">
        <v>408.37799999999999</v>
      </c>
      <c r="Z151">
        <v>410.61500000000001</v>
      </c>
      <c r="AA151">
        <v>413.07400000000001</v>
      </c>
      <c r="AB151">
        <v>415.64699999999999</v>
      </c>
      <c r="AC151">
        <v>418.38</v>
      </c>
      <c r="AD151">
        <v>421.197</v>
      </c>
      <c r="AE151">
        <v>423.93099999999998</v>
      </c>
      <c r="AF151">
        <v>426.86700000000002</v>
      </c>
      <c r="AG151">
        <v>429.53800000000001</v>
      </c>
    </row>
    <row r="152" spans="1:33">
      <c r="A152" t="s">
        <v>452</v>
      </c>
      <c r="B152" t="s">
        <v>496</v>
      </c>
      <c r="C152">
        <v>5.6332899999999997</v>
      </c>
      <c r="D152">
        <v>5.5094000000000003</v>
      </c>
      <c r="E152">
        <v>5.9314400000000003</v>
      </c>
      <c r="F152">
        <v>5.9476300000000002</v>
      </c>
      <c r="G152">
        <v>5.96448</v>
      </c>
      <c r="H152">
        <v>5.9807699999999997</v>
      </c>
      <c r="I152">
        <v>5.99756</v>
      </c>
      <c r="J152">
        <v>6.0145400000000002</v>
      </c>
      <c r="K152">
        <v>6.0320600000000004</v>
      </c>
      <c r="L152">
        <v>6.0502200000000004</v>
      </c>
      <c r="M152">
        <v>6.0679600000000002</v>
      </c>
      <c r="N152">
        <v>6.0879200000000004</v>
      </c>
      <c r="O152">
        <v>6.10799</v>
      </c>
      <c r="P152">
        <v>6.1292799999999996</v>
      </c>
      <c r="Q152">
        <v>6.1506699999999999</v>
      </c>
      <c r="R152">
        <v>6.1726700000000001</v>
      </c>
      <c r="S152">
        <v>6.1949800000000002</v>
      </c>
      <c r="T152">
        <v>6.2174100000000001</v>
      </c>
      <c r="U152">
        <v>6.2405400000000002</v>
      </c>
      <c r="V152">
        <v>6.2638299999999996</v>
      </c>
      <c r="W152">
        <v>6.2871899999999998</v>
      </c>
      <c r="X152">
        <v>6.3111600000000001</v>
      </c>
      <c r="Y152">
        <v>6.3352899999999996</v>
      </c>
      <c r="Z152">
        <v>6.3598100000000004</v>
      </c>
      <c r="AA152">
        <v>6.3848700000000003</v>
      </c>
      <c r="AB152">
        <v>6.4101100000000004</v>
      </c>
      <c r="AC152">
        <v>6.4351399999999996</v>
      </c>
      <c r="AD152">
        <v>6.4606300000000001</v>
      </c>
      <c r="AE152">
        <v>6.4862200000000003</v>
      </c>
      <c r="AF152">
        <v>6.5121399999999996</v>
      </c>
      <c r="AG152">
        <v>6.5380099999999999</v>
      </c>
    </row>
    <row r="153" spans="1:33">
      <c r="A153" t="s">
        <v>453</v>
      </c>
      <c r="B153" t="s">
        <v>496</v>
      </c>
      <c r="C153">
        <v>-16.5425</v>
      </c>
      <c r="D153">
        <v>-16.5425</v>
      </c>
      <c r="E153">
        <v>-16.5425</v>
      </c>
      <c r="F153">
        <v>-16.642499999999998</v>
      </c>
      <c r="G153">
        <v>-16.5425</v>
      </c>
      <c r="H153">
        <v>-16.5425</v>
      </c>
      <c r="I153">
        <v>-16.7425</v>
      </c>
      <c r="J153">
        <v>-17.0425</v>
      </c>
      <c r="K153">
        <v>-17.2425</v>
      </c>
      <c r="L153">
        <v>-17.5425</v>
      </c>
      <c r="M153">
        <v>-17.7425</v>
      </c>
      <c r="N153">
        <v>-17.942499999999999</v>
      </c>
      <c r="O153">
        <v>-17.442499999999999</v>
      </c>
      <c r="P153">
        <v>-17.642499999999998</v>
      </c>
      <c r="Q153">
        <v>-17.842500000000001</v>
      </c>
      <c r="R153">
        <v>-17.942499999999999</v>
      </c>
      <c r="S153">
        <v>-18.342500000000001</v>
      </c>
      <c r="T153">
        <v>-18.642499999999998</v>
      </c>
      <c r="U153">
        <v>-18.942499999999999</v>
      </c>
      <c r="V153">
        <v>-19.0425</v>
      </c>
      <c r="W153">
        <v>-19.142499999999998</v>
      </c>
      <c r="X153">
        <v>-19.2425</v>
      </c>
      <c r="Y153">
        <v>-19.342500000000001</v>
      </c>
      <c r="Z153">
        <v>-19.442499999999999</v>
      </c>
      <c r="AA153">
        <v>-19.5425</v>
      </c>
      <c r="AB153">
        <v>-19.642499999999998</v>
      </c>
      <c r="AC153">
        <v>-19.642499999999998</v>
      </c>
      <c r="AD153">
        <v>-19.642499999999998</v>
      </c>
      <c r="AE153">
        <v>-19.7425</v>
      </c>
      <c r="AF153">
        <v>-19.7425</v>
      </c>
      <c r="AG153">
        <v>-19.7425</v>
      </c>
    </row>
    <row r="154" spans="1:33">
      <c r="A154" t="s">
        <v>454</v>
      </c>
      <c r="B154" t="s">
        <v>496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455</v>
      </c>
      <c r="B155" t="s">
        <v>496</v>
      </c>
      <c r="C155">
        <v>262.21600000000001</v>
      </c>
      <c r="D155">
        <v>268.25400000000002</v>
      </c>
      <c r="E155">
        <v>275.93200000000002</v>
      </c>
      <c r="F155">
        <v>282.87900000000002</v>
      </c>
      <c r="G155">
        <v>291.62099999999998</v>
      </c>
      <c r="H155">
        <v>300.649</v>
      </c>
      <c r="I155">
        <v>305.20800000000003</v>
      </c>
      <c r="J155">
        <v>309.66000000000003</v>
      </c>
      <c r="K155">
        <v>313.82299999999998</v>
      </c>
      <c r="L155">
        <v>317.86700000000002</v>
      </c>
      <c r="M155">
        <v>321.84699999999998</v>
      </c>
      <c r="N155">
        <v>323.53199999999998</v>
      </c>
      <c r="O155">
        <v>325.33999999999997</v>
      </c>
      <c r="P155">
        <v>327.06299999999999</v>
      </c>
      <c r="Q155">
        <v>328.846</v>
      </c>
      <c r="R155">
        <v>330.56299999999999</v>
      </c>
      <c r="S155">
        <v>333.18799999999999</v>
      </c>
      <c r="T155">
        <v>335.702</v>
      </c>
      <c r="U155">
        <v>338.2</v>
      </c>
      <c r="V155">
        <v>340.69600000000003</v>
      </c>
      <c r="W155">
        <v>343.40199999999999</v>
      </c>
      <c r="X155">
        <v>346.26100000000002</v>
      </c>
      <c r="Y155">
        <v>348.79199999999997</v>
      </c>
      <c r="Z155">
        <v>351.18900000000002</v>
      </c>
      <c r="AA155">
        <v>353.81400000000002</v>
      </c>
      <c r="AB155">
        <v>356.565</v>
      </c>
      <c r="AC155">
        <v>359.39499999999998</v>
      </c>
      <c r="AD155">
        <v>362.38499999999999</v>
      </c>
      <c r="AE155">
        <v>365.22399999999999</v>
      </c>
      <c r="AF155">
        <v>368.33800000000002</v>
      </c>
      <c r="AG155">
        <v>371.11599999999999</v>
      </c>
    </row>
    <row r="156" spans="1:33">
      <c r="A156" t="s">
        <v>456</v>
      </c>
      <c r="B156" t="s">
        <v>496</v>
      </c>
      <c r="C156">
        <v>31.267499999999998</v>
      </c>
      <c r="D156">
        <v>30.596</v>
      </c>
      <c r="E156">
        <v>31.1111</v>
      </c>
      <c r="F156">
        <v>31.615100000000002</v>
      </c>
      <c r="G156">
        <v>32.118200000000002</v>
      </c>
      <c r="H156">
        <v>32.5946</v>
      </c>
      <c r="I156">
        <v>32.642600000000002</v>
      </c>
      <c r="J156">
        <v>32.696199999999997</v>
      </c>
      <c r="K156">
        <v>32.734699999999997</v>
      </c>
      <c r="L156">
        <v>32.785400000000003</v>
      </c>
      <c r="M156">
        <v>32.831400000000002</v>
      </c>
      <c r="N156">
        <v>32.833399999999997</v>
      </c>
      <c r="O156">
        <v>32.8324</v>
      </c>
      <c r="P156">
        <v>32.834400000000002</v>
      </c>
      <c r="Q156">
        <v>32.836399999999998</v>
      </c>
      <c r="R156">
        <v>32.837499999999999</v>
      </c>
      <c r="S156">
        <v>32.821800000000003</v>
      </c>
      <c r="T156">
        <v>32.8078</v>
      </c>
      <c r="U156">
        <v>32.791800000000002</v>
      </c>
      <c r="V156">
        <v>32.778500000000001</v>
      </c>
      <c r="W156">
        <v>32.771999999999998</v>
      </c>
      <c r="X156">
        <v>32.768099999999997</v>
      </c>
      <c r="Y156">
        <v>32.7532</v>
      </c>
      <c r="Z156">
        <v>32.736600000000003</v>
      </c>
      <c r="AA156">
        <v>32.7149</v>
      </c>
      <c r="AB156">
        <v>32.685600000000001</v>
      </c>
      <c r="AC156">
        <v>32.705300000000001</v>
      </c>
      <c r="AD156">
        <v>32.650700000000001</v>
      </c>
      <c r="AE156">
        <v>32.6648</v>
      </c>
      <c r="AF156">
        <v>32.61</v>
      </c>
      <c r="AG156">
        <v>32.627000000000002</v>
      </c>
    </row>
    <row r="157" spans="1:33">
      <c r="A157" t="s">
        <v>457</v>
      </c>
      <c r="B157" t="s">
        <v>496</v>
      </c>
      <c r="C157">
        <v>32.5229</v>
      </c>
      <c r="D157">
        <v>32.138300000000001</v>
      </c>
      <c r="E157">
        <v>31.749199999999998</v>
      </c>
      <c r="F157">
        <v>31.358899999999998</v>
      </c>
      <c r="G157">
        <v>30.966699999999999</v>
      </c>
      <c r="H157">
        <v>30.5762</v>
      </c>
      <c r="I157">
        <v>30.285599999999999</v>
      </c>
      <c r="J157">
        <v>29.993099999999998</v>
      </c>
      <c r="K157">
        <v>29.6968</v>
      </c>
      <c r="L157">
        <v>29.405000000000001</v>
      </c>
      <c r="M157">
        <v>29.108499999999999</v>
      </c>
      <c r="N157">
        <v>28.889399999999998</v>
      </c>
      <c r="O157">
        <v>28.669499999999999</v>
      </c>
      <c r="P157">
        <v>28.4466</v>
      </c>
      <c r="Q157">
        <v>28.2226</v>
      </c>
      <c r="R157">
        <v>27.9956</v>
      </c>
      <c r="S157">
        <v>27.823</v>
      </c>
      <c r="T157">
        <v>27.650099999999998</v>
      </c>
      <c r="U157">
        <v>27.4742</v>
      </c>
      <c r="V157">
        <v>27.296299999999999</v>
      </c>
      <c r="W157">
        <v>27.1174</v>
      </c>
      <c r="X157">
        <v>26.975899999999999</v>
      </c>
      <c r="Y157">
        <v>26.833300000000001</v>
      </c>
      <c r="Z157">
        <v>26.689</v>
      </c>
      <c r="AA157">
        <v>26.545200000000001</v>
      </c>
      <c r="AB157">
        <v>26.396699999999999</v>
      </c>
      <c r="AC157">
        <v>26.28</v>
      </c>
      <c r="AD157">
        <v>26.161300000000001</v>
      </c>
      <c r="AE157">
        <v>26.041599999999999</v>
      </c>
      <c r="AF157">
        <v>25.918900000000001</v>
      </c>
      <c r="AG157">
        <v>25.795100000000001</v>
      </c>
    </row>
    <row r="158" spans="1:33">
      <c r="A158" t="s">
        <v>458</v>
      </c>
      <c r="B158" t="s">
        <v>496</v>
      </c>
      <c r="C158">
        <v>614.67499999999995</v>
      </c>
      <c r="D158">
        <v>616.66</v>
      </c>
      <c r="E158">
        <v>626.29899999999998</v>
      </c>
      <c r="F158">
        <v>636.56500000000005</v>
      </c>
      <c r="G158">
        <v>645.40899999999999</v>
      </c>
      <c r="H158">
        <v>650.02200000000005</v>
      </c>
      <c r="I158">
        <v>656.577</v>
      </c>
      <c r="J158">
        <v>659.35699999999997</v>
      </c>
      <c r="K158">
        <v>658.30899999999997</v>
      </c>
      <c r="L158">
        <v>656.98199999999997</v>
      </c>
      <c r="M158">
        <v>658.99300000000005</v>
      </c>
      <c r="N158">
        <v>659.375</v>
      </c>
      <c r="O158">
        <v>658.69200000000001</v>
      </c>
      <c r="P158">
        <v>664.476</v>
      </c>
      <c r="Q158">
        <v>664.69</v>
      </c>
      <c r="R158">
        <v>668.88199999999995</v>
      </c>
      <c r="S158">
        <v>671.34</v>
      </c>
      <c r="T158">
        <v>668.6</v>
      </c>
      <c r="U158">
        <v>662.601</v>
      </c>
      <c r="V158">
        <v>663.89700000000005</v>
      </c>
      <c r="W158">
        <v>668.47900000000004</v>
      </c>
      <c r="X158">
        <v>673.97900000000004</v>
      </c>
      <c r="Y158">
        <v>684.56399999999996</v>
      </c>
      <c r="Z158">
        <v>688.19200000000001</v>
      </c>
      <c r="AA158">
        <v>686.37199999999996</v>
      </c>
      <c r="AB158">
        <v>692.01800000000003</v>
      </c>
      <c r="AC158">
        <v>681.98900000000003</v>
      </c>
      <c r="AD158">
        <v>664.23800000000006</v>
      </c>
      <c r="AE158">
        <v>671.93</v>
      </c>
      <c r="AF158">
        <v>678.16099999999994</v>
      </c>
      <c r="AG158">
        <v>684.89599999999996</v>
      </c>
    </row>
    <row r="159" spans="1:33">
      <c r="A159" t="s">
        <v>459</v>
      </c>
      <c r="B159" t="s">
        <v>496</v>
      </c>
      <c r="C159">
        <v>0.86806799999999995</v>
      </c>
      <c r="D159">
        <v>0.87976900000000002</v>
      </c>
      <c r="E159">
        <v>0.90035699999999996</v>
      </c>
      <c r="F159">
        <v>0.90433600000000003</v>
      </c>
      <c r="G159">
        <v>0.90990000000000004</v>
      </c>
      <c r="H159">
        <v>0.91554500000000005</v>
      </c>
      <c r="I159">
        <v>0.918296</v>
      </c>
      <c r="J159">
        <v>0.92404799999999998</v>
      </c>
      <c r="K159">
        <v>0.92968300000000004</v>
      </c>
      <c r="L159">
        <v>0.93404699999999996</v>
      </c>
      <c r="M159">
        <v>0.94221900000000003</v>
      </c>
      <c r="N159">
        <v>0.95057800000000003</v>
      </c>
      <c r="O159">
        <v>0.959754</v>
      </c>
      <c r="P159">
        <v>0.97158199999999995</v>
      </c>
      <c r="Q159">
        <v>0.98075500000000004</v>
      </c>
      <c r="R159">
        <v>0.99143000000000003</v>
      </c>
      <c r="S159">
        <v>1.0018400000000001</v>
      </c>
      <c r="T159">
        <v>1.01146</v>
      </c>
      <c r="U159">
        <v>1.0207599999999999</v>
      </c>
      <c r="V159">
        <v>1.03159</v>
      </c>
      <c r="W159">
        <v>1.0430600000000001</v>
      </c>
      <c r="X159">
        <v>1.0545800000000001</v>
      </c>
      <c r="Y159">
        <v>1.06958</v>
      </c>
      <c r="Z159">
        <v>1.08155</v>
      </c>
      <c r="AA159">
        <v>1.09568</v>
      </c>
      <c r="AB159">
        <v>1.1117900000000001</v>
      </c>
      <c r="AC159">
        <v>1.1266099999999999</v>
      </c>
      <c r="AD159">
        <v>1.14297</v>
      </c>
      <c r="AE159">
        <v>1.1624399999999999</v>
      </c>
      <c r="AF159">
        <v>1.1829499999999999</v>
      </c>
      <c r="AG159">
        <v>1.2032400000000001</v>
      </c>
    </row>
    <row r="160" spans="1:33">
      <c r="A160" t="s">
        <v>460</v>
      </c>
      <c r="B160" t="s">
        <v>496</v>
      </c>
      <c r="C160">
        <v>3.2617500000000001</v>
      </c>
      <c r="D160">
        <v>3.2813300000000001</v>
      </c>
      <c r="E160">
        <v>3.3256000000000001</v>
      </c>
      <c r="F160">
        <v>3.3292700000000002</v>
      </c>
      <c r="G160">
        <v>3.3378299999999999</v>
      </c>
      <c r="H160">
        <v>3.3475899999999998</v>
      </c>
      <c r="I160">
        <v>3.3462200000000002</v>
      </c>
      <c r="J160">
        <v>3.3559600000000001</v>
      </c>
      <c r="K160">
        <v>3.3624000000000001</v>
      </c>
      <c r="L160">
        <v>3.3650600000000002</v>
      </c>
      <c r="M160">
        <v>3.38184</v>
      </c>
      <c r="N160">
        <v>3.4013100000000001</v>
      </c>
      <c r="O160">
        <v>3.4245800000000002</v>
      </c>
      <c r="P160">
        <v>3.4562599999999999</v>
      </c>
      <c r="Q160">
        <v>3.4771100000000001</v>
      </c>
      <c r="R160">
        <v>3.5053399999999999</v>
      </c>
      <c r="S160">
        <v>3.5317400000000001</v>
      </c>
      <c r="T160">
        <v>3.5506600000000001</v>
      </c>
      <c r="U160">
        <v>3.57036</v>
      </c>
      <c r="V160">
        <v>3.5969899999999999</v>
      </c>
      <c r="W160">
        <v>3.6265700000000001</v>
      </c>
      <c r="X160">
        <v>3.65421</v>
      </c>
      <c r="Y160">
        <v>3.69754</v>
      </c>
      <c r="Z160">
        <v>3.7277499999999999</v>
      </c>
      <c r="AA160">
        <v>3.76328</v>
      </c>
      <c r="AB160">
        <v>3.8087499999999999</v>
      </c>
      <c r="AC160">
        <v>3.8416399999999999</v>
      </c>
      <c r="AD160">
        <v>3.8775900000000001</v>
      </c>
      <c r="AE160">
        <v>3.9333800000000001</v>
      </c>
      <c r="AF160">
        <v>3.9926900000000001</v>
      </c>
      <c r="AG160">
        <v>4.0501899999999997</v>
      </c>
    </row>
    <row r="161" spans="1:33">
      <c r="A161" t="s">
        <v>461</v>
      </c>
      <c r="B161" t="s">
        <v>496</v>
      </c>
      <c r="C161">
        <v>-6.6350199999999999</v>
      </c>
      <c r="D161">
        <v>-6.6666499999999997</v>
      </c>
      <c r="E161">
        <v>-6.7389799999999997</v>
      </c>
      <c r="F161">
        <v>-6.8220200000000002</v>
      </c>
      <c r="G161">
        <v>-6.88931</v>
      </c>
      <c r="H161">
        <v>-6.9447000000000001</v>
      </c>
      <c r="I161">
        <v>-6.9904500000000001</v>
      </c>
      <c r="J161">
        <v>-7.0220000000000002</v>
      </c>
      <c r="K161">
        <v>-7.0330599999999999</v>
      </c>
      <c r="L161">
        <v>-7.0342500000000001</v>
      </c>
      <c r="M161">
        <v>-7.0696500000000002</v>
      </c>
      <c r="N161">
        <v>-7.08162</v>
      </c>
      <c r="O161">
        <v>-7.0865299999999998</v>
      </c>
      <c r="P161">
        <v>-7.1431500000000003</v>
      </c>
      <c r="Q161">
        <v>-7.15097</v>
      </c>
      <c r="R161">
        <v>-7.1926699999999997</v>
      </c>
      <c r="S161">
        <v>-7.2168900000000002</v>
      </c>
      <c r="T161">
        <v>-7.2084099999999998</v>
      </c>
      <c r="U161">
        <v>-7.1764900000000003</v>
      </c>
      <c r="V161">
        <v>-7.1914100000000003</v>
      </c>
      <c r="W161">
        <v>-7.2325699999999999</v>
      </c>
      <c r="X161">
        <v>-7.3172300000000003</v>
      </c>
      <c r="Y161">
        <v>-7.3863599999999998</v>
      </c>
      <c r="Z161">
        <v>-7.4154299999999997</v>
      </c>
      <c r="AA161">
        <v>-7.4259000000000004</v>
      </c>
      <c r="AB161">
        <v>-7.4710099999999997</v>
      </c>
      <c r="AC161">
        <v>-7.4145399999999997</v>
      </c>
      <c r="AD161">
        <v>-7.3390399999999998</v>
      </c>
      <c r="AE161">
        <v>-7.3933600000000004</v>
      </c>
      <c r="AF161">
        <v>-7.4531000000000001</v>
      </c>
      <c r="AG161">
        <v>-7.5003399999999996</v>
      </c>
    </row>
    <row r="162" spans="1:33">
      <c r="A162" t="s">
        <v>462</v>
      </c>
      <c r="B162" t="s">
        <v>496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463</v>
      </c>
      <c r="B163" t="s">
        <v>496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464</v>
      </c>
      <c r="B164" t="s">
        <v>496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465</v>
      </c>
      <c r="B165" t="s">
        <v>496</v>
      </c>
      <c r="C165">
        <v>4.8829500000000001</v>
      </c>
      <c r="D165">
        <v>4.9991700000000003</v>
      </c>
      <c r="E165">
        <v>5.1391999999999998</v>
      </c>
      <c r="F165">
        <v>5.2246199999999998</v>
      </c>
      <c r="G165">
        <v>5.3085599999999999</v>
      </c>
      <c r="H165">
        <v>5.3975600000000004</v>
      </c>
      <c r="I165">
        <v>5.4553000000000003</v>
      </c>
      <c r="J165">
        <v>5.5207300000000004</v>
      </c>
      <c r="K165">
        <v>5.5875899999999996</v>
      </c>
      <c r="L165">
        <v>5.6429299999999998</v>
      </c>
      <c r="M165">
        <v>5.7168000000000001</v>
      </c>
      <c r="N165">
        <v>5.7738500000000004</v>
      </c>
      <c r="O165">
        <v>5.8333500000000003</v>
      </c>
      <c r="P165">
        <v>5.9064800000000002</v>
      </c>
      <c r="Q165">
        <v>5.9644000000000004</v>
      </c>
      <c r="R165">
        <v>6.03315</v>
      </c>
      <c r="S165">
        <v>6.09483</v>
      </c>
      <c r="T165">
        <v>6.1563800000000004</v>
      </c>
      <c r="U165">
        <v>6.2083199999999996</v>
      </c>
      <c r="V165">
        <v>6.2702200000000001</v>
      </c>
      <c r="W165">
        <v>6.3418799999999997</v>
      </c>
      <c r="X165">
        <v>6.4617800000000001</v>
      </c>
      <c r="Y165">
        <v>6.5466699999999998</v>
      </c>
      <c r="Z165">
        <v>6.6136400000000002</v>
      </c>
      <c r="AA165">
        <v>6.6918699999999998</v>
      </c>
      <c r="AB165">
        <v>6.7768499999999996</v>
      </c>
      <c r="AC165">
        <v>6.8465999999999996</v>
      </c>
      <c r="AD165">
        <v>6.9233399999999996</v>
      </c>
      <c r="AE165">
        <v>7.0220500000000001</v>
      </c>
      <c r="AF165">
        <v>7.1302300000000001</v>
      </c>
      <c r="AG165">
        <v>7.23217</v>
      </c>
    </row>
    <row r="166" spans="1:33">
      <c r="A166" t="s">
        <v>466</v>
      </c>
      <c r="B166" t="s">
        <v>496</v>
      </c>
      <c r="C166">
        <v>-2.7760199999999999</v>
      </c>
      <c r="D166">
        <v>-2.8970799999999999</v>
      </c>
      <c r="E166">
        <v>-3.0804200000000002</v>
      </c>
      <c r="F166">
        <v>-3.15964</v>
      </c>
      <c r="G166">
        <v>-3.2417699999999998</v>
      </c>
      <c r="H166">
        <v>-3.3279200000000002</v>
      </c>
      <c r="I166">
        <v>-3.39615</v>
      </c>
      <c r="J166">
        <v>-3.4671599999999998</v>
      </c>
      <c r="K166">
        <v>-3.5396899999999998</v>
      </c>
      <c r="L166">
        <v>-3.6131500000000001</v>
      </c>
      <c r="M166">
        <v>-3.6873300000000002</v>
      </c>
      <c r="N166">
        <v>-3.7604799999999998</v>
      </c>
      <c r="O166">
        <v>-3.8368500000000001</v>
      </c>
      <c r="P166">
        <v>-3.9107599999999998</v>
      </c>
      <c r="Q166">
        <v>-3.9892500000000002</v>
      </c>
      <c r="R166">
        <v>-4.0693400000000004</v>
      </c>
      <c r="S166">
        <v>-4.1498999999999997</v>
      </c>
      <c r="T166">
        <v>-4.23353</v>
      </c>
      <c r="U166">
        <v>-4.3182900000000002</v>
      </c>
      <c r="V166">
        <v>-4.4053899999999997</v>
      </c>
      <c r="W166">
        <v>-4.49648</v>
      </c>
      <c r="X166">
        <v>-4.59178</v>
      </c>
      <c r="Y166">
        <v>-4.68872</v>
      </c>
      <c r="Z166">
        <v>-4.78566</v>
      </c>
      <c r="AA166">
        <v>-4.88781</v>
      </c>
      <c r="AB166">
        <v>-4.9941599999999999</v>
      </c>
      <c r="AC166">
        <v>-5.1002200000000002</v>
      </c>
      <c r="AD166">
        <v>-5.2080700000000002</v>
      </c>
      <c r="AE166">
        <v>-5.3263699999999998</v>
      </c>
      <c r="AF166">
        <v>-5.4493099999999997</v>
      </c>
      <c r="AG166">
        <v>-5.5753399999999997</v>
      </c>
    </row>
    <row r="167" spans="1:33">
      <c r="A167" t="s">
        <v>467</v>
      </c>
      <c r="B167" t="s">
        <v>496</v>
      </c>
      <c r="C167">
        <v>51.307299999999998</v>
      </c>
      <c r="D167">
        <v>51.155900000000003</v>
      </c>
      <c r="E167">
        <v>51.020200000000003</v>
      </c>
      <c r="F167">
        <v>50.874000000000002</v>
      </c>
      <c r="G167">
        <v>50.706600000000002</v>
      </c>
      <c r="H167">
        <v>50.520099999999999</v>
      </c>
      <c r="I167">
        <v>50.235599999999998</v>
      </c>
      <c r="J167">
        <v>49.933599999999998</v>
      </c>
      <c r="K167">
        <v>49.6205</v>
      </c>
      <c r="L167">
        <v>49.311300000000003</v>
      </c>
      <c r="M167">
        <v>49.007199999999997</v>
      </c>
      <c r="N167">
        <v>48.771900000000002</v>
      </c>
      <c r="O167">
        <v>48.528599999999997</v>
      </c>
      <c r="P167">
        <v>48.3127</v>
      </c>
      <c r="Q167">
        <v>48.071300000000001</v>
      </c>
      <c r="R167">
        <v>47.848300000000002</v>
      </c>
      <c r="S167">
        <v>47.703699999999998</v>
      </c>
      <c r="T167">
        <v>47.5381</v>
      </c>
      <c r="U167">
        <v>47.360199999999999</v>
      </c>
      <c r="V167">
        <v>47.208500000000001</v>
      </c>
      <c r="W167">
        <v>47.069800000000001</v>
      </c>
      <c r="X167">
        <v>46.969799999999999</v>
      </c>
      <c r="Y167">
        <v>46.8767</v>
      </c>
      <c r="Z167">
        <v>46.775500000000001</v>
      </c>
      <c r="AA167">
        <v>46.656199999999998</v>
      </c>
      <c r="AB167">
        <v>46.554699999999997</v>
      </c>
      <c r="AC167">
        <v>46.440100000000001</v>
      </c>
      <c r="AD167">
        <v>46.310200000000002</v>
      </c>
      <c r="AE167">
        <v>46.250900000000001</v>
      </c>
      <c r="AF167">
        <v>46.194299999999998</v>
      </c>
      <c r="AG167">
        <v>46.1325</v>
      </c>
    </row>
    <row r="168" spans="1:33">
      <c r="A168" t="s">
        <v>468</v>
      </c>
      <c r="B168" t="s">
        <v>496</v>
      </c>
      <c r="C168">
        <v>30.2577</v>
      </c>
      <c r="D168">
        <v>30.401599999999998</v>
      </c>
      <c r="E168">
        <v>30.573699999999999</v>
      </c>
      <c r="F168">
        <v>30.755600000000001</v>
      </c>
      <c r="G168">
        <v>30.911300000000001</v>
      </c>
      <c r="H168">
        <v>31.052399999999999</v>
      </c>
      <c r="I168">
        <v>31.168199999999999</v>
      </c>
      <c r="J168">
        <v>31.2637</v>
      </c>
      <c r="K168">
        <v>31.337299999999999</v>
      </c>
      <c r="L168">
        <v>31.4178</v>
      </c>
      <c r="M168">
        <v>31.5105</v>
      </c>
      <c r="N168">
        <v>31.596399999999999</v>
      </c>
      <c r="O168">
        <v>31.6783</v>
      </c>
      <c r="P168">
        <v>31.791499999999999</v>
      </c>
      <c r="Q168">
        <v>31.875599999999999</v>
      </c>
      <c r="R168">
        <v>31.985499999999998</v>
      </c>
      <c r="S168">
        <v>32.096899999999998</v>
      </c>
      <c r="T168">
        <v>32.1873</v>
      </c>
      <c r="U168">
        <v>32.260599999999997</v>
      </c>
      <c r="V168">
        <v>32.367699999999999</v>
      </c>
      <c r="W168">
        <v>32.495699999999999</v>
      </c>
      <c r="X168">
        <v>32.6372</v>
      </c>
      <c r="Y168">
        <v>32.792900000000003</v>
      </c>
      <c r="Z168">
        <v>32.9315</v>
      </c>
      <c r="AA168">
        <v>33.048000000000002</v>
      </c>
      <c r="AB168">
        <v>33.183700000000002</v>
      </c>
      <c r="AC168">
        <v>33.267099999999999</v>
      </c>
      <c r="AD168">
        <v>33.334499999999998</v>
      </c>
      <c r="AE168">
        <v>33.493099999999998</v>
      </c>
      <c r="AF168">
        <v>33.657200000000003</v>
      </c>
      <c r="AG168">
        <v>33.814799999999998</v>
      </c>
    </row>
    <row r="169" spans="1:33">
      <c r="A169" t="s">
        <v>469</v>
      </c>
      <c r="B169" t="s">
        <v>496</v>
      </c>
      <c r="C169">
        <v>19.46</v>
      </c>
      <c r="D169">
        <v>21.29</v>
      </c>
      <c r="E169">
        <v>23.15</v>
      </c>
      <c r="F169">
        <v>25.03</v>
      </c>
      <c r="G169">
        <v>26.94</v>
      </c>
      <c r="H169">
        <v>28.87</v>
      </c>
      <c r="I169">
        <v>30.34</v>
      </c>
      <c r="J169">
        <v>31.81</v>
      </c>
      <c r="K169">
        <v>33.28</v>
      </c>
      <c r="L169">
        <v>34.76</v>
      </c>
      <c r="M169">
        <v>36.229999999999997</v>
      </c>
      <c r="N169">
        <v>36.49</v>
      </c>
      <c r="O169">
        <v>36.74</v>
      </c>
      <c r="P169">
        <v>37</v>
      </c>
      <c r="Q169">
        <v>37.25</v>
      </c>
      <c r="R169">
        <v>37.51</v>
      </c>
      <c r="S169">
        <v>38.32</v>
      </c>
      <c r="T169">
        <v>39.119999999999997</v>
      </c>
      <c r="U169">
        <v>39.93</v>
      </c>
      <c r="V169">
        <v>40.729999999999997</v>
      </c>
      <c r="W169">
        <v>41.54</v>
      </c>
      <c r="X169">
        <v>42.17</v>
      </c>
      <c r="Y169">
        <v>42.8</v>
      </c>
      <c r="Z169">
        <v>43.43</v>
      </c>
      <c r="AA169">
        <v>44.06</v>
      </c>
      <c r="AB169">
        <v>44.69</v>
      </c>
      <c r="AC169">
        <v>45.73</v>
      </c>
      <c r="AD169">
        <v>46.77</v>
      </c>
      <c r="AE169">
        <v>47.81</v>
      </c>
      <c r="AF169">
        <v>48.85</v>
      </c>
      <c r="AG169">
        <v>49.89</v>
      </c>
    </row>
    <row r="170" spans="1:33">
      <c r="A170" t="s">
        <v>470</v>
      </c>
      <c r="B170" t="s">
        <v>496</v>
      </c>
      <c r="C170" s="76">
        <v>3646060000</v>
      </c>
      <c r="D170" s="76">
        <v>3564810000</v>
      </c>
      <c r="E170" s="76">
        <v>3494400000</v>
      </c>
      <c r="F170" s="76">
        <v>3445660000</v>
      </c>
      <c r="G170" s="76">
        <v>3397330000</v>
      </c>
      <c r="H170" s="76">
        <v>3346930000</v>
      </c>
      <c r="I170" s="76">
        <v>3279500000</v>
      </c>
      <c r="J170" s="76">
        <v>3232640000</v>
      </c>
      <c r="K170" s="76">
        <v>3185220000</v>
      </c>
      <c r="L170" s="76">
        <v>3128420000</v>
      </c>
      <c r="M170" s="76">
        <v>3091800000</v>
      </c>
      <c r="N170" s="76">
        <v>3064640000</v>
      </c>
      <c r="O170" s="76">
        <v>3045200000</v>
      </c>
      <c r="P170" s="76">
        <v>3033250000</v>
      </c>
      <c r="Q170" s="76">
        <v>3009810000</v>
      </c>
      <c r="R170" s="76">
        <v>2993240000</v>
      </c>
      <c r="S170" s="76">
        <v>2975450000</v>
      </c>
      <c r="T170" s="76">
        <v>2946700000</v>
      </c>
      <c r="U170" s="76">
        <v>2922680000</v>
      </c>
      <c r="V170" s="76">
        <v>2898700000</v>
      </c>
      <c r="W170" s="76">
        <v>2875940000</v>
      </c>
      <c r="X170" s="76">
        <v>2843930000</v>
      </c>
      <c r="Y170" s="76">
        <v>2836790000</v>
      </c>
      <c r="Z170" s="76">
        <v>2808690000</v>
      </c>
      <c r="AA170" s="76">
        <v>2792980000</v>
      </c>
      <c r="AB170" s="76">
        <v>2787900000</v>
      </c>
      <c r="AC170" s="76">
        <v>2776430000</v>
      </c>
      <c r="AD170" s="76">
        <v>2762500000</v>
      </c>
      <c r="AE170" s="76">
        <v>2762650000</v>
      </c>
      <c r="AF170" s="76">
        <v>2760790000</v>
      </c>
      <c r="AG170" s="76">
        <v>2753240000</v>
      </c>
    </row>
    <row r="171" spans="1:33">
      <c r="A171" t="s">
        <v>471</v>
      </c>
      <c r="B171" t="s">
        <v>496</v>
      </c>
      <c r="C171" s="76">
        <v>26409600000</v>
      </c>
      <c r="D171" s="76">
        <v>26306600000</v>
      </c>
      <c r="E171" s="76">
        <v>26714700000</v>
      </c>
      <c r="F171" s="76">
        <v>27401300000</v>
      </c>
      <c r="G171" s="76">
        <v>27352200000</v>
      </c>
      <c r="H171" s="76">
        <v>26879200000</v>
      </c>
      <c r="I171" s="76">
        <v>27438100000</v>
      </c>
      <c r="J171" s="76">
        <v>27453100000</v>
      </c>
      <c r="K171" s="76">
        <v>26957100000</v>
      </c>
      <c r="L171" s="76">
        <v>26506000000</v>
      </c>
      <c r="M171" s="76">
        <v>26430700000</v>
      </c>
      <c r="N171" s="76">
        <v>26288200000</v>
      </c>
      <c r="O171" s="76">
        <v>25949400000</v>
      </c>
      <c r="P171" s="76">
        <v>26481300000</v>
      </c>
      <c r="Q171" s="76">
        <v>26214300000</v>
      </c>
      <c r="R171" s="76">
        <v>26602900000</v>
      </c>
      <c r="S171" s="76">
        <v>26842700000</v>
      </c>
      <c r="T171" s="76">
        <v>26443200000</v>
      </c>
      <c r="U171" s="76">
        <v>25604000000</v>
      </c>
      <c r="V171" s="76">
        <v>25691800000</v>
      </c>
      <c r="W171" s="76">
        <v>26241800000</v>
      </c>
      <c r="X171" s="76">
        <v>26738900000</v>
      </c>
      <c r="Y171" s="76">
        <v>27584900000</v>
      </c>
      <c r="Z171" s="76">
        <v>28066500000</v>
      </c>
      <c r="AA171" s="76">
        <v>27874600000</v>
      </c>
      <c r="AB171" s="76">
        <v>28308100000</v>
      </c>
      <c r="AC171" s="76">
        <v>26748000000</v>
      </c>
      <c r="AD171" s="76">
        <v>24728400000</v>
      </c>
      <c r="AE171" s="76">
        <v>25232700000</v>
      </c>
      <c r="AF171" s="76">
        <v>25705700000</v>
      </c>
      <c r="AG171" s="76">
        <v>26124400000</v>
      </c>
    </row>
    <row r="172" spans="1:33">
      <c r="A172" t="s">
        <v>472</v>
      </c>
      <c r="B172" t="s">
        <v>496</v>
      </c>
      <c r="C172" s="76">
        <v>910850000</v>
      </c>
      <c r="D172" s="76">
        <v>879940000</v>
      </c>
      <c r="E172" s="76">
        <v>855830000</v>
      </c>
      <c r="F172" s="76">
        <v>829480000</v>
      </c>
      <c r="G172" s="76">
        <v>804780000</v>
      </c>
      <c r="H172" s="76">
        <v>781530000</v>
      </c>
      <c r="I172" s="76">
        <v>759760000</v>
      </c>
      <c r="J172" s="76">
        <v>739180000</v>
      </c>
      <c r="K172" s="76">
        <v>719890000</v>
      </c>
      <c r="L172" s="76">
        <v>701680000</v>
      </c>
      <c r="M172" s="76">
        <v>684630000</v>
      </c>
      <c r="N172" s="76">
        <v>668480000</v>
      </c>
      <c r="O172" s="76">
        <v>653390000</v>
      </c>
      <c r="P172" s="76">
        <v>639130000</v>
      </c>
      <c r="Q172" s="76">
        <v>625570000</v>
      </c>
      <c r="R172" s="76">
        <v>612890000</v>
      </c>
      <c r="S172" s="76">
        <v>600860000</v>
      </c>
      <c r="T172" s="76">
        <v>589550000</v>
      </c>
      <c r="U172" s="76">
        <v>578900000</v>
      </c>
      <c r="V172" s="76">
        <v>568730000</v>
      </c>
      <c r="W172" s="76">
        <v>559180000</v>
      </c>
      <c r="X172" s="76">
        <v>550200000</v>
      </c>
      <c r="Y172" s="76">
        <v>541690000</v>
      </c>
      <c r="Z172" s="76">
        <v>533490000</v>
      </c>
      <c r="AA172" s="76">
        <v>525860000</v>
      </c>
      <c r="AB172" s="76">
        <v>518630000</v>
      </c>
      <c r="AC172" s="76">
        <v>511650000</v>
      </c>
      <c r="AD172" s="76">
        <v>505140000</v>
      </c>
      <c r="AE172" s="76">
        <v>498960000</v>
      </c>
      <c r="AF172" s="76">
        <v>493100000</v>
      </c>
      <c r="AG172" s="76">
        <v>487510000</v>
      </c>
    </row>
    <row r="173" spans="1:33">
      <c r="A173" t="s">
        <v>473</v>
      </c>
      <c r="B173" t="s">
        <v>496</v>
      </c>
      <c r="C173" s="76">
        <v>485910000</v>
      </c>
      <c r="D173" s="76">
        <v>480080000</v>
      </c>
      <c r="E173" s="76">
        <v>470960000</v>
      </c>
      <c r="F173" s="76">
        <v>462370000</v>
      </c>
      <c r="G173" s="76">
        <v>454340000</v>
      </c>
      <c r="H173" s="76">
        <v>446760000</v>
      </c>
      <c r="I173" s="76">
        <v>439710000</v>
      </c>
      <c r="J173" s="76">
        <v>433130000</v>
      </c>
      <c r="K173" s="76">
        <v>427020000</v>
      </c>
      <c r="L173" s="76">
        <v>421330000</v>
      </c>
      <c r="M173" s="76">
        <v>416130000</v>
      </c>
      <c r="N173" s="76">
        <v>411390000</v>
      </c>
      <c r="O173" s="76">
        <v>407020000</v>
      </c>
      <c r="P173" s="76">
        <v>403030000</v>
      </c>
      <c r="Q173" s="76">
        <v>399490000</v>
      </c>
      <c r="R173" s="76">
        <v>396330000</v>
      </c>
      <c r="S173" s="76">
        <v>393540000</v>
      </c>
      <c r="T173" s="76">
        <v>391170000</v>
      </c>
      <c r="U173" s="76">
        <v>389140000</v>
      </c>
      <c r="V173" s="76">
        <v>387490000</v>
      </c>
      <c r="W173" s="76">
        <v>386140000</v>
      </c>
      <c r="X173" s="76">
        <v>385160000</v>
      </c>
      <c r="Y173" s="76">
        <v>384530000</v>
      </c>
      <c r="Z173" s="76">
        <v>384250000</v>
      </c>
      <c r="AA173" s="76">
        <v>384350000</v>
      </c>
      <c r="AB173" s="76">
        <v>384750000</v>
      </c>
      <c r="AC173" s="76">
        <v>385350000</v>
      </c>
      <c r="AD173" s="76">
        <v>386410000</v>
      </c>
      <c r="AE173" s="76">
        <v>387720000</v>
      </c>
      <c r="AF173" s="76">
        <v>389340000</v>
      </c>
      <c r="AG173" s="76">
        <v>391230000</v>
      </c>
    </row>
    <row r="174" spans="1:33">
      <c r="A174" t="s">
        <v>474</v>
      </c>
      <c r="B174" t="s">
        <v>496</v>
      </c>
      <c r="C174" s="76">
        <v>1535700000000</v>
      </c>
      <c r="D174" s="76">
        <v>1530510000000</v>
      </c>
      <c r="E174" s="76">
        <v>1525340000000</v>
      </c>
      <c r="F174" s="76">
        <v>1519520000000</v>
      </c>
      <c r="G174" s="76">
        <v>1513670000000</v>
      </c>
      <c r="H174" s="76">
        <v>1507560000000</v>
      </c>
      <c r="I174" s="76">
        <v>1496940000000</v>
      </c>
      <c r="J174" s="76">
        <v>1486210000000</v>
      </c>
      <c r="K174" s="76">
        <v>1475600000000</v>
      </c>
      <c r="L174" s="76">
        <v>1465090000000</v>
      </c>
      <c r="M174" s="76">
        <v>1454360000000</v>
      </c>
      <c r="N174" s="76">
        <v>1446140000000</v>
      </c>
      <c r="O174" s="76">
        <v>1437830000000</v>
      </c>
      <c r="P174" s="76">
        <v>1429620000000</v>
      </c>
      <c r="Q174" s="76">
        <v>1421300000000</v>
      </c>
      <c r="R174" s="76">
        <v>1412980000000</v>
      </c>
      <c r="S174" s="76">
        <v>1407610000000</v>
      </c>
      <c r="T174" s="76">
        <v>1402140000000</v>
      </c>
      <c r="U174" s="76">
        <v>1396660000000</v>
      </c>
      <c r="V174" s="76">
        <v>1391190000000</v>
      </c>
      <c r="W174" s="76">
        <v>1385720000000</v>
      </c>
      <c r="X174" s="76">
        <v>1381690000000</v>
      </c>
      <c r="Y174" s="76">
        <v>1377530000000</v>
      </c>
      <c r="Z174" s="76">
        <v>1373470000000</v>
      </c>
      <c r="AA174" s="76">
        <v>1369430000000</v>
      </c>
      <c r="AB174" s="76">
        <v>1365380000000</v>
      </c>
      <c r="AC174" s="76">
        <v>1362860000000</v>
      </c>
      <c r="AD174" s="76">
        <v>1360260000000</v>
      </c>
      <c r="AE174" s="76">
        <v>1357640000000</v>
      </c>
      <c r="AF174" s="76">
        <v>1355150000000</v>
      </c>
      <c r="AG174" s="76">
        <v>1352540000000</v>
      </c>
    </row>
    <row r="175" spans="1:33">
      <c r="A175" t="s">
        <v>475</v>
      </c>
      <c r="B175" t="s">
        <v>496</v>
      </c>
      <c r="C175" s="76">
        <v>255370000</v>
      </c>
      <c r="D175" s="76">
        <v>249790000</v>
      </c>
      <c r="E175" s="76">
        <v>269020000</v>
      </c>
      <c r="F175" s="76">
        <v>269810000</v>
      </c>
      <c r="G175" s="76">
        <v>270620000</v>
      </c>
      <c r="H175" s="76">
        <v>271410000</v>
      </c>
      <c r="I175" s="76">
        <v>272230000</v>
      </c>
      <c r="J175" s="76">
        <v>273050000</v>
      </c>
      <c r="K175" s="76">
        <v>273890000</v>
      </c>
      <c r="L175" s="76">
        <v>274760000</v>
      </c>
      <c r="M175" s="76">
        <v>275610000</v>
      </c>
      <c r="N175" s="76">
        <v>276520000</v>
      </c>
      <c r="O175" s="76">
        <v>277430000</v>
      </c>
      <c r="P175" s="76">
        <v>278380000</v>
      </c>
      <c r="Q175" s="76">
        <v>279320000</v>
      </c>
      <c r="R175" s="76">
        <v>280300000</v>
      </c>
      <c r="S175" s="76">
        <v>281280000</v>
      </c>
      <c r="T175" s="76">
        <v>282270000</v>
      </c>
      <c r="U175" s="76">
        <v>283280000</v>
      </c>
      <c r="V175" s="76">
        <v>284290000</v>
      </c>
      <c r="W175" s="76">
        <v>285310000</v>
      </c>
      <c r="X175" s="76">
        <v>286360000</v>
      </c>
      <c r="Y175" s="76">
        <v>287410000</v>
      </c>
      <c r="Z175" s="76">
        <v>288480000</v>
      </c>
      <c r="AA175" s="76">
        <v>289570000</v>
      </c>
      <c r="AB175" s="76">
        <v>290670000</v>
      </c>
      <c r="AC175" s="76">
        <v>291770000</v>
      </c>
      <c r="AD175" s="76">
        <v>292890000</v>
      </c>
      <c r="AE175" s="76">
        <v>294010000</v>
      </c>
      <c r="AF175" s="76">
        <v>295160000</v>
      </c>
      <c r="AG175" s="76">
        <v>296300000</v>
      </c>
    </row>
    <row r="176" spans="1:33">
      <c r="A176" t="s">
        <v>476</v>
      </c>
      <c r="B176" t="s">
        <v>496</v>
      </c>
      <c r="C176" s="76">
        <v>265000000000</v>
      </c>
      <c r="D176" s="76">
        <v>265000000000</v>
      </c>
      <c r="E176" s="76">
        <v>265000000000</v>
      </c>
      <c r="F176" s="76">
        <v>265000000000</v>
      </c>
      <c r="G176" s="76">
        <v>265000000000</v>
      </c>
      <c r="H176" s="76">
        <v>265000000000</v>
      </c>
      <c r="I176" s="76">
        <v>265000000000</v>
      </c>
      <c r="J176" s="76">
        <v>265000000000</v>
      </c>
      <c r="K176" s="76">
        <v>265000000000</v>
      </c>
      <c r="L176" s="76">
        <v>265000000000</v>
      </c>
      <c r="M176" s="76">
        <v>265000000000</v>
      </c>
      <c r="N176" s="76">
        <v>265000000000</v>
      </c>
      <c r="O176" s="76">
        <v>265000000000</v>
      </c>
      <c r="P176" s="76">
        <v>265000000000</v>
      </c>
      <c r="Q176" s="76">
        <v>265000000000</v>
      </c>
      <c r="R176" s="76">
        <v>265000000000</v>
      </c>
      <c r="S176" s="76">
        <v>265000000000</v>
      </c>
      <c r="T176" s="76">
        <v>265000000000</v>
      </c>
      <c r="U176" s="76">
        <v>265000000000</v>
      </c>
      <c r="V176" s="76">
        <v>265000000000</v>
      </c>
      <c r="W176" s="76">
        <v>265000000000</v>
      </c>
      <c r="X176" s="76">
        <v>265000000000</v>
      </c>
      <c r="Y176" s="76">
        <v>265000000000</v>
      </c>
      <c r="Z176" s="76">
        <v>265000000000</v>
      </c>
      <c r="AA176" s="76">
        <v>265000000000</v>
      </c>
      <c r="AB176" s="76">
        <v>265000000000</v>
      </c>
      <c r="AC176" s="76">
        <v>265000000000</v>
      </c>
      <c r="AD176" s="76">
        <v>265000000000</v>
      </c>
      <c r="AE176" s="76">
        <v>265000000000</v>
      </c>
      <c r="AF176" s="76">
        <v>265000000000</v>
      </c>
      <c r="AG176" s="76">
        <v>265000000000</v>
      </c>
    </row>
    <row r="177" spans="1:33">
      <c r="A177" t="s">
        <v>477</v>
      </c>
      <c r="B177" t="s">
        <v>496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478</v>
      </c>
      <c r="B178" t="s">
        <v>496</v>
      </c>
      <c r="C178" s="76">
        <v>729030000</v>
      </c>
      <c r="D178" s="76">
        <v>712790000</v>
      </c>
      <c r="E178" s="76">
        <v>698720000</v>
      </c>
      <c r="F178" s="76">
        <v>688980000</v>
      </c>
      <c r="G178" s="76">
        <v>679320000</v>
      </c>
      <c r="H178" s="76">
        <v>669260000</v>
      </c>
      <c r="I178" s="76">
        <v>655780000</v>
      </c>
      <c r="J178" s="76">
        <v>646420000</v>
      </c>
      <c r="K178" s="76">
        <v>636950000</v>
      </c>
      <c r="L178" s="76">
        <v>625600000</v>
      </c>
      <c r="M178" s="76">
        <v>618290000</v>
      </c>
      <c r="N178" s="76">
        <v>612860000</v>
      </c>
      <c r="O178" s="76">
        <v>608970000</v>
      </c>
      <c r="P178" s="76">
        <v>606580000</v>
      </c>
      <c r="Q178" s="76">
        <v>601900000</v>
      </c>
      <c r="R178" s="76">
        <v>598580000</v>
      </c>
      <c r="S178" s="76">
        <v>595030000</v>
      </c>
      <c r="T178" s="76">
        <v>589280000</v>
      </c>
      <c r="U178" s="76">
        <v>584470000</v>
      </c>
      <c r="V178" s="76">
        <v>579680000</v>
      </c>
      <c r="W178" s="76">
        <v>575130000</v>
      </c>
      <c r="X178" s="76">
        <v>568720000</v>
      </c>
      <c r="Y178" s="76">
        <v>567300000</v>
      </c>
      <c r="Z178" s="76">
        <v>561680000</v>
      </c>
      <c r="AA178" s="76">
        <v>558540000</v>
      </c>
      <c r="AB178" s="76">
        <v>557520000</v>
      </c>
      <c r="AC178" s="76">
        <v>555230000</v>
      </c>
      <c r="AD178" s="76">
        <v>552440000</v>
      </c>
      <c r="AE178" s="76">
        <v>552470000</v>
      </c>
      <c r="AF178" s="76">
        <v>552100000</v>
      </c>
      <c r="AG178" s="76">
        <v>550590000</v>
      </c>
    </row>
    <row r="179" spans="1:33">
      <c r="A179" t="s">
        <v>479</v>
      </c>
      <c r="B179" t="s">
        <v>496</v>
      </c>
      <c r="C179" s="76">
        <v>3780070000</v>
      </c>
      <c r="D179" s="76">
        <v>3762250000</v>
      </c>
      <c r="E179" s="76">
        <v>3818420000</v>
      </c>
      <c r="F179" s="76">
        <v>3917210000</v>
      </c>
      <c r="G179" s="76">
        <v>3906030000</v>
      </c>
      <c r="H179" s="76">
        <v>3833910000</v>
      </c>
      <c r="I179" s="76">
        <v>3914200000</v>
      </c>
      <c r="J179" s="76">
        <v>3914790000</v>
      </c>
      <c r="K179" s="76">
        <v>3840230000</v>
      </c>
      <c r="L179" s="76">
        <v>3772440000</v>
      </c>
      <c r="M179" s="76">
        <v>3759850000</v>
      </c>
      <c r="N179" s="76">
        <v>3737630000</v>
      </c>
      <c r="O179" s="76">
        <v>3687320000</v>
      </c>
      <c r="P179" s="76">
        <v>3764140000</v>
      </c>
      <c r="Q179" s="76">
        <v>3723160000</v>
      </c>
      <c r="R179" s="76">
        <v>3779510000</v>
      </c>
      <c r="S179" s="76">
        <v>3814660000</v>
      </c>
      <c r="T179" s="76">
        <v>3756200000</v>
      </c>
      <c r="U179" s="76">
        <v>3633330000</v>
      </c>
      <c r="V179" s="76">
        <v>3646340000</v>
      </c>
      <c r="W179" s="76">
        <v>3727670000</v>
      </c>
      <c r="X179" s="76">
        <v>3806530000</v>
      </c>
      <c r="Y179" s="76">
        <v>3927730000</v>
      </c>
      <c r="Z179" s="76">
        <v>3999110000</v>
      </c>
      <c r="AA179" s="76">
        <v>3972710000</v>
      </c>
      <c r="AB179" s="76">
        <v>4035620000</v>
      </c>
      <c r="AC179" s="76">
        <v>3806480000</v>
      </c>
      <c r="AD179" s="76">
        <v>3514430000</v>
      </c>
      <c r="AE179" s="76">
        <v>3586060000</v>
      </c>
      <c r="AF179" s="76">
        <v>3654620000</v>
      </c>
      <c r="AG179" s="76">
        <v>3713890000</v>
      </c>
    </row>
    <row r="180" spans="1:33">
      <c r="A180" t="s">
        <v>480</v>
      </c>
      <c r="B180" t="s">
        <v>496</v>
      </c>
      <c r="C180" s="76">
        <v>133020000</v>
      </c>
      <c r="D180" s="76">
        <v>127800000</v>
      </c>
      <c r="E180" s="76">
        <v>123450000</v>
      </c>
      <c r="F180" s="76">
        <v>118680000</v>
      </c>
      <c r="G180" s="76">
        <v>114190000</v>
      </c>
      <c r="H180" s="76">
        <v>109970000</v>
      </c>
      <c r="I180" s="76">
        <v>106010000</v>
      </c>
      <c r="J180" s="76">
        <v>102260000</v>
      </c>
      <c r="K180" s="76">
        <v>98750000</v>
      </c>
      <c r="L180" s="76">
        <v>95430000</v>
      </c>
      <c r="M180" s="76">
        <v>92310000</v>
      </c>
      <c r="N180" s="76">
        <v>89370000</v>
      </c>
      <c r="O180" s="76">
        <v>86610000</v>
      </c>
      <c r="P180" s="76">
        <v>84000000</v>
      </c>
      <c r="Q180" s="76">
        <v>81530000</v>
      </c>
      <c r="R180" s="76">
        <v>79220000</v>
      </c>
      <c r="S180" s="76">
        <v>77020000</v>
      </c>
      <c r="T180" s="76">
        <v>74960000</v>
      </c>
      <c r="U180" s="76">
        <v>73010000</v>
      </c>
      <c r="V180" s="76">
        <v>71160000</v>
      </c>
      <c r="W180" s="76">
        <v>69420000</v>
      </c>
      <c r="X180" s="76">
        <v>67780000</v>
      </c>
      <c r="Y180" s="76">
        <v>66230000</v>
      </c>
      <c r="Z180" s="76">
        <v>64750000</v>
      </c>
      <c r="AA180" s="76">
        <v>63360000</v>
      </c>
      <c r="AB180" s="76">
        <v>62050000</v>
      </c>
      <c r="AC180" s="76">
        <v>60790000</v>
      </c>
      <c r="AD180" s="76">
        <v>59620000</v>
      </c>
      <c r="AE180" s="76">
        <v>58500000</v>
      </c>
      <c r="AF180" s="76">
        <v>57450000</v>
      </c>
      <c r="AG180" s="76">
        <v>56450000</v>
      </c>
    </row>
    <row r="181" spans="1:33">
      <c r="A181" t="s">
        <v>481</v>
      </c>
      <c r="B181" t="s">
        <v>496</v>
      </c>
      <c r="C181" s="76">
        <v>82720000</v>
      </c>
      <c r="D181" s="76">
        <v>81600000</v>
      </c>
      <c r="E181" s="76">
        <v>79440000</v>
      </c>
      <c r="F181" s="76">
        <v>77390000</v>
      </c>
      <c r="G181" s="76">
        <v>75430000</v>
      </c>
      <c r="H181" s="76">
        <v>73560000</v>
      </c>
      <c r="I181" s="76">
        <v>71790000</v>
      </c>
      <c r="J181" s="76">
        <v>70100000</v>
      </c>
      <c r="K181" s="76">
        <v>68500000</v>
      </c>
      <c r="L181" s="76">
        <v>66970000</v>
      </c>
      <c r="M181" s="76">
        <v>65540000</v>
      </c>
      <c r="N181" s="76">
        <v>64180000</v>
      </c>
      <c r="O181" s="76">
        <v>62890000</v>
      </c>
      <c r="P181" s="76">
        <v>61670000</v>
      </c>
      <c r="Q181" s="76">
        <v>60520000</v>
      </c>
      <c r="R181" s="76">
        <v>59450000</v>
      </c>
      <c r="S181" s="76">
        <v>58430000</v>
      </c>
      <c r="T181" s="76">
        <v>57490000</v>
      </c>
      <c r="U181" s="76">
        <v>56610000</v>
      </c>
      <c r="V181" s="76">
        <v>55790000</v>
      </c>
      <c r="W181" s="76">
        <v>55020000</v>
      </c>
      <c r="X181" s="76">
        <v>54310000</v>
      </c>
      <c r="Y181" s="76">
        <v>53670000</v>
      </c>
      <c r="Z181" s="76">
        <v>53080000</v>
      </c>
      <c r="AA181" s="76">
        <v>52550000</v>
      </c>
      <c r="AB181" s="76">
        <v>52060000</v>
      </c>
      <c r="AC181" s="76">
        <v>51620000</v>
      </c>
      <c r="AD181" s="76">
        <v>51240000</v>
      </c>
      <c r="AE181" s="76">
        <v>50910000</v>
      </c>
      <c r="AF181" s="76">
        <v>50620000</v>
      </c>
      <c r="AG181" s="76">
        <v>50380000</v>
      </c>
    </row>
    <row r="182" spans="1:33">
      <c r="A182" t="s">
        <v>482</v>
      </c>
      <c r="B182" t="s">
        <v>496</v>
      </c>
      <c r="C182" s="76">
        <v>31921000000</v>
      </c>
      <c r="D182" s="76">
        <v>32505000000</v>
      </c>
      <c r="E182" s="76">
        <v>33116300000</v>
      </c>
      <c r="F182" s="76">
        <v>33720600000</v>
      </c>
      <c r="G182" s="76">
        <v>34335100000</v>
      </c>
      <c r="H182" s="76">
        <v>34955800000</v>
      </c>
      <c r="I182" s="76">
        <v>35331500000</v>
      </c>
      <c r="J182" s="76">
        <v>35706100000</v>
      </c>
      <c r="K182" s="76">
        <v>36072800000</v>
      </c>
      <c r="L182" s="76">
        <v>36460300000</v>
      </c>
      <c r="M182" s="76">
        <v>36834700000</v>
      </c>
      <c r="N182" s="76">
        <v>37190700000</v>
      </c>
      <c r="O182" s="76">
        <v>37557900000</v>
      </c>
      <c r="P182" s="76">
        <v>37914200000</v>
      </c>
      <c r="Q182" s="76">
        <v>38280800000</v>
      </c>
      <c r="R182" s="76">
        <v>38645700000</v>
      </c>
      <c r="S182" s="76">
        <v>39037700000</v>
      </c>
      <c r="T182" s="76">
        <v>39445800000</v>
      </c>
      <c r="U182" s="76">
        <v>39852900000</v>
      </c>
      <c r="V182" s="76">
        <v>40251300000</v>
      </c>
      <c r="W182" s="76">
        <v>40659900000</v>
      </c>
      <c r="X182" s="76">
        <v>41123700000</v>
      </c>
      <c r="Y182" s="76">
        <v>41593500000</v>
      </c>
      <c r="Z182" s="76">
        <v>42052600000</v>
      </c>
      <c r="AA182" s="76">
        <v>42523700000</v>
      </c>
      <c r="AB182" s="76">
        <v>42975200000</v>
      </c>
      <c r="AC182" s="76">
        <v>43523200000</v>
      </c>
      <c r="AD182" s="76">
        <v>44073800000</v>
      </c>
      <c r="AE182" s="76">
        <v>44601900000</v>
      </c>
      <c r="AF182" s="76">
        <v>45153800000</v>
      </c>
      <c r="AG182" s="76">
        <v>45692200000</v>
      </c>
    </row>
    <row r="183" spans="1:33">
      <c r="A183" t="s">
        <v>483</v>
      </c>
      <c r="B183" t="s">
        <v>496</v>
      </c>
      <c r="C183" s="76">
        <v>34180000</v>
      </c>
      <c r="D183" s="76">
        <v>33430000</v>
      </c>
      <c r="E183" s="76">
        <v>36010000</v>
      </c>
      <c r="F183" s="76">
        <v>36120000</v>
      </c>
      <c r="G183" s="76">
        <v>36230000</v>
      </c>
      <c r="H183" s="76">
        <v>36330000</v>
      </c>
      <c r="I183" s="76">
        <v>36440000</v>
      </c>
      <c r="J183" s="76">
        <v>36560000</v>
      </c>
      <c r="K183" s="76">
        <v>36670000</v>
      </c>
      <c r="L183" s="76">
        <v>36790000</v>
      </c>
      <c r="M183" s="76">
        <v>36900000</v>
      </c>
      <c r="N183" s="76">
        <v>37020000</v>
      </c>
      <c r="O183" s="76">
        <v>37140000</v>
      </c>
      <c r="P183" s="76">
        <v>37270000</v>
      </c>
      <c r="Q183" s="76">
        <v>37400000</v>
      </c>
      <c r="R183" s="76">
        <v>37530000</v>
      </c>
      <c r="S183" s="76">
        <v>37660000</v>
      </c>
      <c r="T183" s="76">
        <v>37790000</v>
      </c>
      <c r="U183" s="76">
        <v>37920000</v>
      </c>
      <c r="V183" s="76">
        <v>38060000</v>
      </c>
      <c r="W183" s="76">
        <v>38190000</v>
      </c>
      <c r="X183" s="76">
        <v>38330000</v>
      </c>
      <c r="Y183" s="76">
        <v>38470000</v>
      </c>
      <c r="Z183" s="76">
        <v>38620000</v>
      </c>
      <c r="AA183" s="76">
        <v>38760000</v>
      </c>
      <c r="AB183" s="76">
        <v>38910000</v>
      </c>
      <c r="AC183" s="76">
        <v>39050000</v>
      </c>
      <c r="AD183" s="76">
        <v>39200000</v>
      </c>
      <c r="AE183" s="76">
        <v>39350000</v>
      </c>
      <c r="AF183" s="76">
        <v>39500000</v>
      </c>
      <c r="AG183" s="76">
        <v>39660000</v>
      </c>
    </row>
    <row r="184" spans="1:33">
      <c r="A184" t="s">
        <v>484</v>
      </c>
      <c r="B184" t="s">
        <v>496</v>
      </c>
      <c r="C184" s="76">
        <v>77500000000</v>
      </c>
      <c r="D184" s="76">
        <v>77500000000</v>
      </c>
      <c r="E184" s="76">
        <v>77500000000</v>
      </c>
      <c r="F184" s="76">
        <v>77500000000</v>
      </c>
      <c r="G184" s="76">
        <v>77500000000</v>
      </c>
      <c r="H184" s="76">
        <v>77500000000</v>
      </c>
      <c r="I184" s="76">
        <v>77500000000</v>
      </c>
      <c r="J184" s="76">
        <v>77500000000</v>
      </c>
      <c r="K184" s="76">
        <v>77500000000</v>
      </c>
      <c r="L184" s="76">
        <v>77500000000</v>
      </c>
      <c r="M184" s="76">
        <v>77500000000</v>
      </c>
      <c r="N184" s="76">
        <v>77500000000</v>
      </c>
      <c r="O184" s="76">
        <v>77500000000</v>
      </c>
      <c r="P184" s="76">
        <v>77500000000</v>
      </c>
      <c r="Q184" s="76">
        <v>77500000000</v>
      </c>
      <c r="R184" s="76">
        <v>77500000000</v>
      </c>
      <c r="S184" s="76">
        <v>77500000000</v>
      </c>
      <c r="T184" s="76">
        <v>77500000000</v>
      </c>
      <c r="U184" s="76">
        <v>77500000000</v>
      </c>
      <c r="V184" s="76">
        <v>77500000000</v>
      </c>
      <c r="W184" s="76">
        <v>77500000000</v>
      </c>
      <c r="X184" s="76">
        <v>77500000000</v>
      </c>
      <c r="Y184" s="76">
        <v>77500000000</v>
      </c>
      <c r="Z184" s="76">
        <v>77500000000</v>
      </c>
      <c r="AA184" s="76">
        <v>77500000000</v>
      </c>
      <c r="AB184" s="76">
        <v>77500000000</v>
      </c>
      <c r="AC184" s="76">
        <v>77500000000</v>
      </c>
      <c r="AD184" s="76">
        <v>77500000000</v>
      </c>
      <c r="AE184" s="76">
        <v>77500000000</v>
      </c>
      <c r="AF184" s="76">
        <v>77500000000</v>
      </c>
      <c r="AG184" s="76">
        <v>77500000000</v>
      </c>
    </row>
    <row r="185" spans="1:33">
      <c r="A185" t="s">
        <v>485</v>
      </c>
      <c r="B185" t="s">
        <v>496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486</v>
      </c>
      <c r="B186" t="s">
        <v>496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487</v>
      </c>
      <c r="B187" t="s">
        <v>496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488</v>
      </c>
      <c r="B188" t="s">
        <v>496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489</v>
      </c>
      <c r="B189" t="s">
        <v>496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490</v>
      </c>
      <c r="B190" t="s">
        <v>496</v>
      </c>
      <c r="C190" s="76">
        <v>19460000000000</v>
      </c>
      <c r="D190" s="76">
        <v>21290000000000</v>
      </c>
      <c r="E190" s="76">
        <v>23150000000000</v>
      </c>
      <c r="F190" s="76">
        <v>25030000000000</v>
      </c>
      <c r="G190" s="76">
        <v>26940000000000</v>
      </c>
      <c r="H190" s="76">
        <v>28870000000000</v>
      </c>
      <c r="I190" s="76">
        <v>30340000000000</v>
      </c>
      <c r="J190" s="76">
        <v>31810000000000</v>
      </c>
      <c r="K190" s="76">
        <v>33280000000000</v>
      </c>
      <c r="L190" s="76">
        <v>34760000000000</v>
      </c>
      <c r="M190" s="76">
        <v>36230000000000</v>
      </c>
      <c r="N190" s="76">
        <v>36490000000000</v>
      </c>
      <c r="O190" s="76">
        <v>36740000000000</v>
      </c>
      <c r="P190" s="76">
        <v>37000000000000</v>
      </c>
      <c r="Q190" s="76">
        <v>37250000000000</v>
      </c>
      <c r="R190" s="76">
        <v>37510000000000</v>
      </c>
      <c r="S190" s="76">
        <v>38320000000000</v>
      </c>
      <c r="T190" s="76">
        <v>39120000000000</v>
      </c>
      <c r="U190" s="76">
        <v>39930000000000</v>
      </c>
      <c r="V190" s="76">
        <v>40730000000000</v>
      </c>
      <c r="W190" s="76">
        <v>41540000000000</v>
      </c>
      <c r="X190" s="76">
        <v>42170000000000</v>
      </c>
      <c r="Y190" s="76">
        <v>42800000000000</v>
      </c>
      <c r="Z190" s="76">
        <v>43430000000000</v>
      </c>
      <c r="AA190" s="76">
        <v>44060000000000</v>
      </c>
      <c r="AB190" s="76">
        <v>44690000000000</v>
      </c>
      <c r="AC190" s="76">
        <v>45730000000000</v>
      </c>
      <c r="AD190" s="76">
        <v>46770000000000</v>
      </c>
      <c r="AE190" s="76">
        <v>47810000000000</v>
      </c>
      <c r="AF190" s="76">
        <v>48850000000000</v>
      </c>
      <c r="AG190" s="76">
        <v>49890000000000</v>
      </c>
    </row>
    <row r="191" spans="1:33">
      <c r="A191" t="s">
        <v>491</v>
      </c>
      <c r="B191" t="s">
        <v>496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492</v>
      </c>
      <c r="B192" t="s">
        <v>496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493</v>
      </c>
      <c r="B193" t="s">
        <v>496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445</v>
      </c>
      <c r="B194" t="s">
        <v>497</v>
      </c>
      <c r="C194">
        <v>644.97400000000005</v>
      </c>
      <c r="D194">
        <v>666.09900000000005</v>
      </c>
      <c r="E194">
        <v>667.15700000000004</v>
      </c>
      <c r="F194">
        <v>665.529</v>
      </c>
      <c r="G194">
        <v>665.63199999999995</v>
      </c>
      <c r="H194">
        <v>659.63800000000003</v>
      </c>
      <c r="I194">
        <v>655.47</v>
      </c>
      <c r="J194">
        <v>650.596</v>
      </c>
      <c r="K194">
        <v>642.97500000000002</v>
      </c>
      <c r="L194">
        <v>638.34</v>
      </c>
      <c r="M194">
        <v>633.74800000000005</v>
      </c>
      <c r="N194">
        <v>637.16700000000003</v>
      </c>
      <c r="O194">
        <v>640.76199999999994</v>
      </c>
      <c r="P194">
        <v>640.59799999999996</v>
      </c>
      <c r="Q194">
        <v>640.77800000000002</v>
      </c>
      <c r="R194">
        <v>639.351</v>
      </c>
      <c r="S194">
        <v>638.77300000000002</v>
      </c>
      <c r="T194">
        <v>636.78800000000001</v>
      </c>
      <c r="U194">
        <v>637.90300000000002</v>
      </c>
      <c r="V194">
        <v>637.97199999999998</v>
      </c>
      <c r="W194">
        <v>635.803</v>
      </c>
      <c r="X194">
        <v>634.31600000000003</v>
      </c>
      <c r="Y194">
        <v>634.84</v>
      </c>
      <c r="Z194">
        <v>638.23800000000006</v>
      </c>
      <c r="AA194">
        <v>641.16700000000003</v>
      </c>
      <c r="AB194">
        <v>643.02200000000005</v>
      </c>
      <c r="AC194">
        <v>644.99699999999996</v>
      </c>
      <c r="AD194">
        <v>647.596</v>
      </c>
      <c r="AE194">
        <v>649.55700000000002</v>
      </c>
      <c r="AF194">
        <v>652.16399999999999</v>
      </c>
      <c r="AG194">
        <v>654.42499999999995</v>
      </c>
    </row>
    <row r="195" spans="1:33">
      <c r="A195" t="s">
        <v>447</v>
      </c>
      <c r="B195" t="s">
        <v>497</v>
      </c>
      <c r="C195">
        <v>158.97399999999999</v>
      </c>
      <c r="D195">
        <v>160.13300000000001</v>
      </c>
      <c r="E195">
        <v>160.28100000000001</v>
      </c>
      <c r="F195">
        <v>159.547</v>
      </c>
      <c r="G195">
        <v>158.786</v>
      </c>
      <c r="H195">
        <v>155.74</v>
      </c>
      <c r="I195">
        <v>154.50399999999999</v>
      </c>
      <c r="J195">
        <v>153.28100000000001</v>
      </c>
      <c r="K195">
        <v>151.95500000000001</v>
      </c>
      <c r="L195">
        <v>148.886</v>
      </c>
      <c r="M195">
        <v>147.27000000000001</v>
      </c>
      <c r="N195">
        <v>147.322</v>
      </c>
      <c r="O195">
        <v>147.631</v>
      </c>
      <c r="P195">
        <v>146.62200000000001</v>
      </c>
      <c r="Q195">
        <v>144.68799999999999</v>
      </c>
      <c r="R195">
        <v>142.863</v>
      </c>
      <c r="S195">
        <v>141.10300000000001</v>
      </c>
      <c r="T195">
        <v>139.48400000000001</v>
      </c>
      <c r="U195">
        <v>138.09100000000001</v>
      </c>
      <c r="V195">
        <v>136.88200000000001</v>
      </c>
      <c r="W195">
        <v>135.74199999999999</v>
      </c>
      <c r="X195">
        <v>134.672</v>
      </c>
      <c r="Y195">
        <v>133.62100000000001</v>
      </c>
      <c r="Z195">
        <v>132.57300000000001</v>
      </c>
      <c r="AA195">
        <v>131.55000000000001</v>
      </c>
      <c r="AB195">
        <v>130.50299999999999</v>
      </c>
      <c r="AC195">
        <v>129.43</v>
      </c>
      <c r="AD195">
        <v>128.27500000000001</v>
      </c>
      <c r="AE195">
        <v>127.127</v>
      </c>
      <c r="AF195">
        <v>126.001</v>
      </c>
      <c r="AG195">
        <v>124.895</v>
      </c>
    </row>
    <row r="196" spans="1:33">
      <c r="A196" t="s">
        <v>448</v>
      </c>
      <c r="B196" t="s">
        <v>497</v>
      </c>
      <c r="C196">
        <v>63.648800000000001</v>
      </c>
      <c r="D196">
        <v>58.538899999999998</v>
      </c>
      <c r="E196">
        <v>61.356099999999998</v>
      </c>
      <c r="F196">
        <v>60.668100000000003</v>
      </c>
      <c r="G196">
        <v>61.8962</v>
      </c>
      <c r="H196">
        <v>60.313299999999998</v>
      </c>
      <c r="I196">
        <v>58.822600000000001</v>
      </c>
      <c r="J196">
        <v>56.930900000000001</v>
      </c>
      <c r="K196">
        <v>53.732500000000002</v>
      </c>
      <c r="L196">
        <v>54.629800000000003</v>
      </c>
      <c r="M196">
        <v>53.5062</v>
      </c>
      <c r="N196">
        <v>54.71</v>
      </c>
      <c r="O196">
        <v>54.6462</v>
      </c>
      <c r="P196">
        <v>54.304600000000001</v>
      </c>
      <c r="Q196">
        <v>54.9559</v>
      </c>
      <c r="R196">
        <v>54.048400000000001</v>
      </c>
      <c r="S196">
        <v>52.926299999999998</v>
      </c>
      <c r="T196">
        <v>50.756399999999999</v>
      </c>
      <c r="U196">
        <v>50.275300000000001</v>
      </c>
      <c r="V196">
        <v>48.235100000000003</v>
      </c>
      <c r="W196">
        <v>44.781700000000001</v>
      </c>
      <c r="X196">
        <v>41.401899999999998</v>
      </c>
      <c r="Y196">
        <v>39.676000000000002</v>
      </c>
      <c r="Z196">
        <v>40.532800000000002</v>
      </c>
      <c r="AA196">
        <v>40.668900000000001</v>
      </c>
      <c r="AB196">
        <v>39.857100000000003</v>
      </c>
      <c r="AC196">
        <v>38.9467</v>
      </c>
      <c r="AD196">
        <v>38.526400000000002</v>
      </c>
      <c r="AE196">
        <v>37.500700000000002</v>
      </c>
      <c r="AF196">
        <v>36.733499999999999</v>
      </c>
      <c r="AG196">
        <v>35.449399999999997</v>
      </c>
    </row>
    <row r="197" spans="1:33">
      <c r="A197" t="s">
        <v>449</v>
      </c>
      <c r="B197" t="s">
        <v>497</v>
      </c>
      <c r="C197">
        <v>40.614600000000003</v>
      </c>
      <c r="D197">
        <v>40.823300000000003</v>
      </c>
      <c r="E197">
        <v>39.354599999999998</v>
      </c>
      <c r="F197">
        <v>38.964599999999997</v>
      </c>
      <c r="G197">
        <v>38.579700000000003</v>
      </c>
      <c r="H197">
        <v>38.1004</v>
      </c>
      <c r="I197">
        <v>37.622799999999998</v>
      </c>
      <c r="J197">
        <v>37.140099999999997</v>
      </c>
      <c r="K197">
        <v>36.557899999999997</v>
      </c>
      <c r="L197">
        <v>35.990400000000001</v>
      </c>
      <c r="M197">
        <v>35.450899999999997</v>
      </c>
      <c r="N197">
        <v>35.087699999999998</v>
      </c>
      <c r="O197">
        <v>34.982500000000002</v>
      </c>
      <c r="P197">
        <v>34.849600000000002</v>
      </c>
      <c r="Q197">
        <v>34.821300000000001</v>
      </c>
      <c r="R197">
        <v>34.7866</v>
      </c>
      <c r="S197">
        <v>34.778199999999998</v>
      </c>
      <c r="T197">
        <v>34.683700000000002</v>
      </c>
      <c r="U197">
        <v>34.6858</v>
      </c>
      <c r="V197">
        <v>34.7194</v>
      </c>
      <c r="W197">
        <v>34.778100000000002</v>
      </c>
      <c r="X197">
        <v>34.866599999999998</v>
      </c>
      <c r="Y197">
        <v>35.048099999999998</v>
      </c>
      <c r="Z197">
        <v>35.127299999999998</v>
      </c>
      <c r="AA197">
        <v>35.238100000000003</v>
      </c>
      <c r="AB197">
        <v>35.404499999999999</v>
      </c>
      <c r="AC197">
        <v>35.5974</v>
      </c>
      <c r="AD197">
        <v>35.7562</v>
      </c>
      <c r="AE197">
        <v>35.963200000000001</v>
      </c>
      <c r="AF197">
        <v>36.168100000000003</v>
      </c>
      <c r="AG197">
        <v>36.409999999999997</v>
      </c>
    </row>
    <row r="198" spans="1:33">
      <c r="A198" t="s">
        <v>450</v>
      </c>
      <c r="B198" t="s">
        <v>497</v>
      </c>
      <c r="C198">
        <v>39.099600000000002</v>
      </c>
      <c r="D198">
        <v>38.853499999999997</v>
      </c>
      <c r="E198">
        <v>38.920999999999999</v>
      </c>
      <c r="F198">
        <v>39.135399999999997</v>
      </c>
      <c r="G198">
        <v>39.407299999999999</v>
      </c>
      <c r="H198">
        <v>39.406799999999997</v>
      </c>
      <c r="I198">
        <v>39.400399999999998</v>
      </c>
      <c r="J198">
        <v>39.246499999999997</v>
      </c>
      <c r="K198">
        <v>38.8688</v>
      </c>
      <c r="L198">
        <v>38.575899999999997</v>
      </c>
      <c r="M198">
        <v>38.363900000000001</v>
      </c>
      <c r="N198">
        <v>38.438699999999997</v>
      </c>
      <c r="O198">
        <v>38.689900000000002</v>
      </c>
      <c r="P198">
        <v>38.818800000000003</v>
      </c>
      <c r="Q198">
        <v>38.966999999999999</v>
      </c>
      <c r="R198">
        <v>39.120800000000003</v>
      </c>
      <c r="S198">
        <v>39.288499999999999</v>
      </c>
      <c r="T198">
        <v>39.3504</v>
      </c>
      <c r="U198">
        <v>39.599800000000002</v>
      </c>
      <c r="V198">
        <v>39.930799999999998</v>
      </c>
      <c r="W198">
        <v>40.110700000000001</v>
      </c>
      <c r="X198">
        <v>40.364699999999999</v>
      </c>
      <c r="Y198">
        <v>40.724600000000002</v>
      </c>
      <c r="Z198">
        <v>40.993299999999998</v>
      </c>
      <c r="AA198">
        <v>41.310899999999997</v>
      </c>
      <c r="AB198">
        <v>41.644599999999997</v>
      </c>
      <c r="AC198">
        <v>42.088000000000001</v>
      </c>
      <c r="AD198">
        <v>42.531599999999997</v>
      </c>
      <c r="AE198">
        <v>43.037700000000001</v>
      </c>
      <c r="AF198">
        <v>43.568100000000001</v>
      </c>
      <c r="AG198">
        <v>44.176099999999998</v>
      </c>
    </row>
    <row r="199" spans="1:33">
      <c r="A199" t="s">
        <v>451</v>
      </c>
      <c r="B199" t="s">
        <v>497</v>
      </c>
      <c r="C199">
        <v>358.255</v>
      </c>
      <c r="D199">
        <v>384.697</v>
      </c>
      <c r="E199">
        <v>385.53500000000003</v>
      </c>
      <c r="F199">
        <v>386.85599999999999</v>
      </c>
      <c r="G199">
        <v>387.92399999999998</v>
      </c>
      <c r="H199">
        <v>388.334</v>
      </c>
      <c r="I199">
        <v>388.673</v>
      </c>
      <c r="J199">
        <v>388.85399999999998</v>
      </c>
      <c r="K199">
        <v>387.90899999999999</v>
      </c>
      <c r="L199">
        <v>387.142</v>
      </c>
      <c r="M199">
        <v>386.56</v>
      </c>
      <c r="N199">
        <v>388.51299999999998</v>
      </c>
      <c r="O199">
        <v>390.78300000000002</v>
      </c>
      <c r="P199">
        <v>391.88400000000001</v>
      </c>
      <c r="Q199">
        <v>393.16</v>
      </c>
      <c r="R199">
        <v>394.34399999999999</v>
      </c>
      <c r="S199">
        <v>396.49799999999999</v>
      </c>
      <c r="T199">
        <v>398.43099999999998</v>
      </c>
      <c r="U199">
        <v>401.17200000000003</v>
      </c>
      <c r="V199">
        <v>404.19400000000002</v>
      </c>
      <c r="W199">
        <v>406.40100000000001</v>
      </c>
      <c r="X199">
        <v>409.024</v>
      </c>
      <c r="Y199">
        <v>411.78199999999998</v>
      </c>
      <c r="Z199">
        <v>415.07900000000001</v>
      </c>
      <c r="AA199">
        <v>418.44900000000001</v>
      </c>
      <c r="AB199">
        <v>421.68799999999999</v>
      </c>
      <c r="AC199">
        <v>425.05099999999999</v>
      </c>
      <c r="AD199">
        <v>428.60899999999998</v>
      </c>
      <c r="AE199">
        <v>432.12099999999998</v>
      </c>
      <c r="AF199">
        <v>435.86900000000003</v>
      </c>
      <c r="AG199">
        <v>439.69200000000001</v>
      </c>
    </row>
    <row r="200" spans="1:33">
      <c r="A200" t="s">
        <v>452</v>
      </c>
      <c r="B200" t="s">
        <v>497</v>
      </c>
      <c r="C200">
        <v>0.74685999999999997</v>
      </c>
      <c r="D200">
        <v>0.78060799999999997</v>
      </c>
      <c r="E200">
        <v>0.80057100000000003</v>
      </c>
      <c r="F200">
        <v>0.81292900000000001</v>
      </c>
      <c r="G200">
        <v>0.85709900000000006</v>
      </c>
      <c r="H200">
        <v>0.92538699999999996</v>
      </c>
      <c r="I200">
        <v>0.99303300000000005</v>
      </c>
      <c r="J200">
        <v>1.0527</v>
      </c>
      <c r="K200">
        <v>1.22383</v>
      </c>
      <c r="L200">
        <v>1.75265</v>
      </c>
      <c r="M200">
        <v>2.59626</v>
      </c>
      <c r="N200">
        <v>3.0956999999999999</v>
      </c>
      <c r="O200">
        <v>4.0297000000000001</v>
      </c>
      <c r="P200">
        <v>4.1184599999999998</v>
      </c>
      <c r="Q200">
        <v>4.1856299999999997</v>
      </c>
      <c r="R200">
        <v>4.1888100000000001</v>
      </c>
      <c r="S200">
        <v>4.1792600000000002</v>
      </c>
      <c r="T200">
        <v>4.0822000000000003</v>
      </c>
      <c r="U200">
        <v>4.0783199999999997</v>
      </c>
      <c r="V200">
        <v>4.00983</v>
      </c>
      <c r="W200">
        <v>3.9902299999999999</v>
      </c>
      <c r="X200">
        <v>3.98719</v>
      </c>
      <c r="Y200">
        <v>3.9879099999999998</v>
      </c>
      <c r="Z200">
        <v>3.9323100000000002</v>
      </c>
      <c r="AA200">
        <v>3.9495200000000001</v>
      </c>
      <c r="AB200">
        <v>3.92435</v>
      </c>
      <c r="AC200">
        <v>3.8837799999999998</v>
      </c>
      <c r="AD200">
        <v>3.8969399999999998</v>
      </c>
      <c r="AE200">
        <v>3.80701</v>
      </c>
      <c r="AF200">
        <v>3.8250299999999999</v>
      </c>
      <c r="AG200">
        <v>3.8035000000000001</v>
      </c>
    </row>
    <row r="201" spans="1:33">
      <c r="A201" t="s">
        <v>453</v>
      </c>
      <c r="B201" t="s">
        <v>497</v>
      </c>
      <c r="C201">
        <v>-16.363600000000002</v>
      </c>
      <c r="D201">
        <v>-17.7273</v>
      </c>
      <c r="E201">
        <v>-19.090900000000001</v>
      </c>
      <c r="F201">
        <v>-20.454499999999999</v>
      </c>
      <c r="G201">
        <v>-21.818200000000001</v>
      </c>
      <c r="H201">
        <v>-23.181799999999999</v>
      </c>
      <c r="I201">
        <v>-24.545500000000001</v>
      </c>
      <c r="J201">
        <v>-25.909099999999999</v>
      </c>
      <c r="K201">
        <v>-27.2727</v>
      </c>
      <c r="L201">
        <v>-28.636399999999998</v>
      </c>
      <c r="M201">
        <v>-30</v>
      </c>
      <c r="N201">
        <v>-30</v>
      </c>
      <c r="O201">
        <v>-30</v>
      </c>
      <c r="P201">
        <v>-30</v>
      </c>
      <c r="Q201">
        <v>-30</v>
      </c>
      <c r="R201">
        <v>-30</v>
      </c>
      <c r="S201">
        <v>-30</v>
      </c>
      <c r="T201">
        <v>-30</v>
      </c>
      <c r="U201">
        <v>-30</v>
      </c>
      <c r="V201">
        <v>-30</v>
      </c>
      <c r="W201">
        <v>-30</v>
      </c>
      <c r="X201">
        <v>-30</v>
      </c>
      <c r="Y201">
        <v>-30</v>
      </c>
      <c r="Z201">
        <v>-30</v>
      </c>
      <c r="AA201">
        <v>-30</v>
      </c>
      <c r="AB201">
        <v>-30</v>
      </c>
      <c r="AC201">
        <v>-30</v>
      </c>
      <c r="AD201">
        <v>-30</v>
      </c>
      <c r="AE201">
        <v>-30</v>
      </c>
      <c r="AF201">
        <v>-30</v>
      </c>
      <c r="AG201">
        <v>-30</v>
      </c>
    </row>
    <row r="202" spans="1:33">
      <c r="A202" t="s">
        <v>454</v>
      </c>
      <c r="B202" t="s">
        <v>497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455</v>
      </c>
      <c r="B203" t="s">
        <v>497</v>
      </c>
      <c r="C203">
        <v>253.81399999999999</v>
      </c>
      <c r="D203">
        <v>278.93799999999999</v>
      </c>
      <c r="E203">
        <v>278.435</v>
      </c>
      <c r="F203">
        <v>278.68900000000002</v>
      </c>
      <c r="G203">
        <v>278.89</v>
      </c>
      <c r="H203">
        <v>278.52199999999999</v>
      </c>
      <c r="I203">
        <v>278.04000000000002</v>
      </c>
      <c r="J203">
        <v>277.45299999999997</v>
      </c>
      <c r="K203">
        <v>275.83800000000002</v>
      </c>
      <c r="L203">
        <v>274.34500000000003</v>
      </c>
      <c r="M203">
        <v>273.10199999999998</v>
      </c>
      <c r="N203">
        <v>274.49900000000002</v>
      </c>
      <c r="O203">
        <v>276.13200000000001</v>
      </c>
      <c r="P203">
        <v>276.649</v>
      </c>
      <c r="Q203">
        <v>277.30700000000002</v>
      </c>
      <c r="R203">
        <v>277.87599999999998</v>
      </c>
      <c r="S203">
        <v>279.44499999999999</v>
      </c>
      <c r="T203">
        <v>280.79700000000003</v>
      </c>
      <c r="U203">
        <v>282.91899999999998</v>
      </c>
      <c r="V203">
        <v>285.29300000000001</v>
      </c>
      <c r="W203">
        <v>286.89100000000002</v>
      </c>
      <c r="X203">
        <v>288.91300000000001</v>
      </c>
      <c r="Y203">
        <v>291.11799999999999</v>
      </c>
      <c r="Z203">
        <v>293.77800000000002</v>
      </c>
      <c r="AA203">
        <v>296.58300000000003</v>
      </c>
      <c r="AB203">
        <v>299.185</v>
      </c>
      <c r="AC203">
        <v>301.91399999999999</v>
      </c>
      <c r="AD203">
        <v>304.79300000000001</v>
      </c>
      <c r="AE203">
        <v>307.69400000000002</v>
      </c>
      <c r="AF203">
        <v>310.77</v>
      </c>
      <c r="AG203">
        <v>313.90899999999999</v>
      </c>
    </row>
    <row r="204" spans="1:33">
      <c r="A204" t="s">
        <v>456</v>
      </c>
      <c r="B204" t="s">
        <v>497</v>
      </c>
      <c r="C204">
        <v>74.1982</v>
      </c>
      <c r="D204">
        <v>74.601699999999994</v>
      </c>
      <c r="E204">
        <v>75.427000000000007</v>
      </c>
      <c r="F204">
        <v>75.921400000000006</v>
      </c>
      <c r="G204">
        <v>76.215500000000006</v>
      </c>
      <c r="H204">
        <v>76.449200000000005</v>
      </c>
      <c r="I204">
        <v>76.726900000000001</v>
      </c>
      <c r="J204">
        <v>76.923699999999997</v>
      </c>
      <c r="K204">
        <v>77.050899999999999</v>
      </c>
      <c r="L204">
        <v>77.233000000000004</v>
      </c>
      <c r="M204">
        <v>77.350499999999997</v>
      </c>
      <c r="N204">
        <v>77.337299999999999</v>
      </c>
      <c r="O204">
        <v>77.431200000000004</v>
      </c>
      <c r="P204">
        <v>77.474800000000002</v>
      </c>
      <c r="Q204">
        <v>77.522099999999995</v>
      </c>
      <c r="R204">
        <v>77.5959</v>
      </c>
      <c r="S204">
        <v>77.612200000000001</v>
      </c>
      <c r="T204">
        <v>77.652299999999997</v>
      </c>
      <c r="U204">
        <v>77.703299999999999</v>
      </c>
      <c r="V204">
        <v>77.811300000000003</v>
      </c>
      <c r="W204">
        <v>77.851799999999997</v>
      </c>
      <c r="X204">
        <v>77.912999999999997</v>
      </c>
      <c r="Y204">
        <v>77.898399999999995</v>
      </c>
      <c r="Z204">
        <v>77.968100000000007</v>
      </c>
      <c r="AA204">
        <v>77.966499999999996</v>
      </c>
      <c r="AB204">
        <v>78.036000000000001</v>
      </c>
      <c r="AC204">
        <v>78.102099999999993</v>
      </c>
      <c r="AD204">
        <v>78.214200000000005</v>
      </c>
      <c r="AE204">
        <v>78.257900000000006</v>
      </c>
      <c r="AF204">
        <v>78.335099999999997</v>
      </c>
      <c r="AG204">
        <v>78.451700000000002</v>
      </c>
    </row>
    <row r="205" spans="1:33">
      <c r="A205" t="s">
        <v>457</v>
      </c>
      <c r="B205" t="s">
        <v>497</v>
      </c>
      <c r="C205">
        <v>30.242000000000001</v>
      </c>
      <c r="D205">
        <v>31.157</v>
      </c>
      <c r="E205">
        <v>31.672799999999999</v>
      </c>
      <c r="F205">
        <v>32.245600000000003</v>
      </c>
      <c r="G205">
        <v>32.818199999999997</v>
      </c>
      <c r="H205">
        <v>33.362699999999997</v>
      </c>
      <c r="I205">
        <v>33.905900000000003</v>
      </c>
      <c r="J205">
        <v>34.477400000000003</v>
      </c>
      <c r="K205">
        <v>35.020800000000001</v>
      </c>
      <c r="L205">
        <v>35.564300000000003</v>
      </c>
      <c r="M205">
        <v>36.107700000000001</v>
      </c>
      <c r="N205">
        <v>36.677500000000002</v>
      </c>
      <c r="O205">
        <v>37.219299999999997</v>
      </c>
      <c r="P205">
        <v>37.760800000000003</v>
      </c>
      <c r="Q205">
        <v>38.3307</v>
      </c>
      <c r="R205">
        <v>38.872399999999999</v>
      </c>
      <c r="S205">
        <v>39.440800000000003</v>
      </c>
      <c r="T205">
        <v>39.981200000000001</v>
      </c>
      <c r="U205">
        <v>40.549599999999998</v>
      </c>
      <c r="V205">
        <v>41.09</v>
      </c>
      <c r="W205">
        <v>41.6584</v>
      </c>
      <c r="X205">
        <v>42.197899999999997</v>
      </c>
      <c r="Y205">
        <v>42.7654</v>
      </c>
      <c r="Z205">
        <v>43.332700000000003</v>
      </c>
      <c r="AA205">
        <v>43.900199999999998</v>
      </c>
      <c r="AB205">
        <v>44.467700000000001</v>
      </c>
      <c r="AC205">
        <v>45.034599999999998</v>
      </c>
      <c r="AD205">
        <v>45.601599999999998</v>
      </c>
      <c r="AE205">
        <v>46.168599999999998</v>
      </c>
      <c r="AF205">
        <v>46.763500000000001</v>
      </c>
      <c r="AG205">
        <v>47.330500000000001</v>
      </c>
    </row>
    <row r="206" spans="1:33">
      <c r="A206" t="s">
        <v>458</v>
      </c>
      <c r="B206" t="s">
        <v>497</v>
      </c>
      <c r="C206">
        <v>508.50900000000001</v>
      </c>
      <c r="D206">
        <v>509.40499999999997</v>
      </c>
      <c r="E206">
        <v>509.69200000000001</v>
      </c>
      <c r="F206">
        <v>507.25599999999997</v>
      </c>
      <c r="G206">
        <v>506.57900000000001</v>
      </c>
      <c r="H206">
        <v>499.81</v>
      </c>
      <c r="I206">
        <v>495.49599999999998</v>
      </c>
      <c r="J206">
        <v>490.47899999999998</v>
      </c>
      <c r="K206">
        <v>482.72</v>
      </c>
      <c r="L206">
        <v>477.98399999999998</v>
      </c>
      <c r="M206">
        <v>473.262</v>
      </c>
      <c r="N206">
        <v>475.90699999999998</v>
      </c>
      <c r="O206">
        <v>478.69900000000001</v>
      </c>
      <c r="P206">
        <v>477.79599999999999</v>
      </c>
      <c r="Q206">
        <v>477.21300000000002</v>
      </c>
      <c r="R206">
        <v>475.00200000000001</v>
      </c>
      <c r="S206">
        <v>472.99</v>
      </c>
      <c r="T206">
        <v>469.59800000000001</v>
      </c>
      <c r="U206">
        <v>469.238</v>
      </c>
      <c r="V206">
        <v>467.88900000000001</v>
      </c>
      <c r="W206">
        <v>464.24299999999999</v>
      </c>
      <c r="X206">
        <v>461.32499999999999</v>
      </c>
      <c r="Y206">
        <v>460.34199999999998</v>
      </c>
      <c r="Z206">
        <v>462.22300000000001</v>
      </c>
      <c r="AA206">
        <v>463.67</v>
      </c>
      <c r="AB206">
        <v>464.01100000000002</v>
      </c>
      <c r="AC206">
        <v>464.38</v>
      </c>
      <c r="AD206">
        <v>465.4</v>
      </c>
      <c r="AE206">
        <v>465.78399999999999</v>
      </c>
      <c r="AF206">
        <v>466.72699999999998</v>
      </c>
      <c r="AG206">
        <v>467.40800000000002</v>
      </c>
    </row>
    <row r="207" spans="1:33">
      <c r="A207" t="s">
        <v>459</v>
      </c>
      <c r="B207" t="s">
        <v>497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460</v>
      </c>
      <c r="B208" t="s">
        <v>497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461</v>
      </c>
      <c r="B209" t="s">
        <v>497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462</v>
      </c>
      <c r="B210" t="s">
        <v>497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463</v>
      </c>
      <c r="B211" t="s">
        <v>497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464</v>
      </c>
      <c r="B212" t="s">
        <v>497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465</v>
      </c>
      <c r="B213" t="s">
        <v>497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466</v>
      </c>
      <c r="B214" t="s">
        <v>497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467</v>
      </c>
      <c r="B215" t="s">
        <v>497</v>
      </c>
      <c r="C215">
        <v>98.055499999999995</v>
      </c>
      <c r="D215">
        <v>119.598</v>
      </c>
      <c r="E215">
        <v>120.563</v>
      </c>
      <c r="F215">
        <v>121.58</v>
      </c>
      <c r="G215">
        <v>122.554</v>
      </c>
      <c r="H215">
        <v>123.524</v>
      </c>
      <c r="I215">
        <v>124.205</v>
      </c>
      <c r="J215">
        <v>124.884</v>
      </c>
      <c r="K215">
        <v>125.57899999999999</v>
      </c>
      <c r="L215">
        <v>126.229</v>
      </c>
      <c r="M215">
        <v>126.907</v>
      </c>
      <c r="N215">
        <v>127.934</v>
      </c>
      <c r="O215">
        <v>128.988</v>
      </c>
      <c r="P215">
        <v>129.989</v>
      </c>
      <c r="Q215">
        <v>131.017</v>
      </c>
      <c r="R215">
        <v>132.07</v>
      </c>
      <c r="S215">
        <v>133.54400000000001</v>
      </c>
      <c r="T215">
        <v>134.988</v>
      </c>
      <c r="U215">
        <v>136.49299999999999</v>
      </c>
      <c r="V215">
        <v>137.94</v>
      </c>
      <c r="W215">
        <v>139.44399999999999</v>
      </c>
      <c r="X215">
        <v>140.828</v>
      </c>
      <c r="Y215">
        <v>142.27699999999999</v>
      </c>
      <c r="Z215">
        <v>143.72900000000001</v>
      </c>
      <c r="AA215">
        <v>145.15199999999999</v>
      </c>
      <c r="AB215">
        <v>146.60300000000001</v>
      </c>
      <c r="AC215">
        <v>148.11099999999999</v>
      </c>
      <c r="AD215">
        <v>149.59</v>
      </c>
      <c r="AE215">
        <v>151.06899999999999</v>
      </c>
      <c r="AF215">
        <v>152.63300000000001</v>
      </c>
      <c r="AG215">
        <v>154.113</v>
      </c>
    </row>
    <row r="216" spans="1:33">
      <c r="A216" t="s">
        <v>468</v>
      </c>
      <c r="B216" t="s">
        <v>497</v>
      </c>
      <c r="C216">
        <v>26.4099</v>
      </c>
      <c r="D216">
        <v>25.296700000000001</v>
      </c>
      <c r="E216">
        <v>25.562899999999999</v>
      </c>
      <c r="F216">
        <v>25.813300000000002</v>
      </c>
      <c r="G216">
        <v>26.0791</v>
      </c>
      <c r="H216">
        <v>26.3384</v>
      </c>
      <c r="I216">
        <v>26.588799999999999</v>
      </c>
      <c r="J216">
        <v>26.836200000000002</v>
      </c>
      <c r="K216">
        <v>27.0623</v>
      </c>
      <c r="L216">
        <v>27.2987</v>
      </c>
      <c r="M216">
        <v>27.5334</v>
      </c>
      <c r="N216">
        <v>27.589200000000002</v>
      </c>
      <c r="O216">
        <v>27.645900000000001</v>
      </c>
      <c r="P216">
        <v>27.6922</v>
      </c>
      <c r="Q216">
        <v>27.734999999999999</v>
      </c>
      <c r="R216">
        <v>27.7746</v>
      </c>
      <c r="S216">
        <v>27.811399999999999</v>
      </c>
      <c r="T216">
        <v>27.851700000000001</v>
      </c>
      <c r="U216">
        <v>27.898800000000001</v>
      </c>
      <c r="V216">
        <v>27.947199999999999</v>
      </c>
      <c r="W216">
        <v>27.996700000000001</v>
      </c>
      <c r="X216">
        <v>28.026399999999999</v>
      </c>
      <c r="Y216">
        <v>28.064299999999999</v>
      </c>
      <c r="Z216">
        <v>28.110099999999999</v>
      </c>
      <c r="AA216">
        <v>28.151</v>
      </c>
      <c r="AB216">
        <v>28.195799999999998</v>
      </c>
      <c r="AC216">
        <v>28.234200000000001</v>
      </c>
      <c r="AD216">
        <v>28.273199999999999</v>
      </c>
      <c r="AE216">
        <v>28.311399999999999</v>
      </c>
      <c r="AF216">
        <v>28.353300000000001</v>
      </c>
      <c r="AG216">
        <v>28.3932</v>
      </c>
    </row>
    <row r="217" spans="1:33">
      <c r="A217" t="s">
        <v>469</v>
      </c>
      <c r="B217" t="s">
        <v>497</v>
      </c>
      <c r="C217">
        <v>12</v>
      </c>
      <c r="D217">
        <v>11.8</v>
      </c>
      <c r="E217">
        <v>11.34</v>
      </c>
      <c r="F217">
        <v>10.88</v>
      </c>
      <c r="G217">
        <v>10.42</v>
      </c>
      <c r="H217">
        <v>9.9649999999999999</v>
      </c>
      <c r="I217">
        <v>9.1809999999999992</v>
      </c>
      <c r="J217">
        <v>8.3970000000000002</v>
      </c>
      <c r="K217">
        <v>7.6130000000000004</v>
      </c>
      <c r="L217">
        <v>6.8289999999999997</v>
      </c>
      <c r="M217">
        <v>6.0449999999999999</v>
      </c>
      <c r="N217">
        <v>5.7370000000000001</v>
      </c>
      <c r="O217">
        <v>5.4290000000000003</v>
      </c>
      <c r="P217">
        <v>5.1210000000000004</v>
      </c>
      <c r="Q217">
        <v>4.8129999999999997</v>
      </c>
      <c r="R217">
        <v>4.5049999999999999</v>
      </c>
      <c r="S217">
        <v>4.4279999999999999</v>
      </c>
      <c r="T217">
        <v>4.351</v>
      </c>
      <c r="U217">
        <v>4.2729999999999997</v>
      </c>
      <c r="V217">
        <v>4.1959999999999997</v>
      </c>
      <c r="W217">
        <v>4.1189999999999998</v>
      </c>
      <c r="X217">
        <v>4.1369999999999996</v>
      </c>
      <c r="Y217">
        <v>4.1559999999999997</v>
      </c>
      <c r="Z217">
        <v>4.1749999999999998</v>
      </c>
      <c r="AA217">
        <v>4.194</v>
      </c>
      <c r="AB217">
        <v>4.2119999999999997</v>
      </c>
      <c r="AC217">
        <v>4.2720000000000002</v>
      </c>
      <c r="AD217">
        <v>4.3319999999999999</v>
      </c>
      <c r="AE217">
        <v>4.3920000000000003</v>
      </c>
      <c r="AF217">
        <v>4.4509999999999996</v>
      </c>
      <c r="AG217">
        <v>4.5110000000000001</v>
      </c>
    </row>
    <row r="218" spans="1:33">
      <c r="A218" t="s">
        <v>470</v>
      </c>
      <c r="B218" t="s">
        <v>497</v>
      </c>
      <c r="C218" s="76">
        <v>17621000000</v>
      </c>
      <c r="D218" s="76">
        <v>17588900000</v>
      </c>
      <c r="E218" s="76">
        <v>17453400000</v>
      </c>
      <c r="F218" s="76">
        <v>17227200000</v>
      </c>
      <c r="G218" s="76">
        <v>16980800000</v>
      </c>
      <c r="H218" s="76">
        <v>16664100000</v>
      </c>
      <c r="I218" s="76">
        <v>16366000000</v>
      </c>
      <c r="J218" s="76">
        <v>16043600000</v>
      </c>
      <c r="K218" s="76">
        <v>15691700000</v>
      </c>
      <c r="L218" s="76">
        <v>15279300000</v>
      </c>
      <c r="M218" s="76">
        <v>14861200000</v>
      </c>
      <c r="N218" s="76">
        <v>14462200000</v>
      </c>
      <c r="O218" s="76">
        <v>14106600000</v>
      </c>
      <c r="P218" s="76">
        <v>13825600000</v>
      </c>
      <c r="Q218" s="76">
        <v>13541000000</v>
      </c>
      <c r="R218" s="76">
        <v>13267100000</v>
      </c>
      <c r="S218" s="76">
        <v>13002300000</v>
      </c>
      <c r="T218" s="76">
        <v>12751700000</v>
      </c>
      <c r="U218" s="76">
        <v>12520300000</v>
      </c>
      <c r="V218" s="76">
        <v>12305200000</v>
      </c>
      <c r="W218" s="76">
        <v>12099600000</v>
      </c>
      <c r="X218" s="76">
        <v>11902900000</v>
      </c>
      <c r="Y218" s="76">
        <v>11715200000</v>
      </c>
      <c r="Z218" s="76">
        <v>11531700000</v>
      </c>
      <c r="AA218" s="76">
        <v>11349300000</v>
      </c>
      <c r="AB218" s="76">
        <v>11162800000</v>
      </c>
      <c r="AC218" s="76">
        <v>10972000000</v>
      </c>
      <c r="AD218" s="76">
        <v>10775300000</v>
      </c>
      <c r="AE218" s="76">
        <v>10577400000</v>
      </c>
      <c r="AF218" s="76">
        <v>10379700000</v>
      </c>
      <c r="AG218" s="76">
        <v>10182400000</v>
      </c>
    </row>
    <row r="219" spans="1:33">
      <c r="A219" t="s">
        <v>471</v>
      </c>
      <c r="B219" t="s">
        <v>497</v>
      </c>
      <c r="C219" s="76">
        <v>4595350000</v>
      </c>
      <c r="D219" s="76">
        <v>3679990000</v>
      </c>
      <c r="E219" s="76">
        <v>3492990000</v>
      </c>
      <c r="F219" s="76">
        <v>3098710000</v>
      </c>
      <c r="G219" s="76">
        <v>3136470000</v>
      </c>
      <c r="H219" s="76">
        <v>3134890000</v>
      </c>
      <c r="I219" s="76">
        <v>3011580000</v>
      </c>
      <c r="J219" s="76">
        <v>2956210000</v>
      </c>
      <c r="K219" s="76">
        <v>2561720000</v>
      </c>
      <c r="L219" s="76">
        <v>2588050000</v>
      </c>
      <c r="M219" s="76">
        <v>2568860000</v>
      </c>
      <c r="N219" s="76">
        <v>2619840000</v>
      </c>
      <c r="O219" s="76">
        <v>2603340000</v>
      </c>
      <c r="P219" s="76">
        <v>2618730000</v>
      </c>
      <c r="Q219" s="76">
        <v>2629470000</v>
      </c>
      <c r="R219" s="76">
        <v>2518650000</v>
      </c>
      <c r="S219" s="76">
        <v>2457660000</v>
      </c>
      <c r="T219" s="76">
        <v>2288120000</v>
      </c>
      <c r="U219" s="76">
        <v>2279710000</v>
      </c>
      <c r="V219" s="76">
        <v>2153280000</v>
      </c>
      <c r="W219" s="76">
        <v>2086330000</v>
      </c>
      <c r="X219" s="76">
        <v>1691400000</v>
      </c>
      <c r="Y219" s="76">
        <v>1624730000</v>
      </c>
      <c r="Z219" s="76">
        <v>1652120000</v>
      </c>
      <c r="AA219" s="76">
        <v>1635760000</v>
      </c>
      <c r="AB219" s="76">
        <v>1624730000</v>
      </c>
      <c r="AC219" s="76">
        <v>1613030000</v>
      </c>
      <c r="AD219" s="76">
        <v>1615810000</v>
      </c>
      <c r="AE219" s="76">
        <v>1606950000</v>
      </c>
      <c r="AF219" s="76">
        <v>1610790000</v>
      </c>
      <c r="AG219" s="76">
        <v>1611780000</v>
      </c>
    </row>
    <row r="220" spans="1:33">
      <c r="A220" t="s">
        <v>472</v>
      </c>
      <c r="B220" t="s">
        <v>497</v>
      </c>
      <c r="C220" s="76">
        <v>842750000</v>
      </c>
      <c r="D220" s="76">
        <v>843550000</v>
      </c>
      <c r="E220" s="76">
        <v>809840000</v>
      </c>
      <c r="F220" s="76">
        <v>798730000</v>
      </c>
      <c r="G220" s="76">
        <v>787980000</v>
      </c>
      <c r="H220" s="76">
        <v>775620000</v>
      </c>
      <c r="I220" s="76">
        <v>763290000</v>
      </c>
      <c r="J220" s="76">
        <v>751120000</v>
      </c>
      <c r="K220" s="76">
        <v>737230000</v>
      </c>
      <c r="L220" s="76">
        <v>723810000</v>
      </c>
      <c r="M220" s="76">
        <v>711100000</v>
      </c>
      <c r="N220" s="76">
        <v>701890000</v>
      </c>
      <c r="O220" s="76">
        <v>697780000</v>
      </c>
      <c r="P220" s="76">
        <v>693190000</v>
      </c>
      <c r="Q220" s="76">
        <v>690760000</v>
      </c>
      <c r="R220" s="76">
        <v>688320000</v>
      </c>
      <c r="S220" s="76">
        <v>686530000</v>
      </c>
      <c r="T220" s="76">
        <v>683190000</v>
      </c>
      <c r="U220" s="76">
        <v>681830000</v>
      </c>
      <c r="V220" s="76">
        <v>681180000</v>
      </c>
      <c r="W220" s="76">
        <v>681110000</v>
      </c>
      <c r="X220" s="76">
        <v>681720000</v>
      </c>
      <c r="Y220" s="76">
        <v>684220000</v>
      </c>
      <c r="Z220" s="76">
        <v>684860000</v>
      </c>
      <c r="AA220" s="76">
        <v>686190000</v>
      </c>
      <c r="AB220" s="76">
        <v>688630000</v>
      </c>
      <c r="AC220" s="76">
        <v>691630000</v>
      </c>
      <c r="AD220" s="76">
        <v>694040000</v>
      </c>
      <c r="AE220" s="76">
        <v>697420000</v>
      </c>
      <c r="AF220" s="76">
        <v>700810000</v>
      </c>
      <c r="AG220" s="76">
        <v>704960000</v>
      </c>
    </row>
    <row r="221" spans="1:33">
      <c r="A221" t="s">
        <v>473</v>
      </c>
      <c r="B221" t="s">
        <v>497</v>
      </c>
      <c r="C221" s="76">
        <v>994650000</v>
      </c>
      <c r="D221" s="76">
        <v>996730000</v>
      </c>
      <c r="E221" s="76">
        <v>1000630000</v>
      </c>
      <c r="F221" s="76">
        <v>1008460000</v>
      </c>
      <c r="G221" s="76">
        <v>1018650000</v>
      </c>
      <c r="H221" s="76">
        <v>1020900000</v>
      </c>
      <c r="I221" s="76">
        <v>1022430000</v>
      </c>
      <c r="J221" s="76">
        <v>1020760000</v>
      </c>
      <c r="K221" s="76">
        <v>1014210000</v>
      </c>
      <c r="L221" s="76">
        <v>1009750000</v>
      </c>
      <c r="M221" s="76">
        <v>1007130000</v>
      </c>
      <c r="N221" s="76">
        <v>1010240000</v>
      </c>
      <c r="O221" s="76">
        <v>1017550000</v>
      </c>
      <c r="P221" s="76">
        <v>1021810000</v>
      </c>
      <c r="Q221" s="76">
        <v>1026640000</v>
      </c>
      <c r="R221" s="76">
        <v>1031310000</v>
      </c>
      <c r="S221" s="76">
        <v>1036110000</v>
      </c>
      <c r="T221" s="76">
        <v>1038000000</v>
      </c>
      <c r="U221" s="76">
        <v>1043730000</v>
      </c>
      <c r="V221" s="76">
        <v>1050860000</v>
      </c>
      <c r="W221" s="76">
        <v>1055180000</v>
      </c>
      <c r="X221" s="76">
        <v>1061030000</v>
      </c>
      <c r="Y221" s="76">
        <v>1069600000</v>
      </c>
      <c r="Z221" s="76">
        <v>1075620000</v>
      </c>
      <c r="AA221" s="76">
        <v>1082850000</v>
      </c>
      <c r="AB221" s="76">
        <v>1089620000</v>
      </c>
      <c r="AC221" s="76">
        <v>1099920000</v>
      </c>
      <c r="AD221" s="76">
        <v>1110100000</v>
      </c>
      <c r="AE221" s="76">
        <v>1121770000</v>
      </c>
      <c r="AF221" s="76">
        <v>1134020000</v>
      </c>
      <c r="AG221" s="76">
        <v>1148210000</v>
      </c>
    </row>
    <row r="222" spans="1:33">
      <c r="A222" t="s">
        <v>474</v>
      </c>
      <c r="B222" t="s">
        <v>497</v>
      </c>
      <c r="C222" s="76">
        <v>3477910000000</v>
      </c>
      <c r="D222" s="76">
        <v>4248220000000</v>
      </c>
      <c r="E222" s="76">
        <v>4283030000000</v>
      </c>
      <c r="F222" s="76">
        <v>4319990000000</v>
      </c>
      <c r="G222" s="76">
        <v>4354990000000</v>
      </c>
      <c r="H222" s="76">
        <v>4389970000000</v>
      </c>
      <c r="I222" s="76">
        <v>4414700000000</v>
      </c>
      <c r="J222" s="76">
        <v>4439350000000</v>
      </c>
      <c r="K222" s="76">
        <v>4464950000000</v>
      </c>
      <c r="L222" s="76">
        <v>4488530000000</v>
      </c>
      <c r="M222" s="76">
        <v>4513200000000</v>
      </c>
      <c r="N222" s="76">
        <v>4550210000000</v>
      </c>
      <c r="O222" s="76">
        <v>4588220000000</v>
      </c>
      <c r="P222" s="76">
        <v>4624210000000</v>
      </c>
      <c r="Q222" s="76">
        <v>4661200000000</v>
      </c>
      <c r="R222" s="76">
        <v>4699180000000</v>
      </c>
      <c r="S222" s="76">
        <v>4752160000000</v>
      </c>
      <c r="T222" s="76">
        <v>4804150000000</v>
      </c>
      <c r="U222" s="76">
        <v>4858150000000</v>
      </c>
      <c r="V222" s="76">
        <v>4910150000000</v>
      </c>
      <c r="W222" s="76">
        <v>4964150000000</v>
      </c>
      <c r="X222" s="76">
        <v>5014150000000</v>
      </c>
      <c r="Y222" s="76">
        <v>5066140000000</v>
      </c>
      <c r="Z222" s="76">
        <v>5118160000000</v>
      </c>
      <c r="AA222" s="76">
        <v>5169180000000</v>
      </c>
      <c r="AB222" s="76">
        <v>5221190000000</v>
      </c>
      <c r="AC222" s="76">
        <v>5275210000000</v>
      </c>
      <c r="AD222" s="76">
        <v>5328230000000</v>
      </c>
      <c r="AE222" s="76">
        <v>5381250000000</v>
      </c>
      <c r="AF222" s="76">
        <v>5437270000000</v>
      </c>
      <c r="AG222" s="76">
        <v>5490300000000</v>
      </c>
    </row>
    <row r="223" spans="1:33">
      <c r="A223" t="s">
        <v>475</v>
      </c>
      <c r="B223" t="s">
        <v>497</v>
      </c>
      <c r="C223" s="76">
        <v>17790000</v>
      </c>
      <c r="D223" s="76">
        <v>18590000</v>
      </c>
      <c r="E223" s="76">
        <v>19040000</v>
      </c>
      <c r="F223" s="76">
        <v>19310000</v>
      </c>
      <c r="G223" s="76">
        <v>20160000</v>
      </c>
      <c r="H223" s="76">
        <v>21430000</v>
      </c>
      <c r="I223" s="76">
        <v>22710000</v>
      </c>
      <c r="J223" s="76">
        <v>23850000</v>
      </c>
      <c r="K223" s="76">
        <v>27070000</v>
      </c>
      <c r="L223" s="76">
        <v>37050000</v>
      </c>
      <c r="M223" s="76">
        <v>52940000</v>
      </c>
      <c r="N223" s="76">
        <v>62370000</v>
      </c>
      <c r="O223" s="76">
        <v>79990000</v>
      </c>
      <c r="P223" s="76">
        <v>81660000</v>
      </c>
      <c r="Q223" s="76">
        <v>82920000</v>
      </c>
      <c r="R223" s="76">
        <v>82970000</v>
      </c>
      <c r="S223" s="76">
        <v>82790000</v>
      </c>
      <c r="T223" s="76">
        <v>80960000</v>
      </c>
      <c r="U223" s="76">
        <v>80900000</v>
      </c>
      <c r="V223" s="76">
        <v>79630000</v>
      </c>
      <c r="W223" s="76">
        <v>79250000</v>
      </c>
      <c r="X223" s="76">
        <v>79200000</v>
      </c>
      <c r="Y223" s="76">
        <v>79210000</v>
      </c>
      <c r="Z223" s="76">
        <v>78190000</v>
      </c>
      <c r="AA223" s="76">
        <v>78540000</v>
      </c>
      <c r="AB223" s="76">
        <v>78080000</v>
      </c>
      <c r="AC223" s="76">
        <v>77330000</v>
      </c>
      <c r="AD223" s="76">
        <v>77600000</v>
      </c>
      <c r="AE223" s="76">
        <v>75930000</v>
      </c>
      <c r="AF223" s="76">
        <v>76300000</v>
      </c>
      <c r="AG223" s="76">
        <v>75920000</v>
      </c>
    </row>
    <row r="224" spans="1:33">
      <c r="A224" t="s">
        <v>476</v>
      </c>
      <c r="B224" t="s">
        <v>497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477</v>
      </c>
      <c r="B225" t="s">
        <v>497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478</v>
      </c>
      <c r="B226" t="s">
        <v>497</v>
      </c>
      <c r="C226" s="76">
        <v>9134550000</v>
      </c>
      <c r="D226" s="76">
        <v>9246220000</v>
      </c>
      <c r="E226" s="76">
        <v>9292400000</v>
      </c>
      <c r="F226" s="76">
        <v>9279770000</v>
      </c>
      <c r="G226" s="76">
        <v>9259190000</v>
      </c>
      <c r="H226" s="76">
        <v>9218480000</v>
      </c>
      <c r="I226" s="76">
        <v>9186660000</v>
      </c>
      <c r="J226" s="76">
        <v>9146980000</v>
      </c>
      <c r="K226" s="76">
        <v>9093950000</v>
      </c>
      <c r="L226" s="76">
        <v>9008800000</v>
      </c>
      <c r="M226" s="76">
        <v>8917330000</v>
      </c>
      <c r="N226" s="76">
        <v>8840330000</v>
      </c>
      <c r="O226" s="76">
        <v>8788490000</v>
      </c>
      <c r="P226" s="76">
        <v>8692950000</v>
      </c>
      <c r="Q226" s="76">
        <v>8588400000</v>
      </c>
      <c r="R226" s="76">
        <v>8489690000</v>
      </c>
      <c r="S226" s="76">
        <v>8393650000</v>
      </c>
      <c r="T226" s="76">
        <v>8306250000</v>
      </c>
      <c r="U226" s="76">
        <v>8232410000</v>
      </c>
      <c r="V226" s="76">
        <v>8169540000</v>
      </c>
      <c r="W226" s="76">
        <v>8110780000</v>
      </c>
      <c r="X226" s="76">
        <v>8055650000</v>
      </c>
      <c r="Y226" s="76">
        <v>8001250000</v>
      </c>
      <c r="Z226" s="76">
        <v>7949160000</v>
      </c>
      <c r="AA226" s="76">
        <v>7898530000</v>
      </c>
      <c r="AB226" s="76">
        <v>7846040000</v>
      </c>
      <c r="AC226" s="76">
        <v>7791850000</v>
      </c>
      <c r="AD226" s="76">
        <v>7736260000</v>
      </c>
      <c r="AE226" s="76">
        <v>7680200000</v>
      </c>
      <c r="AF226" s="76">
        <v>7625080000</v>
      </c>
      <c r="AG226" s="76">
        <v>7570460000</v>
      </c>
    </row>
    <row r="227" spans="1:33">
      <c r="A227" t="s">
        <v>479</v>
      </c>
      <c r="B227" t="s">
        <v>497</v>
      </c>
      <c r="C227" s="76">
        <v>651990000</v>
      </c>
      <c r="D227" s="76">
        <v>517040000</v>
      </c>
      <c r="E227" s="76">
        <v>483950000</v>
      </c>
      <c r="F227" s="76">
        <v>427100000</v>
      </c>
      <c r="G227" s="76">
        <v>429500000</v>
      </c>
      <c r="H227" s="76">
        <v>430410000</v>
      </c>
      <c r="I227" s="76">
        <v>413330000</v>
      </c>
      <c r="J227" s="76">
        <v>404010000</v>
      </c>
      <c r="K227" s="76">
        <v>346870000</v>
      </c>
      <c r="L227" s="76">
        <v>351240000</v>
      </c>
      <c r="M227" s="76">
        <v>349610000</v>
      </c>
      <c r="N227" s="76">
        <v>359860000</v>
      </c>
      <c r="O227" s="76">
        <v>354900000</v>
      </c>
      <c r="P227" s="76">
        <v>360440000</v>
      </c>
      <c r="Q227" s="76">
        <v>360760000</v>
      </c>
      <c r="R227" s="76">
        <v>344050000</v>
      </c>
      <c r="S227" s="76">
        <v>329990000</v>
      </c>
      <c r="T227" s="76">
        <v>309250000</v>
      </c>
      <c r="U227" s="76">
        <v>308290000</v>
      </c>
      <c r="V227" s="76">
        <v>290800000</v>
      </c>
      <c r="W227" s="76">
        <v>283960000</v>
      </c>
      <c r="X227" s="76">
        <v>231770000</v>
      </c>
      <c r="Y227" s="76">
        <v>218510000</v>
      </c>
      <c r="Z227" s="76">
        <v>222410000</v>
      </c>
      <c r="AA227" s="76">
        <v>215730000</v>
      </c>
      <c r="AB227" s="76">
        <v>214420000</v>
      </c>
      <c r="AC227" s="76">
        <v>213040000</v>
      </c>
      <c r="AD227" s="76">
        <v>213560000</v>
      </c>
      <c r="AE227" s="76">
        <v>212510000</v>
      </c>
      <c r="AF227" s="76">
        <v>213210000</v>
      </c>
      <c r="AG227" s="76">
        <v>213630000</v>
      </c>
    </row>
    <row r="228" spans="1:33">
      <c r="A228" t="s">
        <v>480</v>
      </c>
      <c r="B228" t="s">
        <v>497</v>
      </c>
      <c r="C228" s="76">
        <v>98890000</v>
      </c>
      <c r="D228" s="76">
        <v>98380000</v>
      </c>
      <c r="E228" s="76">
        <v>93880000</v>
      </c>
      <c r="F228" s="76">
        <v>92060000</v>
      </c>
      <c r="G228" s="76">
        <v>90330000</v>
      </c>
      <c r="H228" s="76">
        <v>88470000</v>
      </c>
      <c r="I228" s="76">
        <v>86610000</v>
      </c>
      <c r="J228" s="76">
        <v>84820000</v>
      </c>
      <c r="K228" s="76">
        <v>82880000</v>
      </c>
      <c r="L228" s="76">
        <v>81030000</v>
      </c>
      <c r="M228" s="76">
        <v>79280000</v>
      </c>
      <c r="N228" s="76">
        <v>77910000</v>
      </c>
      <c r="O228" s="76">
        <v>77100000</v>
      </c>
      <c r="P228" s="76">
        <v>76250000</v>
      </c>
      <c r="Q228" s="76">
        <v>75650000</v>
      </c>
      <c r="R228" s="76">
        <v>75080000</v>
      </c>
      <c r="S228" s="76">
        <v>74590000</v>
      </c>
      <c r="T228" s="76">
        <v>73970000</v>
      </c>
      <c r="U228" s="76">
        <v>73570000</v>
      </c>
      <c r="V228" s="76">
        <v>73260000</v>
      </c>
      <c r="W228" s="76">
        <v>73040000</v>
      </c>
      <c r="X228" s="76">
        <v>72900000</v>
      </c>
      <c r="Y228" s="76">
        <v>72980000</v>
      </c>
      <c r="Z228" s="76">
        <v>72880000</v>
      </c>
      <c r="AA228" s="76">
        <v>72870000</v>
      </c>
      <c r="AB228" s="76">
        <v>72990000</v>
      </c>
      <c r="AC228" s="76">
        <v>73170000</v>
      </c>
      <c r="AD228" s="76">
        <v>73300000</v>
      </c>
      <c r="AE228" s="76">
        <v>73540000</v>
      </c>
      <c r="AF228" s="76">
        <v>73790000</v>
      </c>
      <c r="AG228" s="76">
        <v>74130000</v>
      </c>
    </row>
    <row r="229" spans="1:33">
      <c r="A229" t="s">
        <v>481</v>
      </c>
      <c r="B229" t="s">
        <v>497</v>
      </c>
      <c r="C229" s="76">
        <v>146490000</v>
      </c>
      <c r="D229" s="76">
        <v>147800000</v>
      </c>
      <c r="E229" s="76">
        <v>148650000</v>
      </c>
      <c r="F229" s="76">
        <v>150120000</v>
      </c>
      <c r="G229" s="76">
        <v>152060000</v>
      </c>
      <c r="H229" s="76">
        <v>152690000</v>
      </c>
      <c r="I229" s="76">
        <v>153140000</v>
      </c>
      <c r="J229" s="76">
        <v>153180000</v>
      </c>
      <c r="K229" s="76">
        <v>152610000</v>
      </c>
      <c r="L229" s="76">
        <v>152340000</v>
      </c>
      <c r="M229" s="76">
        <v>152320000</v>
      </c>
      <c r="N229" s="76">
        <v>152930000</v>
      </c>
      <c r="O229" s="76">
        <v>154120000</v>
      </c>
      <c r="P229" s="76">
        <v>154870000</v>
      </c>
      <c r="Q229" s="76">
        <v>155720000</v>
      </c>
      <c r="R229" s="76">
        <v>156500000</v>
      </c>
      <c r="S229" s="76">
        <v>157280000</v>
      </c>
      <c r="T229" s="76">
        <v>157590000</v>
      </c>
      <c r="U229" s="76">
        <v>158350000</v>
      </c>
      <c r="V229" s="76">
        <v>159220000</v>
      </c>
      <c r="W229" s="76">
        <v>159820000</v>
      </c>
      <c r="X229" s="76">
        <v>160590000</v>
      </c>
      <c r="Y229" s="76">
        <v>161770000</v>
      </c>
      <c r="Z229" s="76">
        <v>162540000</v>
      </c>
      <c r="AA229" s="76">
        <v>163480000</v>
      </c>
      <c r="AB229" s="76">
        <v>164260000</v>
      </c>
      <c r="AC229" s="76">
        <v>165640000</v>
      </c>
      <c r="AD229" s="76">
        <v>166980000</v>
      </c>
      <c r="AE229" s="76">
        <v>168530000</v>
      </c>
      <c r="AF229" s="76">
        <v>170170000</v>
      </c>
      <c r="AG229" s="76">
        <v>172080000</v>
      </c>
    </row>
    <row r="230" spans="1:33">
      <c r="A230" t="s">
        <v>482</v>
      </c>
      <c r="B230" t="s">
        <v>497</v>
      </c>
      <c r="C230" s="76">
        <v>89625800000</v>
      </c>
      <c r="D230" s="76">
        <v>85447200000</v>
      </c>
      <c r="E230" s="76">
        <v>86442300000</v>
      </c>
      <c r="F230" s="76">
        <v>87457100000</v>
      </c>
      <c r="G230" s="76">
        <v>88477900000</v>
      </c>
      <c r="H230" s="76">
        <v>89497100000</v>
      </c>
      <c r="I230" s="76">
        <v>90492300000</v>
      </c>
      <c r="J230" s="76">
        <v>91476500000</v>
      </c>
      <c r="K230" s="76">
        <v>92442300000</v>
      </c>
      <c r="L230" s="76">
        <v>93416200000</v>
      </c>
      <c r="M230" s="76">
        <v>94395000000</v>
      </c>
      <c r="N230" s="76">
        <v>94672200000</v>
      </c>
      <c r="O230" s="76">
        <v>94940800000</v>
      </c>
      <c r="P230" s="76">
        <v>95205500000</v>
      </c>
      <c r="Q230" s="76">
        <v>95470800000</v>
      </c>
      <c r="R230" s="76">
        <v>95735300000</v>
      </c>
      <c r="S230" s="76">
        <v>95984100000</v>
      </c>
      <c r="T230" s="76">
        <v>96244900000</v>
      </c>
      <c r="U230" s="76">
        <v>96497200000</v>
      </c>
      <c r="V230" s="76">
        <v>96759500000</v>
      </c>
      <c r="W230" s="76">
        <v>97011500000</v>
      </c>
      <c r="X230" s="76">
        <v>97230200000</v>
      </c>
      <c r="Y230" s="76">
        <v>97439800000</v>
      </c>
      <c r="Z230" s="76">
        <v>97660200000</v>
      </c>
      <c r="AA230" s="76">
        <v>97871100000</v>
      </c>
      <c r="AB230" s="76">
        <v>98092800000</v>
      </c>
      <c r="AC230" s="76">
        <v>98291900000</v>
      </c>
      <c r="AD230" s="76">
        <v>98492700000</v>
      </c>
      <c r="AE230" s="76">
        <v>98692500000</v>
      </c>
      <c r="AF230" s="76">
        <v>98903000000</v>
      </c>
      <c r="AG230" s="76">
        <v>99105300000</v>
      </c>
    </row>
    <row r="231" spans="1:33">
      <c r="A231" t="s">
        <v>483</v>
      </c>
      <c r="B231" t="s">
        <v>497</v>
      </c>
      <c r="C231" s="76">
        <v>2480000</v>
      </c>
      <c r="D231" s="76">
        <v>2590000</v>
      </c>
      <c r="E231" s="76">
        <v>2650000</v>
      </c>
      <c r="F231" s="76">
        <v>2680000</v>
      </c>
      <c r="G231" s="76">
        <v>2770000</v>
      </c>
      <c r="H231" s="76">
        <v>2900000</v>
      </c>
      <c r="I231" s="76">
        <v>3030000</v>
      </c>
      <c r="J231" s="76">
        <v>3140000</v>
      </c>
      <c r="K231" s="76">
        <v>3460000</v>
      </c>
      <c r="L231" s="76">
        <v>4470000</v>
      </c>
      <c r="M231" s="76">
        <v>6060000</v>
      </c>
      <c r="N231" s="76">
        <v>7000000</v>
      </c>
      <c r="O231" s="76">
        <v>8770000</v>
      </c>
      <c r="P231" s="76">
        <v>8940000</v>
      </c>
      <c r="Q231" s="76">
        <v>9060000</v>
      </c>
      <c r="R231" s="76">
        <v>9070000</v>
      </c>
      <c r="S231" s="76">
        <v>9050000</v>
      </c>
      <c r="T231" s="76">
        <v>8870000</v>
      </c>
      <c r="U231" s="76">
        <v>8860000</v>
      </c>
      <c r="V231" s="76">
        <v>8740000</v>
      </c>
      <c r="W231" s="76">
        <v>8700000</v>
      </c>
      <c r="X231" s="76">
        <v>8700000</v>
      </c>
      <c r="Y231" s="76">
        <v>8700000</v>
      </c>
      <c r="Z231" s="76">
        <v>8600000</v>
      </c>
      <c r="AA231" s="76">
        <v>8640000</v>
      </c>
      <c r="AB231" s="76">
        <v>8600000</v>
      </c>
      <c r="AC231" s="76">
        <v>8520000</v>
      </c>
      <c r="AD231" s="76">
        <v>8560000</v>
      </c>
      <c r="AE231" s="76">
        <v>8390000</v>
      </c>
      <c r="AF231" s="76">
        <v>8430000</v>
      </c>
      <c r="AG231" s="76">
        <v>8400000</v>
      </c>
    </row>
    <row r="232" spans="1:33">
      <c r="A232" t="s">
        <v>484</v>
      </c>
      <c r="B232" t="s">
        <v>497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485</v>
      </c>
      <c r="B233" t="s">
        <v>497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486</v>
      </c>
      <c r="B234" t="s">
        <v>497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487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488</v>
      </c>
      <c r="B236" t="s">
        <v>497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489</v>
      </c>
      <c r="B237" t="s">
        <v>497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490</v>
      </c>
      <c r="B238" t="s">
        <v>497</v>
      </c>
      <c r="C238" s="76">
        <v>12000000000000</v>
      </c>
      <c r="D238" s="76">
        <v>11800000000000</v>
      </c>
      <c r="E238" s="76">
        <v>11340000000000</v>
      </c>
      <c r="F238" s="76">
        <v>10880000000000</v>
      </c>
      <c r="G238" s="76">
        <v>10420000000000</v>
      </c>
      <c r="H238" s="76">
        <v>9965000000000</v>
      </c>
      <c r="I238" s="76">
        <v>9181000000000</v>
      </c>
      <c r="J238" s="76">
        <v>8397000000000</v>
      </c>
      <c r="K238" s="76">
        <v>7613000000000</v>
      </c>
      <c r="L238" s="76">
        <v>6829000000000</v>
      </c>
      <c r="M238" s="76">
        <v>6045000000000</v>
      </c>
      <c r="N238" s="76">
        <v>5737000000000</v>
      </c>
      <c r="O238" s="76">
        <v>5429000000000</v>
      </c>
      <c r="P238" s="76">
        <v>5121000000000</v>
      </c>
      <c r="Q238" s="76">
        <v>4813000000000</v>
      </c>
      <c r="R238" s="76">
        <v>4505000000000</v>
      </c>
      <c r="S238" s="76">
        <v>4428000000000</v>
      </c>
      <c r="T238" s="76">
        <v>4351000000000</v>
      </c>
      <c r="U238" s="76">
        <v>4273000000000</v>
      </c>
      <c r="V238" s="76">
        <v>4196000000000</v>
      </c>
      <c r="W238" s="76">
        <v>4119000000000</v>
      </c>
      <c r="X238" s="76">
        <v>4137000000000</v>
      </c>
      <c r="Y238" s="76">
        <v>4156000000000</v>
      </c>
      <c r="Z238" s="76">
        <v>4175000000000</v>
      </c>
      <c r="AA238" s="76">
        <v>4194000000000</v>
      </c>
      <c r="AB238" s="76">
        <v>4212000000000</v>
      </c>
      <c r="AC238" s="76">
        <v>4272000000000</v>
      </c>
      <c r="AD238" s="76">
        <v>4332000000000</v>
      </c>
      <c r="AE238" s="76">
        <v>4392000000000</v>
      </c>
      <c r="AF238" s="76">
        <v>4451000000000</v>
      </c>
      <c r="AG238" s="76">
        <v>4511000000000</v>
      </c>
    </row>
    <row r="239" spans="1:33">
      <c r="A239" t="s">
        <v>491</v>
      </c>
      <c r="B239" t="s">
        <v>497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492</v>
      </c>
      <c r="B240" t="s">
        <v>497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493</v>
      </c>
      <c r="B241" t="s">
        <v>497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445</v>
      </c>
      <c r="B242" t="s">
        <v>498</v>
      </c>
      <c r="C242">
        <v>5323.64</v>
      </c>
      <c r="D242">
        <v>5559.96</v>
      </c>
      <c r="E242">
        <v>5575.07</v>
      </c>
      <c r="F242">
        <v>5370.23</v>
      </c>
      <c r="G242">
        <v>5197.7299999999996</v>
      </c>
      <c r="H242">
        <v>5052.84</v>
      </c>
      <c r="I242">
        <v>4937.3500000000004</v>
      </c>
      <c r="J242">
        <v>4809.03</v>
      </c>
      <c r="K242">
        <v>4668.0200000000004</v>
      </c>
      <c r="L242">
        <v>4492.66</v>
      </c>
      <c r="M242">
        <v>4339.3599999999997</v>
      </c>
      <c r="N242">
        <v>4218.8500000000004</v>
      </c>
      <c r="O242">
        <v>4208.32</v>
      </c>
      <c r="P242">
        <v>4147.62</v>
      </c>
      <c r="Q242">
        <v>4040.29</v>
      </c>
      <c r="R242">
        <v>3933.25</v>
      </c>
      <c r="S242">
        <v>3839.35</v>
      </c>
      <c r="T242">
        <v>3739.61</v>
      </c>
      <c r="U242">
        <v>3680.77</v>
      </c>
      <c r="V242">
        <v>3638.99</v>
      </c>
      <c r="W242">
        <v>3654.81</v>
      </c>
      <c r="X242">
        <v>3656.46</v>
      </c>
      <c r="Y242">
        <v>3673.37</v>
      </c>
      <c r="Z242">
        <v>3691.38</v>
      </c>
      <c r="AA242">
        <v>3709.14</v>
      </c>
      <c r="AB242">
        <v>3728.92</v>
      </c>
      <c r="AC242">
        <v>3764.48</v>
      </c>
      <c r="AD242">
        <v>3797.52</v>
      </c>
      <c r="AE242">
        <v>3826.61</v>
      </c>
      <c r="AF242">
        <v>3856</v>
      </c>
      <c r="AG242">
        <v>3904.22</v>
      </c>
    </row>
    <row r="243" spans="1:33">
      <c r="A243" t="s">
        <v>447</v>
      </c>
      <c r="B243" t="s">
        <v>498</v>
      </c>
      <c r="C243">
        <v>1610.5</v>
      </c>
      <c r="D243">
        <v>1696.02</v>
      </c>
      <c r="E243">
        <v>1728.9</v>
      </c>
      <c r="F243">
        <v>1749.82</v>
      </c>
      <c r="G243">
        <v>1732.87</v>
      </c>
      <c r="H243">
        <v>1713.09</v>
      </c>
      <c r="I243">
        <v>1680.48</v>
      </c>
      <c r="J243">
        <v>1643.18</v>
      </c>
      <c r="K243">
        <v>1606.79</v>
      </c>
      <c r="L243">
        <v>1566.81</v>
      </c>
      <c r="M243">
        <v>1526.65</v>
      </c>
      <c r="N243">
        <v>1485.74</v>
      </c>
      <c r="O243">
        <v>1444.68</v>
      </c>
      <c r="P243">
        <v>1405.83</v>
      </c>
      <c r="Q243">
        <v>1365.95</v>
      </c>
      <c r="R243">
        <v>1327.23</v>
      </c>
      <c r="S243">
        <v>1291.56</v>
      </c>
      <c r="T243">
        <v>1258.29</v>
      </c>
      <c r="U243">
        <v>1229.6400000000001</v>
      </c>
      <c r="V243">
        <v>1206.04</v>
      </c>
      <c r="W243">
        <v>1182.7</v>
      </c>
      <c r="X243">
        <v>1161.8399999999999</v>
      </c>
      <c r="Y243">
        <v>1144.5999999999999</v>
      </c>
      <c r="Z243">
        <v>1129.8699999999999</v>
      </c>
      <c r="AA243">
        <v>1114.83</v>
      </c>
      <c r="AB243">
        <v>1102.99</v>
      </c>
      <c r="AC243">
        <v>1094.06</v>
      </c>
      <c r="AD243">
        <v>1083.8499999999999</v>
      </c>
      <c r="AE243">
        <v>1074.3699999999999</v>
      </c>
      <c r="AF243">
        <v>1065.25</v>
      </c>
      <c r="AG243">
        <v>1060.29</v>
      </c>
    </row>
    <row r="244" spans="1:33">
      <c r="A244" t="s">
        <v>448</v>
      </c>
      <c r="B244" t="s">
        <v>498</v>
      </c>
      <c r="C244">
        <v>1460.71</v>
      </c>
      <c r="D244">
        <v>1506.25</v>
      </c>
      <c r="E244">
        <v>1452.78</v>
      </c>
      <c r="F244">
        <v>1361.94</v>
      </c>
      <c r="G244">
        <v>1252.1199999999999</v>
      </c>
      <c r="H244">
        <v>1131.8900000000001</v>
      </c>
      <c r="I244">
        <v>1049</v>
      </c>
      <c r="J244">
        <v>972.06899999999996</v>
      </c>
      <c r="K244">
        <v>875.34799999999996</v>
      </c>
      <c r="L244">
        <v>785.67700000000002</v>
      </c>
      <c r="M244">
        <v>686.26900000000001</v>
      </c>
      <c r="N244">
        <v>625.87199999999996</v>
      </c>
      <c r="O244">
        <v>627.19100000000003</v>
      </c>
      <c r="P244">
        <v>581.553</v>
      </c>
      <c r="Q244">
        <v>512.89300000000003</v>
      </c>
      <c r="R244">
        <v>422.71600000000001</v>
      </c>
      <c r="S244">
        <v>359.89600000000002</v>
      </c>
      <c r="T244">
        <v>279.83499999999998</v>
      </c>
      <c r="U244">
        <v>229.58699999999999</v>
      </c>
      <c r="V244">
        <v>192.54900000000001</v>
      </c>
      <c r="W244">
        <v>215.126</v>
      </c>
      <c r="X244">
        <v>220.50800000000001</v>
      </c>
      <c r="Y244">
        <v>237.49299999999999</v>
      </c>
      <c r="Z244">
        <v>250.916</v>
      </c>
      <c r="AA244">
        <v>268.62700000000001</v>
      </c>
      <c r="AB244">
        <v>285.875</v>
      </c>
      <c r="AC244">
        <v>307.392</v>
      </c>
      <c r="AD244">
        <v>330.64400000000001</v>
      </c>
      <c r="AE244">
        <v>352.97</v>
      </c>
      <c r="AF244">
        <v>374.44</v>
      </c>
      <c r="AG244">
        <v>400.80200000000002</v>
      </c>
    </row>
    <row r="245" spans="1:33">
      <c r="A245" t="s">
        <v>449</v>
      </c>
      <c r="B245" t="s">
        <v>498</v>
      </c>
      <c r="C245">
        <v>323.90499999999997</v>
      </c>
      <c r="D245">
        <v>326.64800000000002</v>
      </c>
      <c r="E245">
        <v>331.85300000000001</v>
      </c>
      <c r="F245">
        <v>320.31299999999999</v>
      </c>
      <c r="G245">
        <v>315.45499999999998</v>
      </c>
      <c r="H245">
        <v>310.95299999999997</v>
      </c>
      <c r="I245">
        <v>306.26499999999999</v>
      </c>
      <c r="J245">
        <v>301.44600000000003</v>
      </c>
      <c r="K245">
        <v>296.24099999999999</v>
      </c>
      <c r="L245">
        <v>290.81</v>
      </c>
      <c r="M245">
        <v>285.48700000000002</v>
      </c>
      <c r="N245">
        <v>280.274</v>
      </c>
      <c r="O245">
        <v>274.98</v>
      </c>
      <c r="P245">
        <v>273.97699999999998</v>
      </c>
      <c r="Q245">
        <v>272.81099999999998</v>
      </c>
      <c r="R245">
        <v>272.03100000000001</v>
      </c>
      <c r="S245">
        <v>271.54500000000002</v>
      </c>
      <c r="T245">
        <v>271.10899999999998</v>
      </c>
      <c r="U245">
        <v>270.66199999999998</v>
      </c>
      <c r="V245">
        <v>270.21199999999999</v>
      </c>
      <c r="W245">
        <v>269.81599999999997</v>
      </c>
      <c r="X245">
        <v>269.209</v>
      </c>
      <c r="Y245">
        <v>268.79399999999998</v>
      </c>
      <c r="Z245">
        <v>268.44499999999999</v>
      </c>
      <c r="AA245">
        <v>268.10899999999998</v>
      </c>
      <c r="AB245">
        <v>267.79000000000002</v>
      </c>
      <c r="AC245">
        <v>267.43099999999998</v>
      </c>
      <c r="AD245">
        <v>267.02999999999997</v>
      </c>
      <c r="AE245">
        <v>266.58600000000001</v>
      </c>
      <c r="AF245">
        <v>266.08300000000003</v>
      </c>
      <c r="AG245">
        <v>265.48599999999999</v>
      </c>
    </row>
    <row r="246" spans="1:33">
      <c r="A246" t="s">
        <v>450</v>
      </c>
      <c r="B246" t="s">
        <v>498</v>
      </c>
      <c r="C246">
        <v>222.70599999999999</v>
      </c>
      <c r="D246">
        <v>233.881</v>
      </c>
      <c r="E246">
        <v>242.501</v>
      </c>
      <c r="F246">
        <v>239.51400000000001</v>
      </c>
      <c r="G246">
        <v>239.29400000000001</v>
      </c>
      <c r="H246">
        <v>239.55</v>
      </c>
      <c r="I246">
        <v>239.309</v>
      </c>
      <c r="J246">
        <v>240.63200000000001</v>
      </c>
      <c r="K246">
        <v>241.15299999999999</v>
      </c>
      <c r="L246">
        <v>241.12299999999999</v>
      </c>
      <c r="M246">
        <v>241.30600000000001</v>
      </c>
      <c r="N246">
        <v>241.77</v>
      </c>
      <c r="O246">
        <v>241.94399999999999</v>
      </c>
      <c r="P246">
        <v>242.274</v>
      </c>
      <c r="Q246">
        <v>241.87700000000001</v>
      </c>
      <c r="R246">
        <v>242.339</v>
      </c>
      <c r="S246">
        <v>243.142</v>
      </c>
      <c r="T246">
        <v>243.97200000000001</v>
      </c>
      <c r="U246">
        <v>244.726</v>
      </c>
      <c r="V246">
        <v>245.46100000000001</v>
      </c>
      <c r="W246">
        <v>246.11</v>
      </c>
      <c r="X246">
        <v>246.702</v>
      </c>
      <c r="Y246">
        <v>247.53100000000001</v>
      </c>
      <c r="Z246">
        <v>248.40899999999999</v>
      </c>
      <c r="AA246">
        <v>249.35599999999999</v>
      </c>
      <c r="AB246">
        <v>250.36500000000001</v>
      </c>
      <c r="AC246">
        <v>251.05799999999999</v>
      </c>
      <c r="AD246">
        <v>251.79900000000001</v>
      </c>
      <c r="AE246">
        <v>252.34700000000001</v>
      </c>
      <c r="AF246">
        <v>252.78700000000001</v>
      </c>
      <c r="AG246">
        <v>253.142</v>
      </c>
    </row>
    <row r="247" spans="1:33">
      <c r="A247" t="s">
        <v>451</v>
      </c>
      <c r="B247" t="s">
        <v>498</v>
      </c>
      <c r="C247">
        <v>2401.5100000000002</v>
      </c>
      <c r="D247">
        <v>2469.77</v>
      </c>
      <c r="E247">
        <v>2483.61</v>
      </c>
      <c r="F247">
        <v>2367.41</v>
      </c>
      <c r="G247">
        <v>2332.4</v>
      </c>
      <c r="H247">
        <v>2335.92</v>
      </c>
      <c r="I247">
        <v>2346.31</v>
      </c>
      <c r="J247">
        <v>2341.62</v>
      </c>
      <c r="K247">
        <v>2343.17</v>
      </c>
      <c r="L247">
        <v>2308.73</v>
      </c>
      <c r="M247">
        <v>2304.96</v>
      </c>
      <c r="N247">
        <v>2291.98</v>
      </c>
      <c r="O247">
        <v>2317.69</v>
      </c>
      <c r="P247">
        <v>2332.7399999999998</v>
      </c>
      <c r="Q247">
        <v>2327.14</v>
      </c>
      <c r="R247">
        <v>2340.25</v>
      </c>
      <c r="S247">
        <v>2341.19</v>
      </c>
      <c r="T247">
        <v>2350.96</v>
      </c>
      <c r="U247">
        <v>2366.16</v>
      </c>
      <c r="V247">
        <v>2381.54</v>
      </c>
      <c r="W247">
        <v>2394.39</v>
      </c>
      <c r="X247">
        <v>2406.98</v>
      </c>
      <c r="Y247">
        <v>2420.25</v>
      </c>
      <c r="Z247">
        <v>2434.6999999999998</v>
      </c>
      <c r="AA247">
        <v>2445.69</v>
      </c>
      <c r="AB247">
        <v>2455.9499999999998</v>
      </c>
      <c r="AC247">
        <v>2474.2199999999998</v>
      </c>
      <c r="AD247">
        <v>2490.39</v>
      </c>
      <c r="AE247">
        <v>2502.08</v>
      </c>
      <c r="AF247">
        <v>2515.6999999999998</v>
      </c>
      <c r="AG247">
        <v>2539.4</v>
      </c>
    </row>
    <row r="248" spans="1:33">
      <c r="A248" t="s">
        <v>452</v>
      </c>
      <c r="B248" t="s">
        <v>498</v>
      </c>
      <c r="C248">
        <v>65.2042</v>
      </c>
      <c r="D248">
        <v>69.630700000000004</v>
      </c>
      <c r="E248">
        <v>73.190299999999993</v>
      </c>
      <c r="F248">
        <v>70.161799999999999</v>
      </c>
      <c r="G248">
        <v>65.897400000000005</v>
      </c>
      <c r="H248">
        <v>61.919699999999999</v>
      </c>
      <c r="I248">
        <v>57.621099999999998</v>
      </c>
      <c r="J248">
        <v>53.103499999999997</v>
      </c>
      <c r="K248">
        <v>48.501199999999997</v>
      </c>
      <c r="L248">
        <v>43.838299999999997</v>
      </c>
      <c r="M248">
        <v>39.174700000000001</v>
      </c>
      <c r="N248">
        <v>39.113500000000002</v>
      </c>
      <c r="O248">
        <v>39.293599999999998</v>
      </c>
      <c r="P248">
        <v>39.2941</v>
      </c>
      <c r="Q248">
        <v>39.256900000000002</v>
      </c>
      <c r="R248">
        <v>39.134999999999998</v>
      </c>
      <c r="S248">
        <v>38.971800000000002</v>
      </c>
      <c r="T248">
        <v>38.914099999999998</v>
      </c>
      <c r="U248">
        <v>38.942</v>
      </c>
      <c r="V248">
        <v>38.904800000000002</v>
      </c>
      <c r="W248">
        <v>38.886899999999997</v>
      </c>
      <c r="X248">
        <v>38.927300000000002</v>
      </c>
      <c r="Y248">
        <v>38.921100000000003</v>
      </c>
      <c r="Z248">
        <v>39.009500000000003</v>
      </c>
      <c r="AA248">
        <v>38.986199999999997</v>
      </c>
      <c r="AB248">
        <v>38.921199999999999</v>
      </c>
      <c r="AC248">
        <v>39.047499999999999</v>
      </c>
      <c r="AD248">
        <v>39.0122</v>
      </c>
      <c r="AE248">
        <v>38.982900000000001</v>
      </c>
      <c r="AF248">
        <v>38.977699999999999</v>
      </c>
      <c r="AG248">
        <v>39.079900000000002</v>
      </c>
    </row>
    <row r="249" spans="1:33">
      <c r="A249" t="s">
        <v>453</v>
      </c>
      <c r="B249" t="s">
        <v>498</v>
      </c>
      <c r="C249">
        <v>-760.89499999999998</v>
      </c>
      <c r="D249">
        <v>-742.25199999999995</v>
      </c>
      <c r="E249">
        <v>-737.76400000000001</v>
      </c>
      <c r="F249">
        <v>-738.92700000000002</v>
      </c>
      <c r="G249">
        <v>-740.31100000000004</v>
      </c>
      <c r="H249">
        <v>-740.47500000000002</v>
      </c>
      <c r="I249">
        <v>-741.63900000000001</v>
      </c>
      <c r="J249">
        <v>-743.02300000000002</v>
      </c>
      <c r="K249">
        <v>-743.18600000000004</v>
      </c>
      <c r="L249">
        <v>-744.32</v>
      </c>
      <c r="M249">
        <v>-744.48400000000004</v>
      </c>
      <c r="N249">
        <v>-745.89800000000002</v>
      </c>
      <c r="O249">
        <v>-737.45699999999999</v>
      </c>
      <c r="P249">
        <v>-728.04600000000005</v>
      </c>
      <c r="Q249">
        <v>-719.63400000000001</v>
      </c>
      <c r="R249">
        <v>-710.44399999999996</v>
      </c>
      <c r="S249">
        <v>-706.95500000000004</v>
      </c>
      <c r="T249">
        <v>-703.46699999999998</v>
      </c>
      <c r="U249">
        <v>-698.94899999999996</v>
      </c>
      <c r="V249">
        <v>-695.71</v>
      </c>
      <c r="W249">
        <v>-692.22199999999998</v>
      </c>
      <c r="X249">
        <v>-687.70399999999995</v>
      </c>
      <c r="Y249">
        <v>-684.21500000000003</v>
      </c>
      <c r="Z249">
        <v>-679.97699999999998</v>
      </c>
      <c r="AA249">
        <v>-676.45899999999995</v>
      </c>
      <c r="AB249">
        <v>-672.97</v>
      </c>
      <c r="AC249">
        <v>-668.73199999999997</v>
      </c>
      <c r="AD249">
        <v>-665.21400000000006</v>
      </c>
      <c r="AE249">
        <v>-660.72500000000002</v>
      </c>
      <c r="AF249">
        <v>-657.23699999999997</v>
      </c>
      <c r="AG249">
        <v>-653.96900000000005</v>
      </c>
    </row>
    <row r="250" spans="1:33">
      <c r="A250" t="s">
        <v>454</v>
      </c>
      <c r="B250" t="s">
        <v>498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455</v>
      </c>
      <c r="B251" t="s">
        <v>498</v>
      </c>
      <c r="C251">
        <v>1594.42</v>
      </c>
      <c r="D251">
        <v>1652.98</v>
      </c>
      <c r="E251">
        <v>1661.53</v>
      </c>
      <c r="F251">
        <v>1649.72</v>
      </c>
      <c r="G251">
        <v>1608.2</v>
      </c>
      <c r="H251">
        <v>1606.13</v>
      </c>
      <c r="I251">
        <v>1609.49</v>
      </c>
      <c r="J251">
        <v>1598.05</v>
      </c>
      <c r="K251">
        <v>1593.18</v>
      </c>
      <c r="L251">
        <v>1552.63</v>
      </c>
      <c r="M251">
        <v>1542.72</v>
      </c>
      <c r="N251">
        <v>1525.22</v>
      </c>
      <c r="O251">
        <v>1519.2</v>
      </c>
      <c r="P251">
        <v>1503.01</v>
      </c>
      <c r="Q251">
        <v>1465.07</v>
      </c>
      <c r="R251">
        <v>1445.3</v>
      </c>
      <c r="S251">
        <v>1442</v>
      </c>
      <c r="T251">
        <v>1447.88</v>
      </c>
      <c r="U251">
        <v>1460.13</v>
      </c>
      <c r="V251">
        <v>1473.05</v>
      </c>
      <c r="W251">
        <v>1483.48</v>
      </c>
      <c r="X251">
        <v>1494.42</v>
      </c>
      <c r="Y251">
        <v>1506.34</v>
      </c>
      <c r="Z251">
        <v>1519.74</v>
      </c>
      <c r="AA251">
        <v>1529.56</v>
      </c>
      <c r="AB251">
        <v>1538.25</v>
      </c>
      <c r="AC251">
        <v>1554.88</v>
      </c>
      <c r="AD251">
        <v>1569.16</v>
      </c>
      <c r="AE251">
        <v>1578.71</v>
      </c>
      <c r="AF251">
        <v>1590.04</v>
      </c>
      <c r="AG251">
        <v>1611.29</v>
      </c>
    </row>
    <row r="252" spans="1:33">
      <c r="A252" t="s">
        <v>456</v>
      </c>
      <c r="B252" t="s">
        <v>498</v>
      </c>
      <c r="C252">
        <v>638.38800000000003</v>
      </c>
      <c r="D252">
        <v>646.53399999999999</v>
      </c>
      <c r="E252">
        <v>650.28099999999995</v>
      </c>
      <c r="F252">
        <v>544.32299999999998</v>
      </c>
      <c r="G252">
        <v>549.125</v>
      </c>
      <c r="H252">
        <v>552.81700000000001</v>
      </c>
      <c r="I252">
        <v>557.77300000000002</v>
      </c>
      <c r="J252">
        <v>562.56399999999996</v>
      </c>
      <c r="K252">
        <v>567.22400000000005</v>
      </c>
      <c r="L252">
        <v>571.63199999999995</v>
      </c>
      <c r="M252">
        <v>576.09299999999996</v>
      </c>
      <c r="N252">
        <v>578.70699999999999</v>
      </c>
      <c r="O252">
        <v>608.50900000000001</v>
      </c>
      <c r="P252">
        <v>637.87099999999998</v>
      </c>
      <c r="Q252">
        <v>667.87900000000002</v>
      </c>
      <c r="R252">
        <v>698.75099999999998</v>
      </c>
      <c r="S252">
        <v>700.92700000000002</v>
      </c>
      <c r="T252">
        <v>702.97400000000005</v>
      </c>
      <c r="U252">
        <v>704.20899999999995</v>
      </c>
      <c r="V252">
        <v>704.94799999999998</v>
      </c>
      <c r="W252">
        <v>705.68200000000002</v>
      </c>
      <c r="X252">
        <v>705.64599999999996</v>
      </c>
      <c r="Y252">
        <v>705.351</v>
      </c>
      <c r="Z252">
        <v>704.75300000000004</v>
      </c>
      <c r="AA252">
        <v>704.221</v>
      </c>
      <c r="AB252">
        <v>704.07500000000005</v>
      </c>
      <c r="AC252">
        <v>703.94799999999998</v>
      </c>
      <c r="AD252">
        <v>704.02700000000004</v>
      </c>
      <c r="AE252">
        <v>704.34500000000003</v>
      </c>
      <c r="AF252">
        <v>704.80700000000002</v>
      </c>
      <c r="AG252">
        <v>705.37699999999995</v>
      </c>
    </row>
    <row r="253" spans="1:33">
      <c r="A253" t="s">
        <v>457</v>
      </c>
      <c r="B253" t="s">
        <v>498</v>
      </c>
      <c r="C253">
        <v>168.7</v>
      </c>
      <c r="D253">
        <v>170.261</v>
      </c>
      <c r="E253">
        <v>171.8</v>
      </c>
      <c r="F253">
        <v>173.36500000000001</v>
      </c>
      <c r="G253">
        <v>175.07300000000001</v>
      </c>
      <c r="H253">
        <v>176.96799999999999</v>
      </c>
      <c r="I253">
        <v>179.04599999999999</v>
      </c>
      <c r="J253">
        <v>181.012</v>
      </c>
      <c r="K253">
        <v>182.77500000000001</v>
      </c>
      <c r="L253">
        <v>184.471</v>
      </c>
      <c r="M253">
        <v>186.143</v>
      </c>
      <c r="N253">
        <v>188.05</v>
      </c>
      <c r="O253">
        <v>189.98099999999999</v>
      </c>
      <c r="P253">
        <v>191.86500000000001</v>
      </c>
      <c r="Q253">
        <v>194.18700000000001</v>
      </c>
      <c r="R253">
        <v>196.2</v>
      </c>
      <c r="S253">
        <v>198.26400000000001</v>
      </c>
      <c r="T253">
        <v>200.11199999999999</v>
      </c>
      <c r="U253">
        <v>201.82499999999999</v>
      </c>
      <c r="V253">
        <v>203.535</v>
      </c>
      <c r="W253">
        <v>205.22800000000001</v>
      </c>
      <c r="X253">
        <v>206.90899999999999</v>
      </c>
      <c r="Y253">
        <v>208.56299999999999</v>
      </c>
      <c r="Z253">
        <v>210.209</v>
      </c>
      <c r="AA253">
        <v>211.90600000000001</v>
      </c>
      <c r="AB253">
        <v>213.63399999999999</v>
      </c>
      <c r="AC253">
        <v>215.39500000000001</v>
      </c>
      <c r="AD253">
        <v>217.203</v>
      </c>
      <c r="AE253">
        <v>219.018</v>
      </c>
      <c r="AF253">
        <v>220.851</v>
      </c>
      <c r="AG253">
        <v>222.733</v>
      </c>
    </row>
    <row r="254" spans="1:33">
      <c r="A254" t="s">
        <v>458</v>
      </c>
      <c r="B254" t="s">
        <v>498</v>
      </c>
      <c r="C254">
        <v>4042.14</v>
      </c>
      <c r="D254">
        <v>4251.92</v>
      </c>
      <c r="E254">
        <v>4255.07</v>
      </c>
      <c r="F254">
        <v>4104.25</v>
      </c>
      <c r="G254">
        <v>3964.58</v>
      </c>
      <c r="H254">
        <v>3823.82</v>
      </c>
      <c r="I254">
        <v>3700.22</v>
      </c>
      <c r="J254">
        <v>3568.22</v>
      </c>
      <c r="K254">
        <v>3419.07</v>
      </c>
      <c r="L254">
        <v>3268.55</v>
      </c>
      <c r="M254">
        <v>3112.63</v>
      </c>
      <c r="N254">
        <v>2990.08</v>
      </c>
      <c r="O254">
        <v>2963.13</v>
      </c>
      <c r="P254">
        <v>2888.03</v>
      </c>
      <c r="Q254">
        <v>2787.24</v>
      </c>
      <c r="R254">
        <v>2667.33</v>
      </c>
      <c r="S254">
        <v>2579.02</v>
      </c>
      <c r="T254">
        <v>2474.75</v>
      </c>
      <c r="U254">
        <v>2410.0700000000002</v>
      </c>
      <c r="V254">
        <v>2363.2600000000002</v>
      </c>
      <c r="W254">
        <v>2373.58</v>
      </c>
      <c r="X254">
        <v>2370.84</v>
      </c>
      <c r="Y254">
        <v>2383.36</v>
      </c>
      <c r="Z254">
        <v>2397.4899999999998</v>
      </c>
      <c r="AA254">
        <v>2411.0700000000002</v>
      </c>
      <c r="AB254">
        <v>2426.91</v>
      </c>
      <c r="AC254">
        <v>2455.88</v>
      </c>
      <c r="AD254">
        <v>2481.9899999999998</v>
      </c>
      <c r="AE254">
        <v>2504.8200000000002</v>
      </c>
      <c r="AF254">
        <v>2527.62</v>
      </c>
      <c r="AG254">
        <v>2567.36</v>
      </c>
    </row>
    <row r="255" spans="1:33">
      <c r="A255" t="s">
        <v>459</v>
      </c>
      <c r="B255" t="s">
        <v>498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460</v>
      </c>
      <c r="B256" t="s">
        <v>498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461</v>
      </c>
      <c r="B257" t="s">
        <v>498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462</v>
      </c>
      <c r="B258" t="s">
        <v>498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463</v>
      </c>
      <c r="B259" t="s">
        <v>498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464</v>
      </c>
      <c r="B260" t="s">
        <v>498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465</v>
      </c>
      <c r="B261" t="s">
        <v>498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466</v>
      </c>
      <c r="B262" t="s">
        <v>498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467</v>
      </c>
      <c r="B263" t="s">
        <v>498</v>
      </c>
      <c r="C263">
        <v>679.91399999999999</v>
      </c>
      <c r="D263">
        <v>686.327</v>
      </c>
      <c r="E263">
        <v>691.50199999999995</v>
      </c>
      <c r="F263">
        <v>659.27800000000002</v>
      </c>
      <c r="G263">
        <v>647.08799999999997</v>
      </c>
      <c r="H263">
        <v>639.726</v>
      </c>
      <c r="I263">
        <v>643.53</v>
      </c>
      <c r="J263">
        <v>643.51900000000001</v>
      </c>
      <c r="K263">
        <v>648.56200000000001</v>
      </c>
      <c r="L263">
        <v>651.24699999999996</v>
      </c>
      <c r="M263">
        <v>652.57000000000005</v>
      </c>
      <c r="N263">
        <v>655.98900000000003</v>
      </c>
      <c r="O263">
        <v>664.27700000000004</v>
      </c>
      <c r="P263">
        <v>672.47400000000005</v>
      </c>
      <c r="Q263">
        <v>677.77099999999996</v>
      </c>
      <c r="R263">
        <v>683.50599999999997</v>
      </c>
      <c r="S263">
        <v>685.25300000000004</v>
      </c>
      <c r="T263">
        <v>687.70399999999995</v>
      </c>
      <c r="U263">
        <v>691.16200000000003</v>
      </c>
      <c r="V263">
        <v>694.13300000000004</v>
      </c>
      <c r="W263">
        <v>697.24099999999999</v>
      </c>
      <c r="X263">
        <v>699.11500000000001</v>
      </c>
      <c r="Y263">
        <v>701.53399999999999</v>
      </c>
      <c r="Z263">
        <v>703.52499999999998</v>
      </c>
      <c r="AA263">
        <v>705.92700000000002</v>
      </c>
      <c r="AB263">
        <v>707.976</v>
      </c>
      <c r="AC263">
        <v>709.97799999999995</v>
      </c>
      <c r="AD263">
        <v>712.428</v>
      </c>
      <c r="AE263">
        <v>714.58900000000006</v>
      </c>
      <c r="AF263">
        <v>716.72400000000005</v>
      </c>
      <c r="AG263">
        <v>720.23599999999999</v>
      </c>
    </row>
    <row r="264" spans="1:33">
      <c r="A264" t="s">
        <v>468</v>
      </c>
      <c r="B264" t="s">
        <v>498</v>
      </c>
      <c r="C264">
        <v>412.28800000000001</v>
      </c>
      <c r="D264">
        <v>413.56799999999998</v>
      </c>
      <c r="E264">
        <v>416.84500000000003</v>
      </c>
      <c r="F264">
        <v>390.70299999999997</v>
      </c>
      <c r="G264">
        <v>394.82900000000001</v>
      </c>
      <c r="H264">
        <v>398.50700000000001</v>
      </c>
      <c r="I264">
        <v>403.03300000000002</v>
      </c>
      <c r="J264">
        <v>407.39800000000002</v>
      </c>
      <c r="K264">
        <v>411.745</v>
      </c>
      <c r="L264">
        <v>416.02199999999999</v>
      </c>
      <c r="M264">
        <v>420.34</v>
      </c>
      <c r="N264">
        <v>423.04</v>
      </c>
      <c r="O264">
        <v>433.15800000000002</v>
      </c>
      <c r="P264">
        <v>442.99400000000003</v>
      </c>
      <c r="Q264">
        <v>453.39299999999997</v>
      </c>
      <c r="R264">
        <v>463.90600000000001</v>
      </c>
      <c r="S264">
        <v>466.03699999999998</v>
      </c>
      <c r="T264">
        <v>468.125</v>
      </c>
      <c r="U264">
        <v>470.089</v>
      </c>
      <c r="V264">
        <v>471.53100000000001</v>
      </c>
      <c r="W264">
        <v>473.22500000000002</v>
      </c>
      <c r="X264">
        <v>474.93700000000001</v>
      </c>
      <c r="Y264">
        <v>476.21100000000001</v>
      </c>
      <c r="Z264">
        <v>477.42899999999997</v>
      </c>
      <c r="AA264">
        <v>478.42</v>
      </c>
      <c r="AB264">
        <v>479.55200000000002</v>
      </c>
      <c r="AC264">
        <v>481.30200000000002</v>
      </c>
      <c r="AD264">
        <v>482.94799999999998</v>
      </c>
      <c r="AE264">
        <v>484.26</v>
      </c>
      <c r="AF264">
        <v>485.91</v>
      </c>
      <c r="AG264">
        <v>488.07299999999998</v>
      </c>
    </row>
    <row r="265" spans="1:33">
      <c r="A265" t="s">
        <v>469</v>
      </c>
      <c r="B265" t="s">
        <v>498</v>
      </c>
      <c r="C265">
        <v>189.3</v>
      </c>
      <c r="D265">
        <v>208.13800000000001</v>
      </c>
      <c r="E265">
        <v>211.65799999999999</v>
      </c>
      <c r="F265">
        <v>216.00200000000001</v>
      </c>
      <c r="G265">
        <v>191.227</v>
      </c>
      <c r="H265">
        <v>190.786</v>
      </c>
      <c r="I265">
        <v>190.566</v>
      </c>
      <c r="J265">
        <v>189.89099999999999</v>
      </c>
      <c r="K265">
        <v>188.64599999999999</v>
      </c>
      <c r="L265">
        <v>156.84299999999999</v>
      </c>
      <c r="M265">
        <v>153.81800000000001</v>
      </c>
      <c r="N265">
        <v>149.74100000000001</v>
      </c>
      <c r="O265">
        <v>147.749</v>
      </c>
      <c r="P265">
        <v>144.12200000000001</v>
      </c>
      <c r="Q265">
        <v>121.895</v>
      </c>
      <c r="R265">
        <v>118.508</v>
      </c>
      <c r="S265">
        <v>109.035</v>
      </c>
      <c r="T265">
        <v>109.036</v>
      </c>
      <c r="U265">
        <v>109.45399999999999</v>
      </c>
      <c r="V265">
        <v>110.065</v>
      </c>
      <c r="W265">
        <v>110.76300000000001</v>
      </c>
      <c r="X265">
        <v>111.57299999999999</v>
      </c>
      <c r="Y265">
        <v>112.26900000000001</v>
      </c>
      <c r="Z265">
        <v>112.928</v>
      </c>
      <c r="AA265">
        <v>113.72</v>
      </c>
      <c r="AB265">
        <v>114.483</v>
      </c>
      <c r="AC265">
        <v>117.32</v>
      </c>
      <c r="AD265">
        <v>120.151</v>
      </c>
      <c r="AE265">
        <v>122.94</v>
      </c>
      <c r="AF265">
        <v>125.748</v>
      </c>
      <c r="AG265">
        <v>128.55799999999999</v>
      </c>
    </row>
    <row r="266" spans="1:33">
      <c r="A266" t="s">
        <v>470</v>
      </c>
      <c r="B266" t="s">
        <v>498</v>
      </c>
      <c r="C266" s="76">
        <v>65701500000</v>
      </c>
      <c r="D266" s="76">
        <v>69187600000</v>
      </c>
      <c r="E266" s="76">
        <v>70537200000</v>
      </c>
      <c r="F266" s="76">
        <v>71401200000</v>
      </c>
      <c r="G266" s="76">
        <v>70714800000</v>
      </c>
      <c r="H266" s="76">
        <v>69909000000</v>
      </c>
      <c r="I266" s="76">
        <v>68578900000</v>
      </c>
      <c r="J266" s="76">
        <v>67059200000</v>
      </c>
      <c r="K266" s="76">
        <v>65576300000</v>
      </c>
      <c r="L266" s="76">
        <v>63947300000</v>
      </c>
      <c r="M266" s="76">
        <v>62310700000</v>
      </c>
      <c r="N266" s="76">
        <v>60642500000</v>
      </c>
      <c r="O266" s="76">
        <v>58969300000</v>
      </c>
      <c r="P266" s="76">
        <v>57384200000</v>
      </c>
      <c r="Q266" s="76">
        <v>55754800000</v>
      </c>
      <c r="R266" s="76">
        <v>54171600000</v>
      </c>
      <c r="S266" s="76">
        <v>52714600000</v>
      </c>
      <c r="T266" s="76">
        <v>51355800000</v>
      </c>
      <c r="U266" s="76">
        <v>50186000000</v>
      </c>
      <c r="V266" s="76">
        <v>49223300000</v>
      </c>
      <c r="W266" s="76">
        <v>48272600000</v>
      </c>
      <c r="X266" s="76">
        <v>47421200000</v>
      </c>
      <c r="Y266" s="76">
        <v>46718900000</v>
      </c>
      <c r="Z266" s="76">
        <v>46119700000</v>
      </c>
      <c r="AA266" s="76">
        <v>45507900000</v>
      </c>
      <c r="AB266" s="76">
        <v>45026900000</v>
      </c>
      <c r="AC266" s="76">
        <v>44664900000</v>
      </c>
      <c r="AD266" s="76">
        <v>44251200000</v>
      </c>
      <c r="AE266" s="76">
        <v>43867600000</v>
      </c>
      <c r="AF266" s="76">
        <v>43499300000</v>
      </c>
      <c r="AG266" s="76">
        <v>43299400000</v>
      </c>
    </row>
    <row r="267" spans="1:33">
      <c r="A267" t="s">
        <v>471</v>
      </c>
      <c r="B267" t="s">
        <v>498</v>
      </c>
      <c r="C267" s="76">
        <v>110108000000</v>
      </c>
      <c r="D267" s="76">
        <v>118401000000</v>
      </c>
      <c r="E267" s="76">
        <v>105995000000</v>
      </c>
      <c r="F267" s="76">
        <v>100358000000</v>
      </c>
      <c r="G267" s="76">
        <v>88102000000</v>
      </c>
      <c r="H267" s="76">
        <v>75167400000</v>
      </c>
      <c r="I267" s="76">
        <v>68498200000</v>
      </c>
      <c r="J267" s="76">
        <v>62579500000</v>
      </c>
      <c r="K267" s="76">
        <v>53538400000</v>
      </c>
      <c r="L267" s="76">
        <v>46338000000</v>
      </c>
      <c r="M267" s="76">
        <v>37753100000</v>
      </c>
      <c r="N267" s="76">
        <v>34103100000</v>
      </c>
      <c r="O267" s="76">
        <v>32356900000</v>
      </c>
      <c r="P267" s="76">
        <v>29944200000</v>
      </c>
      <c r="Q267" s="76">
        <v>24994200000</v>
      </c>
      <c r="R267" s="76">
        <v>19309200000</v>
      </c>
      <c r="S267" s="76">
        <v>14967000000</v>
      </c>
      <c r="T267" s="76">
        <v>10062900000</v>
      </c>
      <c r="U267" s="76">
        <v>7022920000</v>
      </c>
      <c r="V267" s="76">
        <v>4790190000</v>
      </c>
      <c r="W267" s="76">
        <v>5547420000</v>
      </c>
      <c r="X267" s="76">
        <v>5529730000</v>
      </c>
      <c r="Y267" s="76">
        <v>5937610000</v>
      </c>
      <c r="Z267" s="76">
        <v>5995070000</v>
      </c>
      <c r="AA267" s="76">
        <v>6233130000</v>
      </c>
      <c r="AB267" s="76">
        <v>6259950000</v>
      </c>
      <c r="AC267" s="76">
        <v>6602360000</v>
      </c>
      <c r="AD267" s="76">
        <v>6993390000</v>
      </c>
      <c r="AE267" s="76">
        <v>7375030000</v>
      </c>
      <c r="AF267" s="76">
        <v>7689280000</v>
      </c>
      <c r="AG267" s="76">
        <v>8112670000</v>
      </c>
    </row>
    <row r="268" spans="1:33">
      <c r="A268" t="s">
        <v>472</v>
      </c>
      <c r="B268" t="s">
        <v>498</v>
      </c>
      <c r="C268" s="76">
        <v>7622900000</v>
      </c>
      <c r="D268" s="76">
        <v>7702070000</v>
      </c>
      <c r="E268" s="76">
        <v>7842510000</v>
      </c>
      <c r="F268" s="76">
        <v>7548600000</v>
      </c>
      <c r="G268" s="76">
        <v>7434490000</v>
      </c>
      <c r="H268" s="76">
        <v>7328650000</v>
      </c>
      <c r="I268" s="76">
        <v>7219750000</v>
      </c>
      <c r="J268" s="76">
        <v>7109440000</v>
      </c>
      <c r="K268" s="76">
        <v>6993810000</v>
      </c>
      <c r="L268" s="76">
        <v>6875040000</v>
      </c>
      <c r="M268" s="76">
        <v>6760130000</v>
      </c>
      <c r="N268" s="76">
        <v>6647590000</v>
      </c>
      <c r="O268" s="76">
        <v>6533690000</v>
      </c>
      <c r="P268" s="76">
        <v>6501210000</v>
      </c>
      <c r="Q268" s="76">
        <v>6465960000</v>
      </c>
      <c r="R268" s="76">
        <v>6439600000</v>
      </c>
      <c r="S268" s="76">
        <v>6419950000</v>
      </c>
      <c r="T268" s="76">
        <v>6401880000</v>
      </c>
      <c r="U268" s="76">
        <v>6383960000</v>
      </c>
      <c r="V268" s="76">
        <v>6366670000</v>
      </c>
      <c r="W268" s="76">
        <v>6350220000</v>
      </c>
      <c r="X268" s="76">
        <v>6330160000</v>
      </c>
      <c r="Y268" s="76">
        <v>6313950000</v>
      </c>
      <c r="Z268" s="76">
        <v>6298620000</v>
      </c>
      <c r="AA268" s="76">
        <v>6283300000</v>
      </c>
      <c r="AB268" s="76">
        <v>6268900000</v>
      </c>
      <c r="AC268" s="76">
        <v>6254360000</v>
      </c>
      <c r="AD268" s="76">
        <v>6239990000</v>
      </c>
      <c r="AE268" s="76">
        <v>6225130000</v>
      </c>
      <c r="AF268" s="76">
        <v>6208740000</v>
      </c>
      <c r="AG268" s="76">
        <v>6190740000</v>
      </c>
    </row>
    <row r="269" spans="1:33">
      <c r="A269" t="s">
        <v>473</v>
      </c>
      <c r="B269" t="s">
        <v>498</v>
      </c>
      <c r="C269" s="76">
        <v>5771430000</v>
      </c>
      <c r="D269" s="76">
        <v>6064300000</v>
      </c>
      <c r="E269" s="76">
        <v>6261360000</v>
      </c>
      <c r="F269" s="76">
        <v>6208040000</v>
      </c>
      <c r="G269" s="76">
        <v>6195080000</v>
      </c>
      <c r="H269" s="76">
        <v>6192830000</v>
      </c>
      <c r="I269" s="76">
        <v>6181200000</v>
      </c>
      <c r="J269" s="76">
        <v>6212420000</v>
      </c>
      <c r="K269" s="76">
        <v>6226030000</v>
      </c>
      <c r="L269" s="76">
        <v>6228330000</v>
      </c>
      <c r="M269" s="76">
        <v>6235000000</v>
      </c>
      <c r="N269" s="76">
        <v>6247570000</v>
      </c>
      <c r="O269" s="76">
        <v>6251430000</v>
      </c>
      <c r="P269" s="76">
        <v>6260660000</v>
      </c>
      <c r="Q269" s="76">
        <v>6254410000</v>
      </c>
      <c r="R269" s="76">
        <v>6267220000</v>
      </c>
      <c r="S269" s="76">
        <v>6286200000</v>
      </c>
      <c r="T269" s="76">
        <v>6306110000</v>
      </c>
      <c r="U269" s="76">
        <v>6324340000</v>
      </c>
      <c r="V269" s="76">
        <v>6342640000</v>
      </c>
      <c r="W269" s="76">
        <v>6357790000</v>
      </c>
      <c r="X269" s="76">
        <v>6372600000</v>
      </c>
      <c r="Y269" s="76">
        <v>6393620000</v>
      </c>
      <c r="Z269" s="76">
        <v>6413860000</v>
      </c>
      <c r="AA269" s="76">
        <v>6434690000</v>
      </c>
      <c r="AB269" s="76">
        <v>6457300000</v>
      </c>
      <c r="AC269" s="76">
        <v>6474160000</v>
      </c>
      <c r="AD269" s="76">
        <v>6492850000</v>
      </c>
      <c r="AE269" s="76">
        <v>6507990000</v>
      </c>
      <c r="AF269" s="76">
        <v>6519820000</v>
      </c>
      <c r="AG269" s="76">
        <v>6530670000</v>
      </c>
    </row>
    <row r="270" spans="1:33">
      <c r="A270" t="s">
        <v>474</v>
      </c>
      <c r="B270" t="s">
        <v>498</v>
      </c>
      <c r="C270" s="76">
        <v>25645700000000</v>
      </c>
      <c r="D270" s="76">
        <v>26109900000000</v>
      </c>
      <c r="E270" s="76">
        <v>26317600000000</v>
      </c>
      <c r="F270" s="76">
        <v>25016300000000</v>
      </c>
      <c r="G270" s="76">
        <v>24534300000000</v>
      </c>
      <c r="H270" s="76">
        <v>24236200000000</v>
      </c>
      <c r="I270" s="76">
        <v>24379000000000</v>
      </c>
      <c r="J270" s="76">
        <v>24378600000000</v>
      </c>
      <c r="K270" s="76">
        <v>24573500000000</v>
      </c>
      <c r="L270" s="76">
        <v>24672400000000</v>
      </c>
      <c r="M270" s="76">
        <v>24718200000000</v>
      </c>
      <c r="N270" s="76">
        <v>24852800000000</v>
      </c>
      <c r="O270" s="76">
        <v>25185900000000</v>
      </c>
      <c r="P270" s="76">
        <v>25515700000000</v>
      </c>
      <c r="Q270" s="76">
        <v>25732200000000</v>
      </c>
      <c r="R270" s="76">
        <v>25976900000000</v>
      </c>
      <c r="S270" s="76">
        <v>26042600000000</v>
      </c>
      <c r="T270" s="76">
        <v>26136900000000</v>
      </c>
      <c r="U270" s="76">
        <v>26269400000000</v>
      </c>
      <c r="V270" s="76">
        <v>26391400000000</v>
      </c>
      <c r="W270" s="76">
        <v>26506000000000</v>
      </c>
      <c r="X270" s="76">
        <v>26571800000000</v>
      </c>
      <c r="Y270" s="76">
        <v>26658800000000</v>
      </c>
      <c r="Z270" s="76">
        <v>26739000000000</v>
      </c>
      <c r="AA270" s="76">
        <v>26825500000000</v>
      </c>
      <c r="AB270" s="76">
        <v>26897900000000</v>
      </c>
      <c r="AC270" s="76">
        <v>26978000000000</v>
      </c>
      <c r="AD270" s="76">
        <v>27066000000000</v>
      </c>
      <c r="AE270" s="76">
        <v>27142500000000</v>
      </c>
      <c r="AF270" s="76">
        <v>27217900000000</v>
      </c>
      <c r="AG270" s="76">
        <v>27358200000000</v>
      </c>
    </row>
    <row r="271" spans="1:33">
      <c r="A271" t="s">
        <v>475</v>
      </c>
      <c r="B271" t="s">
        <v>498</v>
      </c>
      <c r="C271" s="76">
        <v>1679490000</v>
      </c>
      <c r="D271" s="76">
        <v>1778680000</v>
      </c>
      <c r="E271" s="76">
        <v>1844360000</v>
      </c>
      <c r="F271" s="76">
        <v>1788110000</v>
      </c>
      <c r="G271" s="76">
        <v>1711580000</v>
      </c>
      <c r="H271" s="76">
        <v>1639200000</v>
      </c>
      <c r="I271" s="76">
        <v>1558860000</v>
      </c>
      <c r="J271" s="76">
        <v>1472780000</v>
      </c>
      <c r="K271" s="76">
        <v>1384790000</v>
      </c>
      <c r="L271" s="76">
        <v>1294810000</v>
      </c>
      <c r="M271" s="76">
        <v>1203980000</v>
      </c>
      <c r="N271" s="76">
        <v>1200930000</v>
      </c>
      <c r="O271" s="76">
        <v>1202850000</v>
      </c>
      <c r="P271" s="76">
        <v>1201530000</v>
      </c>
      <c r="Q271" s="76">
        <v>1199580000</v>
      </c>
      <c r="R271" s="76">
        <v>1195960000</v>
      </c>
      <c r="S271" s="76">
        <v>1191900000</v>
      </c>
      <c r="T271" s="76">
        <v>1189670000</v>
      </c>
      <c r="U271" s="76">
        <v>1189010000</v>
      </c>
      <c r="V271" s="76">
        <v>1187290000</v>
      </c>
      <c r="W271" s="76">
        <v>1185820000</v>
      </c>
      <c r="X271" s="76">
        <v>1185320000</v>
      </c>
      <c r="Y271" s="76">
        <v>1183810000</v>
      </c>
      <c r="Z271" s="76">
        <v>1183790000</v>
      </c>
      <c r="AA271" s="76">
        <v>1181520000</v>
      </c>
      <c r="AB271" s="76">
        <v>1178490000</v>
      </c>
      <c r="AC271" s="76">
        <v>1179030000</v>
      </c>
      <c r="AD271" s="76">
        <v>1176490000</v>
      </c>
      <c r="AE271" s="76">
        <v>1174460000</v>
      </c>
      <c r="AF271" s="76">
        <v>1172480000</v>
      </c>
      <c r="AG271" s="76">
        <v>1172390000</v>
      </c>
    </row>
    <row r="272" spans="1:33">
      <c r="A272" t="s">
        <v>476</v>
      </c>
      <c r="B272" t="s">
        <v>498</v>
      </c>
      <c r="C272" s="76">
        <v>1360000000000</v>
      </c>
      <c r="D272" s="76">
        <v>1140000000000</v>
      </c>
      <c r="E272" s="76">
        <v>1150000000000</v>
      </c>
      <c r="F272" s="76">
        <v>1167540000000</v>
      </c>
      <c r="G272" s="76">
        <v>1175090000000</v>
      </c>
      <c r="H272" s="76">
        <v>1192630000000</v>
      </c>
      <c r="I272" s="76">
        <v>1210170000000</v>
      </c>
      <c r="J272" s="76">
        <v>1217720000000</v>
      </c>
      <c r="K272" s="76">
        <v>1235260000000</v>
      </c>
      <c r="L272" s="76">
        <v>1252800000000</v>
      </c>
      <c r="M272" s="76">
        <v>1270350000000</v>
      </c>
      <c r="N272" s="76">
        <v>1277890000000</v>
      </c>
      <c r="O272" s="76">
        <v>1279910000000</v>
      </c>
      <c r="P272" s="76">
        <v>1281920000000</v>
      </c>
      <c r="Q272" s="76">
        <v>1283940000000</v>
      </c>
      <c r="R272" s="76">
        <v>1275960000000</v>
      </c>
      <c r="S272" s="76">
        <v>1285960000000</v>
      </c>
      <c r="T272" s="76">
        <v>1295960000000</v>
      </c>
      <c r="U272" s="76">
        <v>1305960000000</v>
      </c>
      <c r="V272" s="76">
        <v>1305960000000</v>
      </c>
      <c r="W272" s="76">
        <v>1315960000000</v>
      </c>
      <c r="X272" s="76">
        <v>1325960000000</v>
      </c>
      <c r="Y272" s="76">
        <v>1335960000000</v>
      </c>
      <c r="Z272" s="76">
        <v>1335960000000</v>
      </c>
      <c r="AA272" s="76">
        <v>1345960000000</v>
      </c>
      <c r="AB272" s="76">
        <v>1355960000000</v>
      </c>
      <c r="AC272" s="76">
        <v>1355960000000</v>
      </c>
      <c r="AD272" s="76">
        <v>1365960000000</v>
      </c>
      <c r="AE272" s="76">
        <v>1375960000000</v>
      </c>
      <c r="AF272" s="76">
        <v>1385960000000</v>
      </c>
      <c r="AG272" s="76">
        <v>1385960000000</v>
      </c>
    </row>
    <row r="273" spans="1:33">
      <c r="A273" t="s">
        <v>477</v>
      </c>
      <c r="B273" t="s">
        <v>498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478</v>
      </c>
      <c r="B274" t="s">
        <v>498</v>
      </c>
      <c r="C274" s="76">
        <v>13132800000</v>
      </c>
      <c r="D274" s="76">
        <v>13829400000</v>
      </c>
      <c r="E274" s="76">
        <v>14099300000</v>
      </c>
      <c r="F274" s="76">
        <v>14272100000</v>
      </c>
      <c r="G274" s="76">
        <v>14134800000</v>
      </c>
      <c r="H274" s="76">
        <v>13973600000</v>
      </c>
      <c r="I274" s="76">
        <v>13707600000</v>
      </c>
      <c r="J274" s="76">
        <v>13403800000</v>
      </c>
      <c r="K274" s="76">
        <v>13107300000</v>
      </c>
      <c r="L274" s="76">
        <v>12781600000</v>
      </c>
      <c r="M274" s="76">
        <v>12454400000</v>
      </c>
      <c r="N274" s="76">
        <v>12120800000</v>
      </c>
      <c r="O274" s="76">
        <v>11786400000</v>
      </c>
      <c r="P274" s="76">
        <v>11469400000</v>
      </c>
      <c r="Q274" s="76">
        <v>11143600000</v>
      </c>
      <c r="R274" s="76">
        <v>10827000000</v>
      </c>
      <c r="S274" s="76">
        <v>10535700000</v>
      </c>
      <c r="T274" s="76">
        <v>10264000000</v>
      </c>
      <c r="U274" s="76">
        <v>10030100000</v>
      </c>
      <c r="V274" s="76">
        <v>9837590000</v>
      </c>
      <c r="W274" s="76">
        <v>9647490000</v>
      </c>
      <c r="X274" s="76">
        <v>9477260000</v>
      </c>
      <c r="Y274" s="76">
        <v>9336830000</v>
      </c>
      <c r="Z274" s="76">
        <v>9217020000</v>
      </c>
      <c r="AA274" s="76">
        <v>9094730000</v>
      </c>
      <c r="AB274" s="76">
        <v>8998590000</v>
      </c>
      <c r="AC274" s="76">
        <v>8926210000</v>
      </c>
      <c r="AD274" s="76">
        <v>8843510000</v>
      </c>
      <c r="AE274" s="76">
        <v>8766870000</v>
      </c>
      <c r="AF274" s="76">
        <v>8693380000</v>
      </c>
      <c r="AG274" s="76">
        <v>8653390000</v>
      </c>
    </row>
    <row r="275" spans="1:33">
      <c r="A275" t="s">
        <v>479</v>
      </c>
      <c r="B275" t="s">
        <v>498</v>
      </c>
      <c r="C275" s="76">
        <v>15370900000</v>
      </c>
      <c r="D275" s="76">
        <v>16604300000</v>
      </c>
      <c r="E275" s="76">
        <v>14909500000</v>
      </c>
      <c r="F275" s="76">
        <v>14132000000</v>
      </c>
      <c r="G275" s="76">
        <v>12350800000</v>
      </c>
      <c r="H275" s="76">
        <v>10476500000</v>
      </c>
      <c r="I275" s="76">
        <v>9531530000</v>
      </c>
      <c r="J275" s="76">
        <v>8696360000</v>
      </c>
      <c r="K275" s="76">
        <v>7399280000</v>
      </c>
      <c r="L275" s="76">
        <v>6379240000</v>
      </c>
      <c r="M275" s="76">
        <v>5155360000</v>
      </c>
      <c r="N275" s="76">
        <v>4653600000</v>
      </c>
      <c r="O275" s="76">
        <v>4382630000</v>
      </c>
      <c r="P275" s="76">
        <v>4057200000</v>
      </c>
      <c r="Q275" s="76">
        <v>3363480000</v>
      </c>
      <c r="R275" s="76">
        <v>2578190000</v>
      </c>
      <c r="S275" s="76">
        <v>1972160000</v>
      </c>
      <c r="T275" s="76">
        <v>1296950000</v>
      </c>
      <c r="U275" s="76">
        <v>879030000</v>
      </c>
      <c r="V275" s="76">
        <v>572220000</v>
      </c>
      <c r="W275" s="76">
        <v>666080000</v>
      </c>
      <c r="X275" s="76">
        <v>657870000</v>
      </c>
      <c r="Y275" s="76">
        <v>703500000</v>
      </c>
      <c r="Z275" s="76">
        <v>698660000</v>
      </c>
      <c r="AA275" s="76">
        <v>717320000</v>
      </c>
      <c r="AB275" s="76">
        <v>703840000</v>
      </c>
      <c r="AC275" s="76">
        <v>734710000</v>
      </c>
      <c r="AD275" s="76">
        <v>771310000</v>
      </c>
      <c r="AE275" s="76">
        <v>807410000</v>
      </c>
      <c r="AF275" s="76">
        <v>833980000</v>
      </c>
      <c r="AG275" s="76">
        <v>872390000</v>
      </c>
    </row>
    <row r="276" spans="1:33">
      <c r="A276" t="s">
        <v>480</v>
      </c>
      <c r="B276" t="s">
        <v>498</v>
      </c>
      <c r="C276" s="76">
        <v>1027620000</v>
      </c>
      <c r="D276" s="76">
        <v>1039660000</v>
      </c>
      <c r="E276" s="76">
        <v>1061470000</v>
      </c>
      <c r="F276" s="76">
        <v>1018540000</v>
      </c>
      <c r="G276" s="76">
        <v>1003060000</v>
      </c>
      <c r="H276" s="76">
        <v>988650000</v>
      </c>
      <c r="I276" s="76">
        <v>974020000</v>
      </c>
      <c r="J276" s="76">
        <v>959450000</v>
      </c>
      <c r="K276" s="76">
        <v>944720000</v>
      </c>
      <c r="L276" s="76">
        <v>929880000</v>
      </c>
      <c r="M276" s="76">
        <v>915770000</v>
      </c>
      <c r="N276" s="76">
        <v>901940000</v>
      </c>
      <c r="O276" s="76">
        <v>888010000</v>
      </c>
      <c r="P276" s="76">
        <v>882330000</v>
      </c>
      <c r="Q276" s="76">
        <v>876420000</v>
      </c>
      <c r="R276" s="76">
        <v>871680000</v>
      </c>
      <c r="S276" s="76">
        <v>867810000</v>
      </c>
      <c r="T276" s="76">
        <v>864200000</v>
      </c>
      <c r="U276" s="76">
        <v>860670000</v>
      </c>
      <c r="V276" s="76">
        <v>857330000</v>
      </c>
      <c r="W276" s="76">
        <v>854040000</v>
      </c>
      <c r="X276" s="76">
        <v>850450000</v>
      </c>
      <c r="Y276" s="76">
        <v>847290000</v>
      </c>
      <c r="Z276" s="76">
        <v>844150000</v>
      </c>
      <c r="AA276" s="76">
        <v>840970000</v>
      </c>
      <c r="AB276" s="76">
        <v>837990000</v>
      </c>
      <c r="AC276" s="76">
        <v>835090000</v>
      </c>
      <c r="AD276" s="76">
        <v>832370000</v>
      </c>
      <c r="AE276" s="76">
        <v>829660000</v>
      </c>
      <c r="AF276" s="76">
        <v>826730000</v>
      </c>
      <c r="AG276" s="76">
        <v>823660000</v>
      </c>
    </row>
    <row r="277" spans="1:33">
      <c r="A277" t="s">
        <v>481</v>
      </c>
      <c r="B277" t="s">
        <v>498</v>
      </c>
      <c r="C277" s="76">
        <v>825740000</v>
      </c>
      <c r="D277" s="76">
        <v>867250000</v>
      </c>
      <c r="E277" s="76">
        <v>892670000</v>
      </c>
      <c r="F277" s="76">
        <v>887630000</v>
      </c>
      <c r="G277" s="76">
        <v>884880000</v>
      </c>
      <c r="H277" s="76">
        <v>883480000</v>
      </c>
      <c r="I277" s="76">
        <v>881150000</v>
      </c>
      <c r="J277" s="76">
        <v>885240000</v>
      </c>
      <c r="K277" s="76">
        <v>887120000</v>
      </c>
      <c r="L277" s="76">
        <v>887680000</v>
      </c>
      <c r="M277" s="76">
        <v>888740000</v>
      </c>
      <c r="N277" s="76">
        <v>890470000</v>
      </c>
      <c r="O277" s="76">
        <v>890820000</v>
      </c>
      <c r="P277" s="76">
        <v>892080000</v>
      </c>
      <c r="Q277" s="76">
        <v>891480000</v>
      </c>
      <c r="R277" s="76">
        <v>893280000</v>
      </c>
      <c r="S277" s="76">
        <v>895660000</v>
      </c>
      <c r="T277" s="76">
        <v>898210000</v>
      </c>
      <c r="U277" s="76">
        <v>900550000</v>
      </c>
      <c r="V277" s="76">
        <v>902970000</v>
      </c>
      <c r="W277" s="76">
        <v>904840000</v>
      </c>
      <c r="X277" s="76">
        <v>906770000</v>
      </c>
      <c r="Y277" s="76">
        <v>909600000</v>
      </c>
      <c r="Z277" s="76">
        <v>912070000</v>
      </c>
      <c r="AA277" s="76">
        <v>914500000</v>
      </c>
      <c r="AB277" s="76">
        <v>917190000</v>
      </c>
      <c r="AC277" s="76">
        <v>919350000</v>
      </c>
      <c r="AD277" s="76">
        <v>921830000</v>
      </c>
      <c r="AE277" s="76">
        <v>924000000</v>
      </c>
      <c r="AF277" s="76">
        <v>925620000</v>
      </c>
      <c r="AG277" s="76">
        <v>927220000</v>
      </c>
    </row>
    <row r="278" spans="1:33">
      <c r="A278" t="s">
        <v>482</v>
      </c>
      <c r="B278" t="s">
        <v>498</v>
      </c>
      <c r="C278" s="76">
        <v>1295560000000</v>
      </c>
      <c r="D278" s="76">
        <v>1314170000000</v>
      </c>
      <c r="E278" s="76">
        <v>1325730000000</v>
      </c>
      <c r="F278" s="76">
        <v>1237670000000</v>
      </c>
      <c r="G278" s="76">
        <v>1252370000000</v>
      </c>
      <c r="H278" s="76">
        <v>1265780000000</v>
      </c>
      <c r="I278" s="76">
        <v>1281210000000</v>
      </c>
      <c r="J278" s="76">
        <v>1295920000000</v>
      </c>
      <c r="K278" s="76">
        <v>1311130000000</v>
      </c>
      <c r="L278" s="76">
        <v>1325760000000</v>
      </c>
      <c r="M278" s="76">
        <v>1340830000000</v>
      </c>
      <c r="N278" s="76">
        <v>1349750000000</v>
      </c>
      <c r="O278" s="76">
        <v>1383620000000</v>
      </c>
      <c r="P278" s="76">
        <v>1416680000000</v>
      </c>
      <c r="Q278" s="76">
        <v>1452010000000</v>
      </c>
      <c r="R278" s="76">
        <v>1487700000000</v>
      </c>
      <c r="S278" s="76">
        <v>1494950000000</v>
      </c>
      <c r="T278" s="76">
        <v>1502100000000</v>
      </c>
      <c r="U278" s="76">
        <v>1508440000000</v>
      </c>
      <c r="V278" s="76">
        <v>1512980000000</v>
      </c>
      <c r="W278" s="76">
        <v>1517970000000</v>
      </c>
      <c r="X278" s="76">
        <v>1522990000000</v>
      </c>
      <c r="Y278" s="76">
        <v>1526560000000</v>
      </c>
      <c r="Z278" s="76">
        <v>1529970000000</v>
      </c>
      <c r="AA278" s="76">
        <v>1532500000000</v>
      </c>
      <c r="AB278" s="76">
        <v>1535610000000</v>
      </c>
      <c r="AC278" s="76">
        <v>1540730000000</v>
      </c>
      <c r="AD278" s="76">
        <v>1545400000000</v>
      </c>
      <c r="AE278" s="76">
        <v>1549040000000</v>
      </c>
      <c r="AF278" s="76">
        <v>1553830000000</v>
      </c>
      <c r="AG278" s="76">
        <v>1560190000000</v>
      </c>
    </row>
    <row r="279" spans="1:33">
      <c r="A279" t="s">
        <v>483</v>
      </c>
      <c r="B279" t="s">
        <v>498</v>
      </c>
      <c r="C279" s="76">
        <v>194520000</v>
      </c>
      <c r="D279" s="76">
        <v>205370000</v>
      </c>
      <c r="E279" s="76">
        <v>211860000</v>
      </c>
      <c r="F279" s="76">
        <v>206280000</v>
      </c>
      <c r="G279" s="76">
        <v>198850000</v>
      </c>
      <c r="H279" s="76">
        <v>191760000</v>
      </c>
      <c r="I279" s="76">
        <v>183760000</v>
      </c>
      <c r="J279" s="76">
        <v>175090000</v>
      </c>
      <c r="K279" s="76">
        <v>166210000</v>
      </c>
      <c r="L279" s="76">
        <v>157080000</v>
      </c>
      <c r="M279" s="76">
        <v>147820000</v>
      </c>
      <c r="N279" s="76">
        <v>147400000</v>
      </c>
      <c r="O279" s="76">
        <v>147510000</v>
      </c>
      <c r="P279" s="76">
        <v>147300000</v>
      </c>
      <c r="Q279" s="76">
        <v>147030000</v>
      </c>
      <c r="R279" s="76">
        <v>146590000</v>
      </c>
      <c r="S279" s="76">
        <v>146130000</v>
      </c>
      <c r="T279" s="76">
        <v>145840000</v>
      </c>
      <c r="U279" s="76">
        <v>145700000</v>
      </c>
      <c r="V279" s="76">
        <v>145470000</v>
      </c>
      <c r="W279" s="76">
        <v>145260000</v>
      </c>
      <c r="X279" s="76">
        <v>145130000</v>
      </c>
      <c r="Y279" s="76">
        <v>144900000</v>
      </c>
      <c r="Z279" s="76">
        <v>144800000</v>
      </c>
      <c r="AA279" s="76">
        <v>144460000</v>
      </c>
      <c r="AB279" s="76">
        <v>144050000</v>
      </c>
      <c r="AC279" s="76">
        <v>144000000</v>
      </c>
      <c r="AD279" s="76">
        <v>143640000</v>
      </c>
      <c r="AE279" s="76">
        <v>143350000</v>
      </c>
      <c r="AF279" s="76">
        <v>143040000</v>
      </c>
      <c r="AG279" s="76">
        <v>142910000</v>
      </c>
    </row>
    <row r="280" spans="1:33">
      <c r="A280" t="s">
        <v>484</v>
      </c>
      <c r="B280" t="s">
        <v>498</v>
      </c>
      <c r="C280" s="76">
        <v>57400000000</v>
      </c>
      <c r="D280" s="76">
        <v>41100000000</v>
      </c>
      <c r="E280" s="76">
        <v>41900000000</v>
      </c>
      <c r="F280" s="76">
        <v>42893000000</v>
      </c>
      <c r="G280" s="76">
        <v>43986000000</v>
      </c>
      <c r="H280" s="76">
        <v>44979000000</v>
      </c>
      <c r="I280" s="76">
        <v>45972000000</v>
      </c>
      <c r="J280" s="76">
        <v>47064900000</v>
      </c>
      <c r="K280" s="76">
        <v>48057900000</v>
      </c>
      <c r="L280" s="76">
        <v>49150900000</v>
      </c>
      <c r="M280" s="76">
        <v>50143900000</v>
      </c>
      <c r="N280" s="76">
        <v>51136900000</v>
      </c>
      <c r="O280" s="76">
        <v>51832700000</v>
      </c>
      <c r="P280" s="76">
        <v>52428500000</v>
      </c>
      <c r="Q280" s="76">
        <v>53024200000</v>
      </c>
      <c r="R280" s="76">
        <v>53720000000</v>
      </c>
      <c r="S280" s="76">
        <v>54520000000</v>
      </c>
      <c r="T280" s="76">
        <v>55320000000</v>
      </c>
      <c r="U280" s="76">
        <v>56220000000</v>
      </c>
      <c r="V280" s="76">
        <v>57020000000</v>
      </c>
      <c r="W280" s="76">
        <v>57820000000</v>
      </c>
      <c r="X280" s="76">
        <v>58720000000</v>
      </c>
      <c r="Y280" s="76">
        <v>59520000000</v>
      </c>
      <c r="Z280" s="76">
        <v>60320000000</v>
      </c>
      <c r="AA280" s="76">
        <v>61220000000</v>
      </c>
      <c r="AB280" s="76">
        <v>62020000000</v>
      </c>
      <c r="AC280" s="76">
        <v>62820000000</v>
      </c>
      <c r="AD280" s="76">
        <v>63720000000</v>
      </c>
      <c r="AE280" s="76">
        <v>64520000000</v>
      </c>
      <c r="AF280" s="76">
        <v>65320000000</v>
      </c>
      <c r="AG280" s="76">
        <v>66220000000</v>
      </c>
    </row>
    <row r="281" spans="1:33">
      <c r="A281" t="s">
        <v>485</v>
      </c>
      <c r="B281" t="s">
        <v>498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486</v>
      </c>
      <c r="B282" t="s">
        <v>498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487</v>
      </c>
      <c r="B283" t="s">
        <v>498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488</v>
      </c>
      <c r="B284" t="s">
        <v>498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489</v>
      </c>
      <c r="B285" t="s">
        <v>498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490</v>
      </c>
      <c r="B286" t="s">
        <v>498</v>
      </c>
      <c r="C286" s="76">
        <v>189300000000000</v>
      </c>
      <c r="D286" s="76">
        <v>208138000000000</v>
      </c>
      <c r="E286" s="76">
        <v>211658000000000</v>
      </c>
      <c r="F286" s="76">
        <v>216002000000000</v>
      </c>
      <c r="G286" s="76">
        <v>191227000000000</v>
      </c>
      <c r="H286" s="76">
        <v>190786000000000</v>
      </c>
      <c r="I286" s="76">
        <v>190566000000000</v>
      </c>
      <c r="J286" s="76">
        <v>189891000000000</v>
      </c>
      <c r="K286" s="76">
        <v>188646000000000</v>
      </c>
      <c r="L286" s="76">
        <v>156843000000000</v>
      </c>
      <c r="M286" s="76">
        <v>153818000000000</v>
      </c>
      <c r="N286" s="76">
        <v>149741000000000</v>
      </c>
      <c r="O286" s="76">
        <v>147749000000000</v>
      </c>
      <c r="P286" s="76">
        <v>144122000000000</v>
      </c>
      <c r="Q286" s="76">
        <v>121895000000000</v>
      </c>
      <c r="R286" s="76">
        <v>118508000000000</v>
      </c>
      <c r="S286" s="76">
        <v>109035000000000</v>
      </c>
      <c r="T286" s="76">
        <v>109036000000000</v>
      </c>
      <c r="U286" s="76">
        <v>109454000000000</v>
      </c>
      <c r="V286" s="76">
        <v>110065000000000</v>
      </c>
      <c r="W286" s="76">
        <v>110763000000000</v>
      </c>
      <c r="X286" s="76">
        <v>111573000000000</v>
      </c>
      <c r="Y286" s="76">
        <v>112269000000000</v>
      </c>
      <c r="Z286" s="76">
        <v>112928000000000</v>
      </c>
      <c r="AA286" s="76">
        <v>113720000000000</v>
      </c>
      <c r="AB286" s="76">
        <v>114483000000000</v>
      </c>
      <c r="AC286" s="76">
        <v>117320000000000</v>
      </c>
      <c r="AD286" s="76">
        <v>120151000000000</v>
      </c>
      <c r="AE286" s="76">
        <v>122940000000000</v>
      </c>
      <c r="AF286" s="76">
        <v>125748000000000</v>
      </c>
      <c r="AG286" s="76">
        <v>128558000000000</v>
      </c>
    </row>
    <row r="287" spans="1:33">
      <c r="A287" t="s">
        <v>491</v>
      </c>
      <c r="B287" t="s">
        <v>498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492</v>
      </c>
      <c r="B288" t="s">
        <v>498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493</v>
      </c>
      <c r="B289" t="s">
        <v>498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445</v>
      </c>
      <c r="B290" t="s">
        <v>499</v>
      </c>
      <c r="C290">
        <v>3671.55</v>
      </c>
      <c r="D290">
        <v>3925.51</v>
      </c>
      <c r="E290">
        <v>3978.64</v>
      </c>
      <c r="F290">
        <v>3941.85</v>
      </c>
      <c r="G290">
        <v>3875.55</v>
      </c>
      <c r="H290">
        <v>3836.55</v>
      </c>
      <c r="I290">
        <v>3810.67</v>
      </c>
      <c r="J290">
        <v>3774.71</v>
      </c>
      <c r="K290">
        <v>3744.62</v>
      </c>
      <c r="L290">
        <v>3718.51</v>
      </c>
      <c r="M290">
        <v>3676.18</v>
      </c>
      <c r="N290">
        <v>3646.93</v>
      </c>
      <c r="O290">
        <v>3616.88</v>
      </c>
      <c r="P290">
        <v>3568.99</v>
      </c>
      <c r="Q290">
        <v>3527.95</v>
      </c>
      <c r="R290">
        <v>3482.3</v>
      </c>
      <c r="S290">
        <v>3442.37</v>
      </c>
      <c r="T290">
        <v>3407.71</v>
      </c>
      <c r="U290">
        <v>3374.56</v>
      </c>
      <c r="V290">
        <v>3334.78</v>
      </c>
      <c r="W290">
        <v>3298.24</v>
      </c>
      <c r="X290">
        <v>3259.99</v>
      </c>
      <c r="Y290">
        <v>3234.35</v>
      </c>
      <c r="Z290">
        <v>3202.1</v>
      </c>
      <c r="AA290">
        <v>3160.49</v>
      </c>
      <c r="AB290">
        <v>3124.84</v>
      </c>
      <c r="AC290">
        <v>3085.76</v>
      </c>
      <c r="AD290">
        <v>3049.56</v>
      </c>
      <c r="AE290">
        <v>3015.31</v>
      </c>
      <c r="AF290">
        <v>2983.27</v>
      </c>
      <c r="AG290">
        <v>2977.71</v>
      </c>
    </row>
    <row r="291" spans="1:33">
      <c r="A291" t="s">
        <v>447</v>
      </c>
      <c r="B291" t="s">
        <v>499</v>
      </c>
      <c r="C291">
        <v>1125.81</v>
      </c>
      <c r="D291">
        <v>1275.23</v>
      </c>
      <c r="E291">
        <v>1314.28</v>
      </c>
      <c r="F291">
        <v>1312.83</v>
      </c>
      <c r="G291">
        <v>1310.04</v>
      </c>
      <c r="H291">
        <v>1306.1099999999999</v>
      </c>
      <c r="I291">
        <v>1300.74</v>
      </c>
      <c r="J291">
        <v>1294.73</v>
      </c>
      <c r="K291">
        <v>1287.56</v>
      </c>
      <c r="L291">
        <v>1280.56</v>
      </c>
      <c r="M291">
        <v>1274.1600000000001</v>
      </c>
      <c r="N291">
        <v>1267.52</v>
      </c>
      <c r="O291">
        <v>1261.23</v>
      </c>
      <c r="P291">
        <v>1252.6099999999999</v>
      </c>
      <c r="Q291">
        <v>1244.8800000000001</v>
      </c>
      <c r="R291">
        <v>1236.45</v>
      </c>
      <c r="S291">
        <v>1228.27</v>
      </c>
      <c r="T291">
        <v>1219.77</v>
      </c>
      <c r="U291">
        <v>1210.8699999999999</v>
      </c>
      <c r="V291">
        <v>1201.54</v>
      </c>
      <c r="W291">
        <v>1193.18</v>
      </c>
      <c r="X291">
        <v>1184.5999999999999</v>
      </c>
      <c r="Y291">
        <v>1176.33</v>
      </c>
      <c r="Z291">
        <v>1168.31</v>
      </c>
      <c r="AA291">
        <v>1160.27</v>
      </c>
      <c r="AB291">
        <v>1153.05</v>
      </c>
      <c r="AC291">
        <v>1146.55</v>
      </c>
      <c r="AD291">
        <v>1139.21</v>
      </c>
      <c r="AE291">
        <v>1131.3900000000001</v>
      </c>
      <c r="AF291">
        <v>1125.44</v>
      </c>
      <c r="AG291">
        <v>1119.29</v>
      </c>
    </row>
    <row r="292" spans="1:33">
      <c r="A292" t="s">
        <v>448</v>
      </c>
      <c r="B292" t="s">
        <v>499</v>
      </c>
      <c r="C292">
        <v>707.89800000000002</v>
      </c>
      <c r="D292">
        <v>727.85199999999998</v>
      </c>
      <c r="E292">
        <v>734.20399999999995</v>
      </c>
      <c r="F292">
        <v>708.55799999999999</v>
      </c>
      <c r="G292">
        <v>683.351</v>
      </c>
      <c r="H292">
        <v>662.12699999999995</v>
      </c>
      <c r="I292">
        <v>647.79899999999998</v>
      </c>
      <c r="J292">
        <v>624.37199999999996</v>
      </c>
      <c r="K292">
        <v>608.10500000000002</v>
      </c>
      <c r="L292">
        <v>583.11199999999997</v>
      </c>
      <c r="M292">
        <v>550.62300000000005</v>
      </c>
      <c r="N292">
        <v>524.57899999999995</v>
      </c>
      <c r="O292">
        <v>508.31900000000002</v>
      </c>
      <c r="P292">
        <v>481.91699999999997</v>
      </c>
      <c r="Q292">
        <v>462.11200000000002</v>
      </c>
      <c r="R292">
        <v>435.70699999999999</v>
      </c>
      <c r="S292">
        <v>409.93700000000001</v>
      </c>
      <c r="T292">
        <v>387.53899999999999</v>
      </c>
      <c r="U292">
        <v>369.40100000000001</v>
      </c>
      <c r="V292">
        <v>351.255</v>
      </c>
      <c r="W292">
        <v>329.959</v>
      </c>
      <c r="X292">
        <v>310.42200000000003</v>
      </c>
      <c r="Y292">
        <v>299.464</v>
      </c>
      <c r="Z292">
        <v>286.15800000000002</v>
      </c>
      <c r="AA292">
        <v>258.096</v>
      </c>
      <c r="AB292">
        <v>236.547</v>
      </c>
      <c r="AC292">
        <v>211.88</v>
      </c>
      <c r="AD292">
        <v>193.42400000000001</v>
      </c>
      <c r="AE292">
        <v>174.58600000000001</v>
      </c>
      <c r="AF292">
        <v>155.26300000000001</v>
      </c>
      <c r="AG292">
        <v>168.30099999999999</v>
      </c>
    </row>
    <row r="293" spans="1:33">
      <c r="A293" t="s">
        <v>449</v>
      </c>
      <c r="B293" t="s">
        <v>499</v>
      </c>
      <c r="C293">
        <v>398.97500000000002</v>
      </c>
      <c r="D293">
        <v>395.63900000000001</v>
      </c>
      <c r="E293">
        <v>390.95600000000002</v>
      </c>
      <c r="F293">
        <v>390.14499999999998</v>
      </c>
      <c r="G293">
        <v>384.541</v>
      </c>
      <c r="H293">
        <v>380.76100000000002</v>
      </c>
      <c r="I293">
        <v>379.06799999999998</v>
      </c>
      <c r="J293">
        <v>379.12099999999998</v>
      </c>
      <c r="K293">
        <v>378.21300000000002</v>
      </c>
      <c r="L293">
        <v>381.24</v>
      </c>
      <c r="M293">
        <v>382.06599999999997</v>
      </c>
      <c r="N293">
        <v>383.37700000000001</v>
      </c>
      <c r="O293">
        <v>381.33</v>
      </c>
      <c r="P293">
        <v>379.12799999999999</v>
      </c>
      <c r="Q293">
        <v>376.62099999999998</v>
      </c>
      <c r="R293">
        <v>373.92500000000001</v>
      </c>
      <c r="S293">
        <v>371.053</v>
      </c>
      <c r="T293">
        <v>368.14499999999998</v>
      </c>
      <c r="U293">
        <v>365.65899999999999</v>
      </c>
      <c r="V293">
        <v>362.76900000000001</v>
      </c>
      <c r="W293">
        <v>360.05799999999999</v>
      </c>
      <c r="X293">
        <v>357.56200000000001</v>
      </c>
      <c r="Y293">
        <v>354.98399999999998</v>
      </c>
      <c r="Z293">
        <v>352.55599999999998</v>
      </c>
      <c r="AA293">
        <v>349.56900000000002</v>
      </c>
      <c r="AB293">
        <v>347.04899999999998</v>
      </c>
      <c r="AC293">
        <v>344.46</v>
      </c>
      <c r="AD293">
        <v>341.892</v>
      </c>
      <c r="AE293">
        <v>340.06700000000001</v>
      </c>
      <c r="AF293">
        <v>337.5</v>
      </c>
      <c r="AG293">
        <v>334.738</v>
      </c>
    </row>
    <row r="294" spans="1:33">
      <c r="A294" t="s">
        <v>450</v>
      </c>
      <c r="B294" t="s">
        <v>499</v>
      </c>
      <c r="C294">
        <v>140.63200000000001</v>
      </c>
      <c r="D294">
        <v>155.887</v>
      </c>
      <c r="E294">
        <v>159.029</v>
      </c>
      <c r="F294">
        <v>157.65600000000001</v>
      </c>
      <c r="G294">
        <v>154.74600000000001</v>
      </c>
      <c r="H294">
        <v>153.00399999999999</v>
      </c>
      <c r="I294">
        <v>151.58799999999999</v>
      </c>
      <c r="J294">
        <v>150.12</v>
      </c>
      <c r="K294">
        <v>149.52500000000001</v>
      </c>
      <c r="L294">
        <v>148.376</v>
      </c>
      <c r="M294">
        <v>149.80799999999999</v>
      </c>
      <c r="N294">
        <v>152.49100000000001</v>
      </c>
      <c r="O294">
        <v>152.43600000000001</v>
      </c>
      <c r="P294">
        <v>152.19499999999999</v>
      </c>
      <c r="Q294">
        <v>151.77199999999999</v>
      </c>
      <c r="R294">
        <v>150.786</v>
      </c>
      <c r="S294">
        <v>149.85400000000001</v>
      </c>
      <c r="T294">
        <v>148.851</v>
      </c>
      <c r="U294">
        <v>147.89699999999999</v>
      </c>
      <c r="V294">
        <v>146.80799999999999</v>
      </c>
      <c r="W294">
        <v>145.94999999999999</v>
      </c>
      <c r="X294">
        <v>145.35599999999999</v>
      </c>
      <c r="Y294">
        <v>144.739</v>
      </c>
      <c r="Z294">
        <v>144.03399999999999</v>
      </c>
      <c r="AA294">
        <v>143.285</v>
      </c>
      <c r="AB294">
        <v>142.43</v>
      </c>
      <c r="AC294">
        <v>141.71299999999999</v>
      </c>
      <c r="AD294">
        <v>141.02799999999999</v>
      </c>
      <c r="AE294">
        <v>140.76599999999999</v>
      </c>
      <c r="AF294">
        <v>140.27600000000001</v>
      </c>
      <c r="AG294">
        <v>139.72399999999999</v>
      </c>
    </row>
    <row r="295" spans="1:33">
      <c r="A295" t="s">
        <v>451</v>
      </c>
      <c r="B295" t="s">
        <v>499</v>
      </c>
      <c r="C295">
        <v>1475.71</v>
      </c>
      <c r="D295">
        <v>1517.73</v>
      </c>
      <c r="E295">
        <v>1524.66</v>
      </c>
      <c r="F295">
        <v>1509.46</v>
      </c>
      <c r="G295">
        <v>1494.29</v>
      </c>
      <c r="H295">
        <v>1484.74</v>
      </c>
      <c r="I295">
        <v>1480.05</v>
      </c>
      <c r="J295">
        <v>1473.88</v>
      </c>
      <c r="K295">
        <v>1465.61</v>
      </c>
      <c r="L295">
        <v>1457.82</v>
      </c>
      <c r="M295">
        <v>1448.43</v>
      </c>
      <c r="N295">
        <v>1443.53</v>
      </c>
      <c r="O295">
        <v>1436.59</v>
      </c>
      <c r="P295">
        <v>1426.38</v>
      </c>
      <c r="Q295">
        <v>1414.51</v>
      </c>
      <c r="R295">
        <v>1406.65</v>
      </c>
      <c r="S295">
        <v>1406.37</v>
      </c>
      <c r="T295">
        <v>1407.63</v>
      </c>
      <c r="U295">
        <v>1405.43</v>
      </c>
      <c r="V295">
        <v>1397.93</v>
      </c>
      <c r="W295">
        <v>1396.39</v>
      </c>
      <c r="X295">
        <v>1391.28</v>
      </c>
      <c r="Y295">
        <v>1388.09</v>
      </c>
      <c r="Z295">
        <v>1380.42</v>
      </c>
      <c r="AA295">
        <v>1377.24</v>
      </c>
      <c r="AB295">
        <v>1372.54</v>
      </c>
      <c r="AC295">
        <v>1367.71</v>
      </c>
      <c r="AD295">
        <v>1360.13</v>
      </c>
      <c r="AE295">
        <v>1353.64</v>
      </c>
      <c r="AF295">
        <v>1347.79</v>
      </c>
      <c r="AG295">
        <v>1338.64</v>
      </c>
    </row>
    <row r="296" spans="1:33">
      <c r="A296" t="s">
        <v>452</v>
      </c>
      <c r="B296" t="s">
        <v>499</v>
      </c>
      <c r="C296">
        <v>47.642899999999997</v>
      </c>
      <c r="D296">
        <v>50.865099999999998</v>
      </c>
      <c r="E296">
        <v>52.230499999999999</v>
      </c>
      <c r="F296">
        <v>52.090400000000002</v>
      </c>
      <c r="G296">
        <v>54.114199999999997</v>
      </c>
      <c r="H296">
        <v>55.326900000000002</v>
      </c>
      <c r="I296">
        <v>55.9544</v>
      </c>
      <c r="J296">
        <v>56.072099999999999</v>
      </c>
      <c r="K296">
        <v>57.23</v>
      </c>
      <c r="L296">
        <v>57.261200000000002</v>
      </c>
      <c r="M296">
        <v>57.035499999999999</v>
      </c>
      <c r="N296">
        <v>58.45</v>
      </c>
      <c r="O296">
        <v>58.0321</v>
      </c>
      <c r="P296">
        <v>54.869399999999999</v>
      </c>
      <c r="Q296">
        <v>53.247</v>
      </c>
      <c r="R296">
        <v>52.005000000000003</v>
      </c>
      <c r="S296">
        <v>51.104399999999998</v>
      </c>
      <c r="T296">
        <v>49.978400000000001</v>
      </c>
      <c r="U296">
        <v>49.498800000000003</v>
      </c>
      <c r="V296">
        <v>49.649099999999997</v>
      </c>
      <c r="W296">
        <v>49.838799999999999</v>
      </c>
      <c r="X296">
        <v>48.878900000000002</v>
      </c>
      <c r="Y296">
        <v>49.838700000000003</v>
      </c>
      <c r="Z296">
        <v>50.701799999999999</v>
      </c>
      <c r="AA296">
        <v>53.101799999999997</v>
      </c>
      <c r="AB296">
        <v>55.280799999999999</v>
      </c>
      <c r="AC296">
        <v>55.470799999999997</v>
      </c>
      <c r="AD296">
        <v>56.881100000000004</v>
      </c>
      <c r="AE296">
        <v>58.853700000000003</v>
      </c>
      <c r="AF296">
        <v>61.979199999999999</v>
      </c>
      <c r="AG296">
        <v>62.976300000000002</v>
      </c>
    </row>
    <row r="297" spans="1:33">
      <c r="A297" t="s">
        <v>453</v>
      </c>
      <c r="B297" t="s">
        <v>499</v>
      </c>
      <c r="C297">
        <v>-225.108</v>
      </c>
      <c r="D297">
        <v>-197.69900000000001</v>
      </c>
      <c r="E297">
        <v>-196.715</v>
      </c>
      <c r="F297">
        <v>-188.89599999999999</v>
      </c>
      <c r="G297">
        <v>-205.529</v>
      </c>
      <c r="H297">
        <v>-205.518</v>
      </c>
      <c r="I297">
        <v>-204.53800000000001</v>
      </c>
      <c r="J297">
        <v>-203.57900000000001</v>
      </c>
      <c r="K297">
        <v>-201.619</v>
      </c>
      <c r="L297">
        <v>-189.86500000000001</v>
      </c>
      <c r="M297">
        <v>-185.94499999999999</v>
      </c>
      <c r="N297">
        <v>-183.01900000000001</v>
      </c>
      <c r="O297">
        <v>-181.054</v>
      </c>
      <c r="P297">
        <v>-178.114</v>
      </c>
      <c r="Q297">
        <v>-175.19300000000001</v>
      </c>
      <c r="R297">
        <v>-173.226</v>
      </c>
      <c r="S297">
        <v>-174.21799999999999</v>
      </c>
      <c r="T297">
        <v>-174.20699999999999</v>
      </c>
      <c r="U297">
        <v>-174.19900000000001</v>
      </c>
      <c r="V297">
        <v>-175.17699999999999</v>
      </c>
      <c r="W297">
        <v>-177.13300000000001</v>
      </c>
      <c r="X297">
        <v>-178.11699999999999</v>
      </c>
      <c r="Y297">
        <v>-179.1</v>
      </c>
      <c r="Z297">
        <v>-180.084</v>
      </c>
      <c r="AA297">
        <v>-181.065</v>
      </c>
      <c r="AB297">
        <v>-182.04599999999999</v>
      </c>
      <c r="AC297">
        <v>-182.029</v>
      </c>
      <c r="AD297">
        <v>-183.01</v>
      </c>
      <c r="AE297">
        <v>-183.994</v>
      </c>
      <c r="AF297">
        <v>-184.97499999999999</v>
      </c>
      <c r="AG297">
        <v>-185.95599999999999</v>
      </c>
    </row>
    <row r="298" spans="1:33">
      <c r="A298" t="s">
        <v>454</v>
      </c>
      <c r="B298" t="s">
        <v>499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455</v>
      </c>
      <c r="B299" t="s">
        <v>499</v>
      </c>
      <c r="C299">
        <v>866.529</v>
      </c>
      <c r="D299">
        <v>890.78200000000004</v>
      </c>
      <c r="E299">
        <v>894.70799999999997</v>
      </c>
      <c r="F299">
        <v>882.096</v>
      </c>
      <c r="G299">
        <v>870.03700000000003</v>
      </c>
      <c r="H299">
        <v>863.73900000000003</v>
      </c>
      <c r="I299">
        <v>860.78800000000001</v>
      </c>
      <c r="J299">
        <v>856.59799999999996</v>
      </c>
      <c r="K299">
        <v>850.471</v>
      </c>
      <c r="L299">
        <v>844.77300000000002</v>
      </c>
      <c r="M299">
        <v>837.86099999999999</v>
      </c>
      <c r="N299">
        <v>835.70899999999995</v>
      </c>
      <c r="O299">
        <v>830.59500000000003</v>
      </c>
      <c r="P299">
        <v>822.98099999999999</v>
      </c>
      <c r="Q299">
        <v>813.52599999999995</v>
      </c>
      <c r="R299">
        <v>808.21199999999999</v>
      </c>
      <c r="S299">
        <v>809.17899999999997</v>
      </c>
      <c r="T299">
        <v>812.11099999999999</v>
      </c>
      <c r="U299">
        <v>811.58100000000002</v>
      </c>
      <c r="V299">
        <v>805.85199999999998</v>
      </c>
      <c r="W299">
        <v>806.31100000000004</v>
      </c>
      <c r="X299">
        <v>803.23599999999999</v>
      </c>
      <c r="Y299">
        <v>801.73800000000006</v>
      </c>
      <c r="Z299">
        <v>796.15099999999995</v>
      </c>
      <c r="AA299">
        <v>794.63099999999997</v>
      </c>
      <c r="AB299">
        <v>791.73299999999995</v>
      </c>
      <c r="AC299">
        <v>788.26099999999997</v>
      </c>
      <c r="AD299">
        <v>782.22500000000002</v>
      </c>
      <c r="AE299">
        <v>777.32500000000005</v>
      </c>
      <c r="AF299">
        <v>773.12099999999998</v>
      </c>
      <c r="AG299">
        <v>765.68799999999999</v>
      </c>
    </row>
    <row r="300" spans="1:33">
      <c r="A300" t="s">
        <v>456</v>
      </c>
      <c r="B300" t="s">
        <v>499</v>
      </c>
      <c r="C300">
        <v>479.04599999999999</v>
      </c>
      <c r="D300">
        <v>495.22300000000001</v>
      </c>
      <c r="E300">
        <v>499.86</v>
      </c>
      <c r="F300">
        <v>499.99299999999999</v>
      </c>
      <c r="G300">
        <v>499.57400000000001</v>
      </c>
      <c r="H300">
        <v>498.98099999999999</v>
      </c>
      <c r="I300">
        <v>499.24200000000002</v>
      </c>
      <c r="J300">
        <v>499.25099999999998</v>
      </c>
      <c r="K300">
        <v>499.072</v>
      </c>
      <c r="L300">
        <v>498.95400000000001</v>
      </c>
      <c r="M300">
        <v>498.40800000000002</v>
      </c>
      <c r="N300">
        <v>497.238</v>
      </c>
      <c r="O300">
        <v>497.01400000000001</v>
      </c>
      <c r="P300">
        <v>495.99</v>
      </c>
      <c r="Q300">
        <v>495.125</v>
      </c>
      <c r="R300">
        <v>494.154</v>
      </c>
      <c r="S300">
        <v>494.46100000000001</v>
      </c>
      <c r="T300">
        <v>494.37</v>
      </c>
      <c r="U300">
        <v>494.25099999999998</v>
      </c>
      <c r="V300">
        <v>494.03800000000001</v>
      </c>
      <c r="W300">
        <v>493.61900000000003</v>
      </c>
      <c r="X300">
        <v>493.14299999999997</v>
      </c>
      <c r="Y300">
        <v>493.01299999999998</v>
      </c>
      <c r="Z300">
        <v>492.48500000000001</v>
      </c>
      <c r="AA300">
        <v>492.38200000000001</v>
      </c>
      <c r="AB300">
        <v>492.16399999999999</v>
      </c>
      <c r="AC300">
        <v>492.34199999999998</v>
      </c>
      <c r="AD300">
        <v>492.36900000000003</v>
      </c>
      <c r="AE300">
        <v>492.33499999999998</v>
      </c>
      <c r="AF300">
        <v>492.27300000000002</v>
      </c>
      <c r="AG300">
        <v>492.14400000000001</v>
      </c>
    </row>
    <row r="301" spans="1:33">
      <c r="A301" t="s">
        <v>457</v>
      </c>
      <c r="B301" t="s">
        <v>499</v>
      </c>
      <c r="C301">
        <v>130.13</v>
      </c>
      <c r="D301">
        <v>131.72800000000001</v>
      </c>
      <c r="E301">
        <v>130.09100000000001</v>
      </c>
      <c r="F301">
        <v>127.369</v>
      </c>
      <c r="G301">
        <v>124.68</v>
      </c>
      <c r="H301">
        <v>122.017</v>
      </c>
      <c r="I301">
        <v>120.023</v>
      </c>
      <c r="J301">
        <v>118.029</v>
      </c>
      <c r="K301">
        <v>116.06399999999999</v>
      </c>
      <c r="L301">
        <v>114.09699999999999</v>
      </c>
      <c r="M301">
        <v>112.16</v>
      </c>
      <c r="N301">
        <v>110.584</v>
      </c>
      <c r="O301">
        <v>108.983</v>
      </c>
      <c r="P301">
        <v>107.407</v>
      </c>
      <c r="Q301">
        <v>105.858</v>
      </c>
      <c r="R301">
        <v>104.28100000000001</v>
      </c>
      <c r="S301">
        <v>102.73099999999999</v>
      </c>
      <c r="T301">
        <v>101.149</v>
      </c>
      <c r="U301">
        <v>99.597399999999993</v>
      </c>
      <c r="V301">
        <v>98.0428</v>
      </c>
      <c r="W301">
        <v>96.4619</v>
      </c>
      <c r="X301">
        <v>94.904300000000006</v>
      </c>
      <c r="Y301">
        <v>93.343000000000004</v>
      </c>
      <c r="Z301">
        <v>91.784400000000005</v>
      </c>
      <c r="AA301">
        <v>90.225800000000007</v>
      </c>
      <c r="AB301">
        <v>88.639200000000002</v>
      </c>
      <c r="AC301">
        <v>87.105000000000004</v>
      </c>
      <c r="AD301">
        <v>85.5411</v>
      </c>
      <c r="AE301">
        <v>83.980800000000002</v>
      </c>
      <c r="AF301">
        <v>82.392600000000002</v>
      </c>
      <c r="AG301">
        <v>80.804299999999998</v>
      </c>
    </row>
    <row r="302" spans="1:33">
      <c r="A302" t="s">
        <v>458</v>
      </c>
      <c r="B302" t="s">
        <v>499</v>
      </c>
      <c r="C302">
        <v>2802.86</v>
      </c>
      <c r="D302">
        <v>3022.93</v>
      </c>
      <c r="E302">
        <v>3071.72</v>
      </c>
      <c r="F302">
        <v>3043.26</v>
      </c>
      <c r="G302">
        <v>2984.01</v>
      </c>
      <c r="H302">
        <v>2953.51</v>
      </c>
      <c r="I302">
        <v>2934.41</v>
      </c>
      <c r="J302">
        <v>2905.27</v>
      </c>
      <c r="K302">
        <v>2881.08</v>
      </c>
      <c r="L302">
        <v>2861.09</v>
      </c>
      <c r="M302">
        <v>2824.64</v>
      </c>
      <c r="N302">
        <v>2798.01</v>
      </c>
      <c r="O302">
        <v>2770.75</v>
      </c>
      <c r="P302">
        <v>2726.46</v>
      </c>
      <c r="Q302">
        <v>2688.78</v>
      </c>
      <c r="R302">
        <v>2646.59</v>
      </c>
      <c r="S302">
        <v>2607.5500000000002</v>
      </c>
      <c r="T302">
        <v>2573.8000000000002</v>
      </c>
      <c r="U302">
        <v>2541.7199999999998</v>
      </c>
      <c r="V302">
        <v>2503.4</v>
      </c>
      <c r="W302">
        <v>2467.9899999999998</v>
      </c>
      <c r="X302">
        <v>2430.86</v>
      </c>
      <c r="Y302">
        <v>2406.54</v>
      </c>
      <c r="Z302">
        <v>2375.64</v>
      </c>
      <c r="AA302">
        <v>2335.39</v>
      </c>
      <c r="AB302">
        <v>2301.3000000000002</v>
      </c>
      <c r="AC302">
        <v>2262.9899999999998</v>
      </c>
      <c r="AD302">
        <v>2228.16</v>
      </c>
      <c r="AE302">
        <v>2195.5700000000002</v>
      </c>
      <c r="AF302">
        <v>2164.9499999999998</v>
      </c>
      <c r="AG302">
        <v>2161.81</v>
      </c>
    </row>
    <row r="303" spans="1:33">
      <c r="A303" t="s">
        <v>459</v>
      </c>
      <c r="B303" t="s">
        <v>499</v>
      </c>
      <c r="C303">
        <v>25.982299999999999</v>
      </c>
      <c r="D303">
        <v>27.833500000000001</v>
      </c>
      <c r="E303">
        <v>28.331800000000001</v>
      </c>
      <c r="F303">
        <v>28.1662</v>
      </c>
      <c r="G303">
        <v>28.165800000000001</v>
      </c>
      <c r="H303">
        <v>28.132000000000001</v>
      </c>
      <c r="I303">
        <v>28.101900000000001</v>
      </c>
      <c r="J303">
        <v>28.018899999999999</v>
      </c>
      <c r="K303">
        <v>28.0458</v>
      </c>
      <c r="L303">
        <v>28.0213</v>
      </c>
      <c r="M303">
        <v>27.905200000000001</v>
      </c>
      <c r="N303">
        <v>27.8659</v>
      </c>
      <c r="O303">
        <v>27.854700000000001</v>
      </c>
      <c r="P303">
        <v>27.738800000000001</v>
      </c>
      <c r="Q303">
        <v>27.650700000000001</v>
      </c>
      <c r="R303">
        <v>27.513999999999999</v>
      </c>
      <c r="S303">
        <v>27.506399999999999</v>
      </c>
      <c r="T303">
        <v>27.468699999999998</v>
      </c>
      <c r="U303">
        <v>27.423200000000001</v>
      </c>
      <c r="V303">
        <v>27.344100000000001</v>
      </c>
      <c r="W303">
        <v>27.263999999999999</v>
      </c>
      <c r="X303">
        <v>27.156300000000002</v>
      </c>
      <c r="Y303">
        <v>27.088000000000001</v>
      </c>
      <c r="Z303">
        <v>26.9876</v>
      </c>
      <c r="AA303">
        <v>26.918199999999999</v>
      </c>
      <c r="AB303">
        <v>26.8567</v>
      </c>
      <c r="AC303">
        <v>26.824999999999999</v>
      </c>
      <c r="AD303">
        <v>26.783300000000001</v>
      </c>
      <c r="AE303">
        <v>26.744299999999999</v>
      </c>
      <c r="AF303">
        <v>26.6965</v>
      </c>
      <c r="AG303">
        <v>26.632899999999999</v>
      </c>
    </row>
    <row r="304" spans="1:33">
      <c r="A304" t="s">
        <v>460</v>
      </c>
      <c r="B304" t="s">
        <v>499</v>
      </c>
      <c r="C304">
        <v>144.68700000000001</v>
      </c>
      <c r="D304">
        <v>163.49600000000001</v>
      </c>
      <c r="E304">
        <v>169.946</v>
      </c>
      <c r="F304">
        <v>171.06100000000001</v>
      </c>
      <c r="G304">
        <v>172.40100000000001</v>
      </c>
      <c r="H304">
        <v>173.42599999999999</v>
      </c>
      <c r="I304">
        <v>174.05600000000001</v>
      </c>
      <c r="J304">
        <v>174.64500000000001</v>
      </c>
      <c r="K304">
        <v>175.42699999999999</v>
      </c>
      <c r="L304">
        <v>176.38200000000001</v>
      </c>
      <c r="M304">
        <v>177.53800000000001</v>
      </c>
      <c r="N304">
        <v>179.00899999999999</v>
      </c>
      <c r="O304">
        <v>180.61199999999999</v>
      </c>
      <c r="P304">
        <v>181.46799999999999</v>
      </c>
      <c r="Q304">
        <v>182.7</v>
      </c>
      <c r="R304">
        <v>183.72900000000001</v>
      </c>
      <c r="S304">
        <v>184.91200000000001</v>
      </c>
      <c r="T304">
        <v>186.17599999999999</v>
      </c>
      <c r="U304">
        <v>187.239</v>
      </c>
      <c r="V304">
        <v>187.99100000000001</v>
      </c>
      <c r="W304">
        <v>189.053</v>
      </c>
      <c r="X304">
        <v>189.988</v>
      </c>
      <c r="Y304">
        <v>190.87200000000001</v>
      </c>
      <c r="Z304">
        <v>191.78700000000001</v>
      </c>
      <c r="AA304">
        <v>192.52199999999999</v>
      </c>
      <c r="AB304">
        <v>193.12899999999999</v>
      </c>
      <c r="AC304">
        <v>194.124</v>
      </c>
      <c r="AD304">
        <v>194.67699999999999</v>
      </c>
      <c r="AE304">
        <v>194.88399999999999</v>
      </c>
      <c r="AF304">
        <v>195.48</v>
      </c>
      <c r="AG304">
        <v>195.55099999999999</v>
      </c>
    </row>
    <row r="305" spans="1:33">
      <c r="A305" t="s">
        <v>461</v>
      </c>
      <c r="B305" t="s">
        <v>499</v>
      </c>
      <c r="C305">
        <v>-79.307000000000002</v>
      </c>
      <c r="D305">
        <v>-86.818799999999996</v>
      </c>
      <c r="E305">
        <v>-88.831400000000002</v>
      </c>
      <c r="F305">
        <v>-88.3797</v>
      </c>
      <c r="G305">
        <v>-87.814999999999998</v>
      </c>
      <c r="H305">
        <v>-87.343500000000006</v>
      </c>
      <c r="I305">
        <v>-87.046000000000006</v>
      </c>
      <c r="J305">
        <v>-86.545599999999993</v>
      </c>
      <c r="K305">
        <v>-86.182900000000004</v>
      </c>
      <c r="L305">
        <v>-85.647999999999996</v>
      </c>
      <c r="M305">
        <v>-84.913700000000006</v>
      </c>
      <c r="N305">
        <v>-84.341200000000001</v>
      </c>
      <c r="O305">
        <v>-83.903499999999994</v>
      </c>
      <c r="P305">
        <v>-83.157799999999995</v>
      </c>
      <c r="Q305">
        <v>-82.518100000000004</v>
      </c>
      <c r="R305">
        <v>-81.739099999999993</v>
      </c>
      <c r="S305">
        <v>-81.1083</v>
      </c>
      <c r="T305">
        <v>-80.453299999999999</v>
      </c>
      <c r="U305">
        <v>-79.831699999999998</v>
      </c>
      <c r="V305">
        <v>-79.163499999999999</v>
      </c>
      <c r="W305">
        <v>-78.524100000000004</v>
      </c>
      <c r="X305">
        <v>-77.905799999999999</v>
      </c>
      <c r="Y305">
        <v>-77.445499999999996</v>
      </c>
      <c r="Z305">
        <v>-76.889700000000005</v>
      </c>
      <c r="AA305">
        <v>-76.149600000000007</v>
      </c>
      <c r="AB305">
        <v>-75.632099999999994</v>
      </c>
      <c r="AC305">
        <v>-74.994500000000002</v>
      </c>
      <c r="AD305">
        <v>-74.435699999999997</v>
      </c>
      <c r="AE305">
        <v>-73.904600000000002</v>
      </c>
      <c r="AF305">
        <v>-73.395099999999999</v>
      </c>
      <c r="AG305">
        <v>-73.362799999999993</v>
      </c>
    </row>
    <row r="306" spans="1:33">
      <c r="A306" t="s">
        <v>462</v>
      </c>
      <c r="B306" t="s">
        <v>499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463</v>
      </c>
      <c r="B307" t="s">
        <v>499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464</v>
      </c>
      <c r="B308" t="s">
        <v>499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465</v>
      </c>
      <c r="B309" t="s">
        <v>499</v>
      </c>
      <c r="C309">
        <v>86.981300000000005</v>
      </c>
      <c r="D309">
        <v>91.069299999999998</v>
      </c>
      <c r="E309">
        <v>91.478899999999996</v>
      </c>
      <c r="F309">
        <v>89.136200000000002</v>
      </c>
      <c r="G309">
        <v>89.064099999999996</v>
      </c>
      <c r="H309">
        <v>88.825400000000002</v>
      </c>
      <c r="I309">
        <v>88.400800000000004</v>
      </c>
      <c r="J309">
        <v>87.577100000000002</v>
      </c>
      <c r="K309">
        <v>87.739900000000006</v>
      </c>
      <c r="L309">
        <v>87.246200000000002</v>
      </c>
      <c r="M309">
        <v>86.206500000000005</v>
      </c>
      <c r="N309">
        <v>86.377200000000002</v>
      </c>
      <c r="O309">
        <v>86.133200000000002</v>
      </c>
      <c r="P309">
        <v>85.840500000000006</v>
      </c>
      <c r="Q309">
        <v>85.426199999999994</v>
      </c>
      <c r="R309">
        <v>84.968100000000007</v>
      </c>
      <c r="S309">
        <v>84.437899999999999</v>
      </c>
      <c r="T309">
        <v>83.843599999999995</v>
      </c>
      <c r="U309">
        <v>83.275400000000005</v>
      </c>
      <c r="V309">
        <v>82.515699999999995</v>
      </c>
      <c r="W309">
        <v>81.832499999999996</v>
      </c>
      <c r="X309">
        <v>81.222300000000004</v>
      </c>
      <c r="Y309">
        <v>80.513999999999996</v>
      </c>
      <c r="Z309">
        <v>79.795100000000005</v>
      </c>
      <c r="AA309">
        <v>78.981999999999999</v>
      </c>
      <c r="AB309">
        <v>78.357699999999994</v>
      </c>
      <c r="AC309">
        <v>77.5792</v>
      </c>
      <c r="AD309">
        <v>76.888599999999997</v>
      </c>
      <c r="AE309">
        <v>76.307000000000002</v>
      </c>
      <c r="AF309">
        <v>75.587299999999999</v>
      </c>
      <c r="AG309">
        <v>74.881799999999998</v>
      </c>
    </row>
    <row r="310" spans="1:33">
      <c r="A310" t="s">
        <v>466</v>
      </c>
      <c r="B310" t="s">
        <v>499</v>
      </c>
      <c r="C310">
        <v>-36.848199999999999</v>
      </c>
      <c r="D310">
        <v>-37.696399999999997</v>
      </c>
      <c r="E310">
        <v>-37.6539</v>
      </c>
      <c r="F310">
        <v>-36.477800000000002</v>
      </c>
      <c r="G310">
        <v>-36.599800000000002</v>
      </c>
      <c r="H310">
        <v>-36.617899999999999</v>
      </c>
      <c r="I310">
        <v>-36.619799999999998</v>
      </c>
      <c r="J310">
        <v>-36.384999999999998</v>
      </c>
      <c r="K310">
        <v>-36.628900000000002</v>
      </c>
      <c r="L310">
        <v>-36.531100000000002</v>
      </c>
      <c r="M310">
        <v>-36.163200000000003</v>
      </c>
      <c r="N310">
        <v>-36.424500000000002</v>
      </c>
      <c r="O310">
        <v>-36.518300000000004</v>
      </c>
      <c r="P310">
        <v>-36.6691</v>
      </c>
      <c r="Q310">
        <v>-36.766100000000002</v>
      </c>
      <c r="R310">
        <v>-36.812800000000003</v>
      </c>
      <c r="S310">
        <v>-36.791600000000003</v>
      </c>
      <c r="T310">
        <v>-36.751300000000001</v>
      </c>
      <c r="U310">
        <v>-36.693800000000003</v>
      </c>
      <c r="V310">
        <v>-36.575200000000002</v>
      </c>
      <c r="W310">
        <v>-36.458399999999997</v>
      </c>
      <c r="X310">
        <v>-36.420299999999997</v>
      </c>
      <c r="Y310">
        <v>-36.263100000000001</v>
      </c>
      <c r="Z310">
        <v>-36.151600000000002</v>
      </c>
      <c r="AA310">
        <v>-35.971600000000002</v>
      </c>
      <c r="AB310">
        <v>-35.816299999999998</v>
      </c>
      <c r="AC310">
        <v>-35.6357</v>
      </c>
      <c r="AD310">
        <v>-35.462600000000002</v>
      </c>
      <c r="AE310">
        <v>-35.326500000000003</v>
      </c>
      <c r="AF310">
        <v>-35.1265</v>
      </c>
      <c r="AG310">
        <v>-34.9221</v>
      </c>
    </row>
    <row r="311" spans="1:33">
      <c r="A311" t="s">
        <v>467</v>
      </c>
      <c r="B311" t="s">
        <v>499</v>
      </c>
      <c r="C311">
        <v>448.00700000000001</v>
      </c>
      <c r="D311">
        <v>459.43700000000001</v>
      </c>
      <c r="E311">
        <v>460.16300000000001</v>
      </c>
      <c r="F311">
        <v>456.78100000000001</v>
      </c>
      <c r="G311">
        <v>453.71699999999998</v>
      </c>
      <c r="H311">
        <v>450.48899999999998</v>
      </c>
      <c r="I311">
        <v>448.012</v>
      </c>
      <c r="J311">
        <v>445.51799999999997</v>
      </c>
      <c r="K311">
        <v>443.07299999999998</v>
      </c>
      <c r="L311">
        <v>440.45299999999997</v>
      </c>
      <c r="M311">
        <v>437.91899999999998</v>
      </c>
      <c r="N311">
        <v>435.64499999999998</v>
      </c>
      <c r="O311">
        <v>433.358</v>
      </c>
      <c r="P311">
        <v>431.024</v>
      </c>
      <c r="Q311">
        <v>428.68900000000002</v>
      </c>
      <c r="R311">
        <v>426.30099999999999</v>
      </c>
      <c r="S311">
        <v>424.15800000000002</v>
      </c>
      <c r="T311">
        <v>421.959</v>
      </c>
      <c r="U311">
        <v>419.78800000000001</v>
      </c>
      <c r="V311">
        <v>417.61099999999999</v>
      </c>
      <c r="W311">
        <v>415.39299999999997</v>
      </c>
      <c r="X311">
        <v>413.42</v>
      </c>
      <c r="Y311">
        <v>411.38600000000002</v>
      </c>
      <c r="Z311">
        <v>409.31900000000002</v>
      </c>
      <c r="AA311">
        <v>407.21100000000001</v>
      </c>
      <c r="AB311">
        <v>405.04599999999999</v>
      </c>
      <c r="AC311">
        <v>403.13600000000002</v>
      </c>
      <c r="AD311">
        <v>401.09899999999999</v>
      </c>
      <c r="AE311">
        <v>399.053</v>
      </c>
      <c r="AF311">
        <v>396.94099999999997</v>
      </c>
      <c r="AG311">
        <v>394.78399999999999</v>
      </c>
    </row>
    <row r="312" spans="1:33">
      <c r="A312" t="s">
        <v>468</v>
      </c>
      <c r="B312" t="s">
        <v>499</v>
      </c>
      <c r="C312">
        <v>182.96799999999999</v>
      </c>
      <c r="D312">
        <v>189.45500000000001</v>
      </c>
      <c r="E312">
        <v>191.21299999999999</v>
      </c>
      <c r="F312">
        <v>191.035</v>
      </c>
      <c r="G312">
        <v>191.03800000000001</v>
      </c>
      <c r="H312">
        <v>190.90899999999999</v>
      </c>
      <c r="I312">
        <v>190.69399999999999</v>
      </c>
      <c r="J312">
        <v>190.38800000000001</v>
      </c>
      <c r="K312">
        <v>190.136</v>
      </c>
      <c r="L312">
        <v>189.745</v>
      </c>
      <c r="M312">
        <v>189.345</v>
      </c>
      <c r="N312">
        <v>189.03700000000001</v>
      </c>
      <c r="O312">
        <v>188.78299999999999</v>
      </c>
      <c r="P312">
        <v>188.41800000000001</v>
      </c>
      <c r="Q312">
        <v>188.08</v>
      </c>
      <c r="R312">
        <v>187.78399999999999</v>
      </c>
      <c r="S312">
        <v>187.46899999999999</v>
      </c>
      <c r="T312">
        <v>187.166</v>
      </c>
      <c r="U312">
        <v>186.875</v>
      </c>
      <c r="V312">
        <v>186.62299999999999</v>
      </c>
      <c r="W312">
        <v>186.392</v>
      </c>
      <c r="X312">
        <v>186.084</v>
      </c>
      <c r="Y312">
        <v>185.80600000000001</v>
      </c>
      <c r="Z312">
        <v>185.49</v>
      </c>
      <c r="AA312">
        <v>185.19</v>
      </c>
      <c r="AB312">
        <v>184.93199999999999</v>
      </c>
      <c r="AC312">
        <v>184.65600000000001</v>
      </c>
      <c r="AD312">
        <v>184.35599999999999</v>
      </c>
      <c r="AE312">
        <v>184.08199999999999</v>
      </c>
      <c r="AF312">
        <v>183.821</v>
      </c>
      <c r="AG312">
        <v>183.60599999999999</v>
      </c>
    </row>
    <row r="313" spans="1:33">
      <c r="A313" t="s">
        <v>469</v>
      </c>
      <c r="B313" t="s">
        <v>499</v>
      </c>
      <c r="C313">
        <v>96.216800000000006</v>
      </c>
      <c r="D313">
        <v>95.799899999999994</v>
      </c>
      <c r="E313">
        <v>92.28</v>
      </c>
      <c r="F313">
        <v>87.26</v>
      </c>
      <c r="G313">
        <v>81.569999999999993</v>
      </c>
      <c r="H313">
        <v>75.22</v>
      </c>
      <c r="I313">
        <v>70.66</v>
      </c>
      <c r="J313">
        <v>66.23</v>
      </c>
      <c r="K313">
        <v>61.93</v>
      </c>
      <c r="L313">
        <v>57.75</v>
      </c>
      <c r="M313">
        <v>53.7</v>
      </c>
      <c r="N313">
        <v>51.75</v>
      </c>
      <c r="O313">
        <v>49.81</v>
      </c>
      <c r="P313">
        <v>47.86</v>
      </c>
      <c r="Q313">
        <v>45.91</v>
      </c>
      <c r="R313">
        <v>43.96</v>
      </c>
      <c r="S313">
        <v>44.23</v>
      </c>
      <c r="T313">
        <v>44.5</v>
      </c>
      <c r="U313">
        <v>44.77</v>
      </c>
      <c r="V313">
        <v>45.03</v>
      </c>
      <c r="W313">
        <v>45.3</v>
      </c>
      <c r="X313">
        <v>45.58</v>
      </c>
      <c r="Y313">
        <v>45.85</v>
      </c>
      <c r="Z313">
        <v>46.12</v>
      </c>
      <c r="AA313">
        <v>46.4</v>
      </c>
      <c r="AB313">
        <v>46.67</v>
      </c>
      <c r="AC313">
        <v>47.08</v>
      </c>
      <c r="AD313">
        <v>47.49</v>
      </c>
      <c r="AE313">
        <v>47.9</v>
      </c>
      <c r="AF313">
        <v>48.31</v>
      </c>
      <c r="AG313">
        <v>48.73</v>
      </c>
    </row>
    <row r="314" spans="1:33">
      <c r="A314" t="s">
        <v>470</v>
      </c>
      <c r="B314" t="s">
        <v>499</v>
      </c>
      <c r="C314" s="76">
        <v>41060000000</v>
      </c>
      <c r="D314" s="76">
        <v>46410700000</v>
      </c>
      <c r="E314" s="76">
        <v>47733200000</v>
      </c>
      <c r="F314" s="76">
        <v>47598300000</v>
      </c>
      <c r="G314" s="76">
        <v>47423000000</v>
      </c>
      <c r="H314" s="76">
        <v>47213400000</v>
      </c>
      <c r="I314" s="76">
        <v>46958300000</v>
      </c>
      <c r="J314" s="76">
        <v>46678100000</v>
      </c>
      <c r="K314" s="76">
        <v>46358200000</v>
      </c>
      <c r="L314" s="76">
        <v>46033600000</v>
      </c>
      <c r="M314" s="76">
        <v>45718300000</v>
      </c>
      <c r="N314" s="76">
        <v>45398400000</v>
      </c>
      <c r="O314" s="76">
        <v>45080800000</v>
      </c>
      <c r="P314" s="76">
        <v>44699100000</v>
      </c>
      <c r="Q314" s="76">
        <v>44337400000</v>
      </c>
      <c r="R314" s="76">
        <v>43955000000</v>
      </c>
      <c r="S314" s="76">
        <v>43576400000</v>
      </c>
      <c r="T314" s="76">
        <v>43180700000</v>
      </c>
      <c r="U314" s="76">
        <v>42779200000</v>
      </c>
      <c r="V314" s="76">
        <v>42369900000</v>
      </c>
      <c r="W314" s="76">
        <v>41987400000</v>
      </c>
      <c r="X314" s="76">
        <v>41602600000</v>
      </c>
      <c r="Y314" s="76">
        <v>41232300000</v>
      </c>
      <c r="Z314" s="76">
        <v>40870200000</v>
      </c>
      <c r="AA314" s="76">
        <v>40513600000</v>
      </c>
      <c r="AB314" s="76">
        <v>40196900000</v>
      </c>
      <c r="AC314" s="76">
        <v>39893600000</v>
      </c>
      <c r="AD314" s="76">
        <v>39574400000</v>
      </c>
      <c r="AE314" s="76">
        <v>39251000000</v>
      </c>
      <c r="AF314" s="76">
        <v>38983900000</v>
      </c>
      <c r="AG314" s="76">
        <v>38729500000</v>
      </c>
    </row>
    <row r="315" spans="1:33">
      <c r="A315" t="s">
        <v>471</v>
      </c>
      <c r="B315" t="s">
        <v>499</v>
      </c>
      <c r="C315" s="76">
        <v>58411400000</v>
      </c>
      <c r="D315" s="76">
        <v>59864200000</v>
      </c>
      <c r="E315" s="76">
        <v>60234700000</v>
      </c>
      <c r="F315" s="76">
        <v>58407200000</v>
      </c>
      <c r="G315" s="76">
        <v>55855400000</v>
      </c>
      <c r="H315" s="76">
        <v>53494200000</v>
      </c>
      <c r="I315" s="76">
        <v>51292200000</v>
      </c>
      <c r="J315" s="76">
        <v>48136700000</v>
      </c>
      <c r="K315" s="76">
        <v>45730200000</v>
      </c>
      <c r="L315" s="76">
        <v>42329900000</v>
      </c>
      <c r="M315" s="76">
        <v>37835900000</v>
      </c>
      <c r="N315" s="76">
        <v>34499400000</v>
      </c>
      <c r="O315" s="76">
        <v>32211800000</v>
      </c>
      <c r="P315" s="76">
        <v>29060000000</v>
      </c>
      <c r="Q315" s="76">
        <v>26402400000</v>
      </c>
      <c r="R315" s="76">
        <v>23303700000</v>
      </c>
      <c r="S315" s="76">
        <v>20854800000</v>
      </c>
      <c r="T315" s="76">
        <v>18681000000</v>
      </c>
      <c r="U315" s="76">
        <v>16891800000</v>
      </c>
      <c r="V315" s="76">
        <v>16040600000</v>
      </c>
      <c r="W315" s="76">
        <v>15175800000</v>
      </c>
      <c r="X315" s="76">
        <v>14235300000</v>
      </c>
      <c r="Y315" s="76">
        <v>13289900000</v>
      </c>
      <c r="Z315" s="76">
        <v>11876700000</v>
      </c>
      <c r="AA315" s="76">
        <v>9832170000</v>
      </c>
      <c r="AB315" s="76">
        <v>8950910000</v>
      </c>
      <c r="AC315" s="76">
        <v>7639210000</v>
      </c>
      <c r="AD315" s="76">
        <v>6610870000</v>
      </c>
      <c r="AE315" s="76">
        <v>5584500000</v>
      </c>
      <c r="AF315" s="76">
        <v>4614280000</v>
      </c>
      <c r="AG315" s="76">
        <v>5233310000</v>
      </c>
    </row>
    <row r="316" spans="1:33">
      <c r="A316" t="s">
        <v>472</v>
      </c>
      <c r="B316" t="s">
        <v>499</v>
      </c>
      <c r="C316" s="76">
        <v>11522800000</v>
      </c>
      <c r="D316" s="76">
        <v>11300300000</v>
      </c>
      <c r="E316" s="76">
        <v>11010600000</v>
      </c>
      <c r="F316" s="76">
        <v>10901400000</v>
      </c>
      <c r="G316" s="76">
        <v>10593400000</v>
      </c>
      <c r="H316" s="76">
        <v>10353100000</v>
      </c>
      <c r="I316" s="76">
        <v>10056300000</v>
      </c>
      <c r="J316" s="76">
        <v>9862340000</v>
      </c>
      <c r="K316" s="76">
        <v>9773190000</v>
      </c>
      <c r="L316" s="76">
        <v>9751650000</v>
      </c>
      <c r="M316" s="76">
        <v>9636920000</v>
      </c>
      <c r="N316" s="76">
        <v>9618620000</v>
      </c>
      <c r="O316" s="76">
        <v>9453590000</v>
      </c>
      <c r="P316" s="76">
        <v>9242170000</v>
      </c>
      <c r="Q316" s="76">
        <v>9019760000</v>
      </c>
      <c r="R316" s="76">
        <v>8801740000</v>
      </c>
      <c r="S316" s="76">
        <v>8585410000</v>
      </c>
      <c r="T316" s="76">
        <v>8380730000</v>
      </c>
      <c r="U316" s="76">
        <v>8205870000</v>
      </c>
      <c r="V316" s="76">
        <v>8023910000</v>
      </c>
      <c r="W316" s="76">
        <v>7845420000</v>
      </c>
      <c r="X316" s="76">
        <v>7686540000</v>
      </c>
      <c r="Y316" s="76">
        <v>7531020000</v>
      </c>
      <c r="Z316" s="76">
        <v>7394470000</v>
      </c>
      <c r="AA316" s="76">
        <v>7236180000</v>
      </c>
      <c r="AB316" s="76">
        <v>7112960000</v>
      </c>
      <c r="AC316" s="76">
        <v>6994210000</v>
      </c>
      <c r="AD316" s="76">
        <v>6881110000</v>
      </c>
      <c r="AE316" s="76">
        <v>6809490000</v>
      </c>
      <c r="AF316" s="76">
        <v>6710190000</v>
      </c>
      <c r="AG316" s="76">
        <v>6607690000</v>
      </c>
    </row>
    <row r="317" spans="1:33">
      <c r="A317" t="s">
        <v>473</v>
      </c>
      <c r="B317" t="s">
        <v>499</v>
      </c>
      <c r="C317" s="76">
        <v>3563800000</v>
      </c>
      <c r="D317" s="76">
        <v>3956810000</v>
      </c>
      <c r="E317" s="76">
        <v>4020900000</v>
      </c>
      <c r="F317" s="76">
        <v>3989290000</v>
      </c>
      <c r="G317" s="76">
        <v>3852300000</v>
      </c>
      <c r="H317" s="76">
        <v>3754390000</v>
      </c>
      <c r="I317" s="76">
        <v>3702060000</v>
      </c>
      <c r="J317" s="76">
        <v>3621260000</v>
      </c>
      <c r="K317" s="76">
        <v>3599220000</v>
      </c>
      <c r="L317" s="76">
        <v>3559730000</v>
      </c>
      <c r="M317" s="76">
        <v>3565900000</v>
      </c>
      <c r="N317" s="76">
        <v>3623400000</v>
      </c>
      <c r="O317" s="76">
        <v>3613740000</v>
      </c>
      <c r="P317" s="76">
        <v>3596030000</v>
      </c>
      <c r="Q317" s="76">
        <v>3572910000</v>
      </c>
      <c r="R317" s="76">
        <v>3547470000</v>
      </c>
      <c r="S317" s="76">
        <v>3518680000</v>
      </c>
      <c r="T317" s="76">
        <v>3482760000</v>
      </c>
      <c r="U317" s="76">
        <v>3449560000</v>
      </c>
      <c r="V317" s="76">
        <v>3411300000</v>
      </c>
      <c r="W317" s="76">
        <v>3379920000</v>
      </c>
      <c r="X317" s="76">
        <v>3355860000</v>
      </c>
      <c r="Y317" s="76">
        <v>3334220000</v>
      </c>
      <c r="Z317" s="76">
        <v>3308030000</v>
      </c>
      <c r="AA317" s="76">
        <v>3280440000</v>
      </c>
      <c r="AB317" s="76">
        <v>3249540000</v>
      </c>
      <c r="AC317" s="76">
        <v>3225650000</v>
      </c>
      <c r="AD317" s="76">
        <v>3202950000</v>
      </c>
      <c r="AE317" s="76">
        <v>3192560000</v>
      </c>
      <c r="AF317" s="76">
        <v>3174790000</v>
      </c>
      <c r="AG317" s="76">
        <v>3154020000</v>
      </c>
    </row>
    <row r="318" spans="1:33">
      <c r="A318" t="s">
        <v>474</v>
      </c>
      <c r="B318" t="s">
        <v>499</v>
      </c>
      <c r="C318" s="76">
        <v>15783600000000</v>
      </c>
      <c r="D318" s="76">
        <v>16196500000000</v>
      </c>
      <c r="E318" s="76">
        <v>16221400000000</v>
      </c>
      <c r="F318" s="76">
        <v>16106300000000</v>
      </c>
      <c r="G318" s="76">
        <v>15992500000000</v>
      </c>
      <c r="H318" s="76">
        <v>15879800000000</v>
      </c>
      <c r="I318" s="76">
        <v>15794500000000</v>
      </c>
      <c r="J318" s="76">
        <v>15710000000000</v>
      </c>
      <c r="K318" s="76">
        <v>15626300000000</v>
      </c>
      <c r="L318" s="76">
        <v>15541600000000</v>
      </c>
      <c r="M318" s="76">
        <v>15457700000000</v>
      </c>
      <c r="N318" s="76">
        <v>15381600000000</v>
      </c>
      <c r="O318" s="76">
        <v>15303400000000</v>
      </c>
      <c r="P318" s="76">
        <v>15225600000000</v>
      </c>
      <c r="Q318" s="76">
        <v>15147200000000</v>
      </c>
      <c r="R318" s="76">
        <v>15066400000000</v>
      </c>
      <c r="S318" s="76">
        <v>14992900000000</v>
      </c>
      <c r="T318" s="76">
        <v>14917100000000</v>
      </c>
      <c r="U318" s="76">
        <v>14841900000000</v>
      </c>
      <c r="V318" s="76">
        <v>14765200000000</v>
      </c>
      <c r="W318" s="76">
        <v>14686400000000</v>
      </c>
      <c r="X318" s="76">
        <v>14617200000000</v>
      </c>
      <c r="Y318" s="76">
        <v>14545500000000</v>
      </c>
      <c r="Z318" s="76">
        <v>14473200000000</v>
      </c>
      <c r="AA318" s="76">
        <v>14399900000000</v>
      </c>
      <c r="AB318" s="76">
        <v>14323100000000</v>
      </c>
      <c r="AC318" s="76">
        <v>14256400000000</v>
      </c>
      <c r="AD318" s="76">
        <v>14184600000000</v>
      </c>
      <c r="AE318" s="76">
        <v>14112400000000</v>
      </c>
      <c r="AF318" s="76">
        <v>14037600000000</v>
      </c>
      <c r="AG318" s="76">
        <v>13959900000000</v>
      </c>
    </row>
    <row r="319" spans="1:33">
      <c r="A319" t="s">
        <v>475</v>
      </c>
      <c r="B319" t="s">
        <v>499</v>
      </c>
      <c r="C319" s="76">
        <v>3365130000</v>
      </c>
      <c r="D319" s="76">
        <v>3587260000</v>
      </c>
      <c r="E319" s="76">
        <v>3628020000</v>
      </c>
      <c r="F319" s="76">
        <v>3601420000</v>
      </c>
      <c r="G319" s="76">
        <v>3773150000</v>
      </c>
      <c r="H319" s="76">
        <v>3865730000</v>
      </c>
      <c r="I319" s="76">
        <v>3957130000</v>
      </c>
      <c r="J319" s="76">
        <v>3874160000</v>
      </c>
      <c r="K319" s="76">
        <v>3887300000</v>
      </c>
      <c r="L319" s="76">
        <v>3821330000</v>
      </c>
      <c r="M319" s="76">
        <v>3675440000</v>
      </c>
      <c r="N319" s="76">
        <v>3753970000</v>
      </c>
      <c r="O319" s="76">
        <v>3688440000</v>
      </c>
      <c r="P319" s="76">
        <v>3138080000</v>
      </c>
      <c r="Q319" s="76">
        <v>2974700000</v>
      </c>
      <c r="R319" s="76">
        <v>2878990000</v>
      </c>
      <c r="S319" s="76">
        <v>2791340000</v>
      </c>
      <c r="T319" s="76">
        <v>2618260000</v>
      </c>
      <c r="U319" s="76">
        <v>2531020000</v>
      </c>
      <c r="V319" s="76">
        <v>2581620000</v>
      </c>
      <c r="W319" s="76">
        <v>2634390000</v>
      </c>
      <c r="X319" s="76">
        <v>2586940000</v>
      </c>
      <c r="Y319" s="76">
        <v>2720220000</v>
      </c>
      <c r="Z319" s="76">
        <v>2832030000</v>
      </c>
      <c r="AA319" s="76">
        <v>3140680000</v>
      </c>
      <c r="AB319" s="76">
        <v>3551880000</v>
      </c>
      <c r="AC319" s="76">
        <v>3497680000</v>
      </c>
      <c r="AD319" s="76">
        <v>3609000000</v>
      </c>
      <c r="AE319" s="76">
        <v>3832590000</v>
      </c>
      <c r="AF319" s="76">
        <v>4200290000</v>
      </c>
      <c r="AG319" s="76">
        <v>4212130000</v>
      </c>
    </row>
    <row r="320" spans="1:33">
      <c r="A320" t="s">
        <v>476</v>
      </c>
      <c r="B320" t="s">
        <v>499</v>
      </c>
      <c r="C320" s="76">
        <v>98700000000</v>
      </c>
      <c r="D320" s="76">
        <v>86800000000</v>
      </c>
      <c r="E320" s="76">
        <v>86400000000</v>
      </c>
      <c r="F320" s="76">
        <v>82800000000</v>
      </c>
      <c r="G320" s="76">
        <v>90200000000</v>
      </c>
      <c r="H320" s="76">
        <v>90400000000</v>
      </c>
      <c r="I320" s="76">
        <v>90000000000</v>
      </c>
      <c r="J320" s="76">
        <v>89200000000</v>
      </c>
      <c r="K320" s="76">
        <v>88400000000</v>
      </c>
      <c r="L320" s="76">
        <v>83400000000</v>
      </c>
      <c r="M320" s="76">
        <v>81800000000</v>
      </c>
      <c r="N320" s="76">
        <v>80300000000</v>
      </c>
      <c r="O320" s="76">
        <v>79600000000</v>
      </c>
      <c r="P320" s="76">
        <v>78400000000</v>
      </c>
      <c r="Q320" s="76">
        <v>76800000000</v>
      </c>
      <c r="R320" s="76">
        <v>76100000000</v>
      </c>
      <c r="S320" s="76">
        <v>76300000000</v>
      </c>
      <c r="T320" s="76">
        <v>76500000000</v>
      </c>
      <c r="U320" s="76">
        <v>76700000000</v>
      </c>
      <c r="V320" s="76">
        <v>77100000000</v>
      </c>
      <c r="W320" s="76">
        <v>78000000000</v>
      </c>
      <c r="X320" s="76">
        <v>78300000000</v>
      </c>
      <c r="Y320" s="76">
        <v>78700000000</v>
      </c>
      <c r="Z320" s="76">
        <v>79000000000</v>
      </c>
      <c r="AA320" s="76">
        <v>79400000000</v>
      </c>
      <c r="AB320" s="76">
        <v>79800000000</v>
      </c>
      <c r="AC320" s="76">
        <v>80100000000</v>
      </c>
      <c r="AD320" s="76">
        <v>80500000000</v>
      </c>
      <c r="AE320" s="76">
        <v>80800000000</v>
      </c>
      <c r="AF320" s="76">
        <v>81200000000</v>
      </c>
      <c r="AG320" s="76">
        <v>81600000000</v>
      </c>
    </row>
    <row r="321" spans="1:33">
      <c r="A321" t="s">
        <v>477</v>
      </c>
      <c r="B321" t="s">
        <v>499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478</v>
      </c>
      <c r="B322" t="s">
        <v>499</v>
      </c>
      <c r="C322" s="76">
        <v>28323000000</v>
      </c>
      <c r="D322" s="76">
        <v>31773400000</v>
      </c>
      <c r="E322" s="76">
        <v>32434000000</v>
      </c>
      <c r="F322" s="76">
        <v>32098300000</v>
      </c>
      <c r="G322" s="76">
        <v>31742200000</v>
      </c>
      <c r="H322" s="76">
        <v>31365000000</v>
      </c>
      <c r="I322" s="76">
        <v>30946300000</v>
      </c>
      <c r="J322" s="76">
        <v>30497300000</v>
      </c>
      <c r="K322" s="76">
        <v>30009100000</v>
      </c>
      <c r="L322" s="76">
        <v>29494700000</v>
      </c>
      <c r="M322" s="76">
        <v>28965500000</v>
      </c>
      <c r="N322" s="76">
        <v>28433400000</v>
      </c>
      <c r="O322" s="76">
        <v>27890300000</v>
      </c>
      <c r="P322" s="76">
        <v>27322500000</v>
      </c>
      <c r="Q322" s="76">
        <v>26755600000</v>
      </c>
      <c r="R322" s="76">
        <v>26179900000</v>
      </c>
      <c r="S322" s="76">
        <v>25604400000</v>
      </c>
      <c r="T322" s="76">
        <v>25027100000</v>
      </c>
      <c r="U322" s="76">
        <v>24453400000</v>
      </c>
      <c r="V322" s="76">
        <v>23890900000</v>
      </c>
      <c r="W322" s="76">
        <v>23341400000</v>
      </c>
      <c r="X322" s="76">
        <v>22798200000</v>
      </c>
      <c r="Y322" s="76">
        <v>22264000000</v>
      </c>
      <c r="Z322" s="76">
        <v>21738900000</v>
      </c>
      <c r="AA322" s="76">
        <v>21222900000</v>
      </c>
      <c r="AB322" s="76">
        <v>20766100000</v>
      </c>
      <c r="AC322" s="76">
        <v>20297700000</v>
      </c>
      <c r="AD322" s="76">
        <v>19835200000</v>
      </c>
      <c r="AE322" s="76">
        <v>19393700000</v>
      </c>
      <c r="AF322" s="76">
        <v>18992900000</v>
      </c>
      <c r="AG322" s="76">
        <v>18634900000</v>
      </c>
    </row>
    <row r="323" spans="1:33">
      <c r="A323" t="s">
        <v>479</v>
      </c>
      <c r="B323" t="s">
        <v>499</v>
      </c>
      <c r="C323" s="76">
        <v>8113920000</v>
      </c>
      <c r="D323" s="76">
        <v>8285660000</v>
      </c>
      <c r="E323" s="76">
        <v>8303350000</v>
      </c>
      <c r="F323" s="76">
        <v>8017330000</v>
      </c>
      <c r="G323" s="76">
        <v>7637960000</v>
      </c>
      <c r="H323" s="76">
        <v>7300440000</v>
      </c>
      <c r="I323" s="76">
        <v>6987060000</v>
      </c>
      <c r="J323" s="76">
        <v>6542170000</v>
      </c>
      <c r="K323" s="76">
        <v>6202420000</v>
      </c>
      <c r="L323" s="76">
        <v>5717930000</v>
      </c>
      <c r="M323" s="76">
        <v>5084090000</v>
      </c>
      <c r="N323" s="76">
        <v>4623750000</v>
      </c>
      <c r="O323" s="76">
        <v>4310470000</v>
      </c>
      <c r="P323" s="76">
        <v>3864840000</v>
      </c>
      <c r="Q323" s="76">
        <v>3500980000</v>
      </c>
      <c r="R323" s="76">
        <v>3071890000</v>
      </c>
      <c r="S323" s="76">
        <v>2723300000</v>
      </c>
      <c r="T323" s="76">
        <v>2414480000</v>
      </c>
      <c r="U323" s="76">
        <v>2166730000</v>
      </c>
      <c r="V323" s="76">
        <v>2050800000</v>
      </c>
      <c r="W323" s="76">
        <v>1934530000</v>
      </c>
      <c r="X323" s="76">
        <v>1800300000</v>
      </c>
      <c r="Y323" s="76">
        <v>1674940000</v>
      </c>
      <c r="Z323" s="76">
        <v>1481790000</v>
      </c>
      <c r="AA323" s="76">
        <v>1211510000</v>
      </c>
      <c r="AB323" s="76">
        <v>1098280000</v>
      </c>
      <c r="AC323" s="76">
        <v>932340000</v>
      </c>
      <c r="AD323" s="76">
        <v>800510000</v>
      </c>
      <c r="AE323" s="76">
        <v>668510000</v>
      </c>
      <c r="AF323" s="76">
        <v>547050000</v>
      </c>
      <c r="AG323" s="76">
        <v>624390000</v>
      </c>
    </row>
    <row r="324" spans="1:33">
      <c r="A324" t="s">
        <v>480</v>
      </c>
      <c r="B324" t="s">
        <v>499</v>
      </c>
      <c r="C324" s="76">
        <v>1721240000</v>
      </c>
      <c r="D324" s="76">
        <v>1683930000</v>
      </c>
      <c r="E324" s="76">
        <v>1637680000</v>
      </c>
      <c r="F324" s="76">
        <v>1617120000</v>
      </c>
      <c r="G324" s="76">
        <v>1569460000</v>
      </c>
      <c r="H324" s="76">
        <v>1530270000</v>
      </c>
      <c r="I324" s="76">
        <v>1482750000</v>
      </c>
      <c r="J324" s="76">
        <v>1445330000</v>
      </c>
      <c r="K324" s="76">
        <v>1431730000</v>
      </c>
      <c r="L324" s="76">
        <v>1419770000</v>
      </c>
      <c r="M324" s="76">
        <v>1391340000</v>
      </c>
      <c r="N324" s="76">
        <v>1385570000</v>
      </c>
      <c r="O324" s="76">
        <v>1358740000</v>
      </c>
      <c r="P324" s="76">
        <v>1323890000</v>
      </c>
      <c r="Q324" s="76">
        <v>1287480000</v>
      </c>
      <c r="R324" s="76">
        <v>1251940000</v>
      </c>
      <c r="S324" s="76">
        <v>1216990000</v>
      </c>
      <c r="T324" s="76">
        <v>1184080000</v>
      </c>
      <c r="U324" s="76">
        <v>1155450000</v>
      </c>
      <c r="V324" s="76">
        <v>1126000000</v>
      </c>
      <c r="W324" s="76">
        <v>1096840000</v>
      </c>
      <c r="X324" s="76">
        <v>1071250000</v>
      </c>
      <c r="Y324" s="76">
        <v>1046100000</v>
      </c>
      <c r="Z324" s="76">
        <v>1024200000</v>
      </c>
      <c r="AA324" s="76">
        <v>998540000</v>
      </c>
      <c r="AB324" s="76">
        <v>978640000</v>
      </c>
      <c r="AC324" s="76">
        <v>959520000</v>
      </c>
      <c r="AD324" s="76">
        <v>941060000</v>
      </c>
      <c r="AE324" s="76">
        <v>929490000</v>
      </c>
      <c r="AF324" s="76">
        <v>913340000</v>
      </c>
      <c r="AG324" s="76">
        <v>896560000</v>
      </c>
    </row>
    <row r="325" spans="1:33">
      <c r="A325" t="s">
        <v>481</v>
      </c>
      <c r="B325" t="s">
        <v>499</v>
      </c>
      <c r="C325" s="76">
        <v>529750000</v>
      </c>
      <c r="D325" s="76">
        <v>588950000</v>
      </c>
      <c r="E325" s="76">
        <v>597150000</v>
      </c>
      <c r="F325" s="76">
        <v>593990000</v>
      </c>
      <c r="G325" s="76">
        <v>567710000</v>
      </c>
      <c r="H325" s="76">
        <v>550270000</v>
      </c>
      <c r="I325" s="76">
        <v>541870000</v>
      </c>
      <c r="J325" s="76">
        <v>524140000</v>
      </c>
      <c r="K325" s="76">
        <v>519570000</v>
      </c>
      <c r="L325" s="76">
        <v>511480000</v>
      </c>
      <c r="M325" s="76">
        <v>506790000</v>
      </c>
      <c r="N325" s="76">
        <v>515070000</v>
      </c>
      <c r="O325" s="76">
        <v>513070000</v>
      </c>
      <c r="P325" s="76">
        <v>509570000</v>
      </c>
      <c r="Q325" s="76">
        <v>505330000</v>
      </c>
      <c r="R325" s="76">
        <v>501550000</v>
      </c>
      <c r="S325" s="76">
        <v>497080000</v>
      </c>
      <c r="T325" s="76">
        <v>491240000</v>
      </c>
      <c r="U325" s="76">
        <v>485940000</v>
      </c>
      <c r="V325" s="76">
        <v>479880000</v>
      </c>
      <c r="W325" s="76">
        <v>474900000</v>
      </c>
      <c r="X325" s="76">
        <v>471180000</v>
      </c>
      <c r="Y325" s="76">
        <v>467740000</v>
      </c>
      <c r="Z325" s="76">
        <v>463460000</v>
      </c>
      <c r="AA325" s="76">
        <v>459100000</v>
      </c>
      <c r="AB325" s="76">
        <v>454040000</v>
      </c>
      <c r="AC325" s="76">
        <v>450220000</v>
      </c>
      <c r="AD325" s="76">
        <v>446690000</v>
      </c>
      <c r="AE325" s="76">
        <v>444950000</v>
      </c>
      <c r="AF325" s="76">
        <v>442000000</v>
      </c>
      <c r="AG325" s="76">
        <v>438500000</v>
      </c>
    </row>
    <row r="326" spans="1:33">
      <c r="A326" t="s">
        <v>482</v>
      </c>
      <c r="B326" t="s">
        <v>499</v>
      </c>
      <c r="C326" s="76">
        <v>643251000000</v>
      </c>
      <c r="D326" s="76">
        <v>665024000000</v>
      </c>
      <c r="E326" s="76">
        <v>671031000000</v>
      </c>
      <c r="F326" s="76">
        <v>671310000000</v>
      </c>
      <c r="G326" s="76">
        <v>671507000000</v>
      </c>
      <c r="H326" s="76">
        <v>671757000000</v>
      </c>
      <c r="I326" s="76">
        <v>671752000000</v>
      </c>
      <c r="J326" s="76">
        <v>671628000000</v>
      </c>
      <c r="K326" s="76">
        <v>671592000000</v>
      </c>
      <c r="L326" s="76">
        <v>671546000000</v>
      </c>
      <c r="M326" s="76">
        <v>671386000000</v>
      </c>
      <c r="N326" s="76">
        <v>671319000000</v>
      </c>
      <c r="O326" s="76">
        <v>671319000000</v>
      </c>
      <c r="P326" s="76">
        <v>671173000000</v>
      </c>
      <c r="Q326" s="76">
        <v>671023000000</v>
      </c>
      <c r="R326" s="76">
        <v>671016000000</v>
      </c>
      <c r="S326" s="76">
        <v>670792000000</v>
      </c>
      <c r="T326" s="76">
        <v>670582000000</v>
      </c>
      <c r="U326" s="76">
        <v>670342000000</v>
      </c>
      <c r="V326" s="76">
        <v>670057000000</v>
      </c>
      <c r="W326" s="76">
        <v>669808000000</v>
      </c>
      <c r="X326" s="76">
        <v>669329000000</v>
      </c>
      <c r="Y326" s="76">
        <v>668930000000</v>
      </c>
      <c r="Z326" s="76">
        <v>668434000000</v>
      </c>
      <c r="AA326" s="76">
        <v>668046000000</v>
      </c>
      <c r="AB326" s="76">
        <v>667575000000</v>
      </c>
      <c r="AC326" s="76">
        <v>667169000000</v>
      </c>
      <c r="AD326" s="76">
        <v>666608000000</v>
      </c>
      <c r="AE326" s="76">
        <v>666098000000</v>
      </c>
      <c r="AF326" s="76">
        <v>665570000000</v>
      </c>
      <c r="AG326" s="76">
        <v>665030000000</v>
      </c>
    </row>
    <row r="327" spans="1:33">
      <c r="A327" t="s">
        <v>483</v>
      </c>
      <c r="B327" t="s">
        <v>499</v>
      </c>
      <c r="C327" s="76">
        <v>474980000</v>
      </c>
      <c r="D327" s="76">
        <v>507990000</v>
      </c>
      <c r="E327" s="76">
        <v>513050000</v>
      </c>
      <c r="F327" s="76">
        <v>509020000</v>
      </c>
      <c r="G327" s="76">
        <v>533570000</v>
      </c>
      <c r="H327" s="76">
        <v>546740000</v>
      </c>
      <c r="I327" s="76">
        <v>560670000</v>
      </c>
      <c r="J327" s="76">
        <v>548060000</v>
      </c>
      <c r="K327" s="76">
        <v>549350000</v>
      </c>
      <c r="L327" s="76">
        <v>539520000</v>
      </c>
      <c r="M327" s="76">
        <v>517450000</v>
      </c>
      <c r="N327" s="76">
        <v>528600000</v>
      </c>
      <c r="O327" s="76">
        <v>519100000</v>
      </c>
      <c r="P327" s="76">
        <v>438080000</v>
      </c>
      <c r="Q327" s="76">
        <v>414500000</v>
      </c>
      <c r="R327" s="76">
        <v>398630000</v>
      </c>
      <c r="S327" s="76">
        <v>386630000</v>
      </c>
      <c r="T327" s="76">
        <v>359150000</v>
      </c>
      <c r="U327" s="76">
        <v>345780000</v>
      </c>
      <c r="V327" s="76">
        <v>353230000</v>
      </c>
      <c r="W327" s="76">
        <v>360870000</v>
      </c>
      <c r="X327" s="76">
        <v>352140000</v>
      </c>
      <c r="Y327" s="76">
        <v>371760000</v>
      </c>
      <c r="Z327" s="76">
        <v>388210000</v>
      </c>
      <c r="AA327" s="76">
        <v>433480000</v>
      </c>
      <c r="AB327" s="76">
        <v>494680000</v>
      </c>
      <c r="AC327" s="76">
        <v>486160000</v>
      </c>
      <c r="AD327" s="76">
        <v>501850000</v>
      </c>
      <c r="AE327" s="76">
        <v>534400000</v>
      </c>
      <c r="AF327" s="76">
        <v>587960000</v>
      </c>
      <c r="AG327" s="76">
        <v>588680000</v>
      </c>
    </row>
    <row r="328" spans="1:33">
      <c r="A328" t="s">
        <v>484</v>
      </c>
      <c r="B328" t="s">
        <v>499</v>
      </c>
      <c r="C328" s="76">
        <v>8030000000</v>
      </c>
      <c r="D328" s="76">
        <v>7060000000</v>
      </c>
      <c r="E328" s="76">
        <v>7040000000</v>
      </c>
      <c r="F328" s="76">
        <v>6740000000</v>
      </c>
      <c r="G328" s="76">
        <v>7340000000</v>
      </c>
      <c r="H328" s="76">
        <v>7360000000</v>
      </c>
      <c r="I328" s="76">
        <v>7330000000</v>
      </c>
      <c r="J328" s="76">
        <v>7260000000</v>
      </c>
      <c r="K328" s="76">
        <v>7190000000</v>
      </c>
      <c r="L328" s="76">
        <v>6790000000</v>
      </c>
      <c r="M328" s="76">
        <v>6660000000</v>
      </c>
      <c r="N328" s="76">
        <v>6540000000</v>
      </c>
      <c r="O328" s="76">
        <v>6480000000</v>
      </c>
      <c r="P328" s="76">
        <v>6380000000</v>
      </c>
      <c r="Q328" s="76">
        <v>6250000000</v>
      </c>
      <c r="R328" s="76">
        <v>6200000000</v>
      </c>
      <c r="S328" s="76">
        <v>6210000000</v>
      </c>
      <c r="T328" s="76">
        <v>6230000000</v>
      </c>
      <c r="U328" s="76">
        <v>6240000000</v>
      </c>
      <c r="V328" s="76">
        <v>6280000000</v>
      </c>
      <c r="W328" s="76">
        <v>6350000000</v>
      </c>
      <c r="X328" s="76">
        <v>6380000000</v>
      </c>
      <c r="Y328" s="76">
        <v>6400000000</v>
      </c>
      <c r="Z328" s="76">
        <v>6430000000</v>
      </c>
      <c r="AA328" s="76">
        <v>6460000000</v>
      </c>
      <c r="AB328" s="76">
        <v>6490000000</v>
      </c>
      <c r="AC328" s="76">
        <v>6520000000</v>
      </c>
      <c r="AD328" s="76">
        <v>6550000000</v>
      </c>
      <c r="AE328" s="76">
        <v>6580000000</v>
      </c>
      <c r="AF328" s="76">
        <v>6610000000</v>
      </c>
      <c r="AG328" s="76">
        <v>6640000000</v>
      </c>
    </row>
    <row r="329" spans="1:33">
      <c r="A329" t="s">
        <v>485</v>
      </c>
      <c r="B329" t="s">
        <v>499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486</v>
      </c>
      <c r="B330" t="s">
        <v>499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487</v>
      </c>
      <c r="B331" t="s">
        <v>499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488</v>
      </c>
      <c r="B332" t="s">
        <v>499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489</v>
      </c>
      <c r="B333" t="s">
        <v>499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490</v>
      </c>
      <c r="B334" t="s">
        <v>499</v>
      </c>
      <c r="C334" s="76">
        <v>96216800000000</v>
      </c>
      <c r="D334" s="76">
        <v>95799900000000</v>
      </c>
      <c r="E334" s="76">
        <v>92280000000000</v>
      </c>
      <c r="F334" s="76">
        <v>87260000000000</v>
      </c>
      <c r="G334" s="76">
        <v>81570000000000</v>
      </c>
      <c r="H334" s="76">
        <v>75220000000000</v>
      </c>
      <c r="I334" s="76">
        <v>70660000000000</v>
      </c>
      <c r="J334" s="76">
        <v>66230000000000</v>
      </c>
      <c r="K334" s="76">
        <v>61930000000000</v>
      </c>
      <c r="L334" s="76">
        <v>57750000000000</v>
      </c>
      <c r="M334" s="76">
        <v>53700000000000</v>
      </c>
      <c r="N334" s="76">
        <v>51750000000000</v>
      </c>
      <c r="O334" s="76">
        <v>49810000000000</v>
      </c>
      <c r="P334" s="76">
        <v>47860000000000</v>
      </c>
      <c r="Q334" s="76">
        <v>45910000000000</v>
      </c>
      <c r="R334" s="76">
        <v>43960000000000</v>
      </c>
      <c r="S334" s="76">
        <v>44230000000000</v>
      </c>
      <c r="T334" s="76">
        <v>44500000000000</v>
      </c>
      <c r="U334" s="76">
        <v>44770000000000</v>
      </c>
      <c r="V334" s="76">
        <v>45030000000000</v>
      </c>
      <c r="W334" s="76">
        <v>45300000000000</v>
      </c>
      <c r="X334" s="76">
        <v>45580000000000</v>
      </c>
      <c r="Y334" s="76">
        <v>45850000000000</v>
      </c>
      <c r="Z334" s="76">
        <v>46120000000000</v>
      </c>
      <c r="AA334" s="76">
        <v>46400000000000</v>
      </c>
      <c r="AB334" s="76">
        <v>46670000000000</v>
      </c>
      <c r="AC334" s="76">
        <v>47080000000000</v>
      </c>
      <c r="AD334" s="76">
        <v>47490000000000</v>
      </c>
      <c r="AE334" s="76">
        <v>47900000000000</v>
      </c>
      <c r="AF334" s="76">
        <v>48310000000000</v>
      </c>
      <c r="AG334" s="76">
        <v>48730000000000</v>
      </c>
    </row>
    <row r="335" spans="1:33">
      <c r="A335" t="s">
        <v>491</v>
      </c>
      <c r="B335" t="s">
        <v>499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492</v>
      </c>
      <c r="B336" t="s">
        <v>499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493</v>
      </c>
      <c r="B337" t="s">
        <v>499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445</v>
      </c>
      <c r="B338" t="s">
        <v>500</v>
      </c>
      <c r="C338">
        <v>5393.01</v>
      </c>
      <c r="D338">
        <v>5642.48</v>
      </c>
      <c r="E338">
        <v>5678.37</v>
      </c>
      <c r="F338">
        <v>5698.86</v>
      </c>
      <c r="G338">
        <v>5647.35</v>
      </c>
      <c r="H338">
        <v>5595.85</v>
      </c>
      <c r="I338">
        <v>5550.09</v>
      </c>
      <c r="J338">
        <v>5494.68</v>
      </c>
      <c r="K338">
        <v>5432.24</v>
      </c>
      <c r="L338">
        <v>5346.26</v>
      </c>
      <c r="M338">
        <v>5294.66</v>
      </c>
      <c r="N338">
        <v>5265.34</v>
      </c>
      <c r="O338">
        <v>5233.33</v>
      </c>
      <c r="P338">
        <v>5206.96</v>
      </c>
      <c r="Q338">
        <v>5133.3</v>
      </c>
      <c r="R338">
        <v>5093.34</v>
      </c>
      <c r="S338">
        <v>5067.6899999999996</v>
      </c>
      <c r="T338">
        <v>5053.38</v>
      </c>
      <c r="U338">
        <v>5038.1000000000004</v>
      </c>
      <c r="V338">
        <v>5028.74</v>
      </c>
      <c r="W338">
        <v>5011.99</v>
      </c>
      <c r="X338">
        <v>5003.58</v>
      </c>
      <c r="Y338">
        <v>4998.7700000000004</v>
      </c>
      <c r="Z338">
        <v>4997.57</v>
      </c>
      <c r="AA338">
        <v>4992.46</v>
      </c>
      <c r="AB338">
        <v>4977.46</v>
      </c>
      <c r="AC338">
        <v>4985.6899999999996</v>
      </c>
      <c r="AD338">
        <v>4992.05</v>
      </c>
      <c r="AE338">
        <v>4996.7299999999996</v>
      </c>
      <c r="AF338">
        <v>5001.79</v>
      </c>
      <c r="AG338">
        <v>5024.2700000000004</v>
      </c>
    </row>
    <row r="339" spans="1:33">
      <c r="A339" t="s">
        <v>447</v>
      </c>
      <c r="B339" t="s">
        <v>500</v>
      </c>
      <c r="C339">
        <v>1603.9</v>
      </c>
      <c r="D339">
        <v>1703.1</v>
      </c>
      <c r="E339">
        <v>1752.99</v>
      </c>
      <c r="F339">
        <v>1786.26</v>
      </c>
      <c r="G339">
        <v>1776.81</v>
      </c>
      <c r="H339">
        <v>1763.24</v>
      </c>
      <c r="I339">
        <v>1737.99</v>
      </c>
      <c r="J339">
        <v>1707.84</v>
      </c>
      <c r="K339">
        <v>1679.66</v>
      </c>
      <c r="L339">
        <v>1648.68</v>
      </c>
      <c r="M339">
        <v>1617.85</v>
      </c>
      <c r="N339">
        <v>1586.34</v>
      </c>
      <c r="O339">
        <v>1554.57</v>
      </c>
      <c r="P339">
        <v>1520.97</v>
      </c>
      <c r="Q339">
        <v>1485.17</v>
      </c>
      <c r="R339">
        <v>1450.23</v>
      </c>
      <c r="S339">
        <v>1416.06</v>
      </c>
      <c r="T339">
        <v>1383.67</v>
      </c>
      <c r="U339">
        <v>1350.65</v>
      </c>
      <c r="V339">
        <v>1321.25</v>
      </c>
      <c r="W339">
        <v>1291.8699999999999</v>
      </c>
      <c r="X339">
        <v>1264.48</v>
      </c>
      <c r="Y339">
        <v>1239.75</v>
      </c>
      <c r="Z339">
        <v>1217.44</v>
      </c>
      <c r="AA339">
        <v>1194.67</v>
      </c>
      <c r="AB339">
        <v>1174.96</v>
      </c>
      <c r="AC339">
        <v>1158.6199999999999</v>
      </c>
      <c r="AD339">
        <v>1144.01</v>
      </c>
      <c r="AE339">
        <v>1130.07</v>
      </c>
      <c r="AF339">
        <v>1118.05</v>
      </c>
      <c r="AG339">
        <v>1110.94</v>
      </c>
    </row>
    <row r="340" spans="1:33">
      <c r="A340" t="s">
        <v>448</v>
      </c>
      <c r="B340" t="s">
        <v>500</v>
      </c>
      <c r="C340">
        <v>1455.04</v>
      </c>
      <c r="D340">
        <v>1499.66</v>
      </c>
      <c r="E340">
        <v>1449.3</v>
      </c>
      <c r="F340">
        <v>1432.6</v>
      </c>
      <c r="G340">
        <v>1410.47</v>
      </c>
      <c r="H340">
        <v>1353.79</v>
      </c>
      <c r="I340">
        <v>1321.28</v>
      </c>
      <c r="J340">
        <v>1294.49</v>
      </c>
      <c r="K340">
        <v>1252.57</v>
      </c>
      <c r="L340">
        <v>1226.5899999999999</v>
      </c>
      <c r="M340">
        <v>1204.99</v>
      </c>
      <c r="N340">
        <v>1210.77</v>
      </c>
      <c r="O340">
        <v>1208.01</v>
      </c>
      <c r="P340">
        <v>1215.47</v>
      </c>
      <c r="Q340">
        <v>1204.1099999999999</v>
      </c>
      <c r="R340">
        <v>1201.97</v>
      </c>
      <c r="S340">
        <v>1205.19</v>
      </c>
      <c r="T340">
        <v>1209.69</v>
      </c>
      <c r="U340">
        <v>1211.4000000000001</v>
      </c>
      <c r="V340">
        <v>1216.45</v>
      </c>
      <c r="W340">
        <v>1216.08</v>
      </c>
      <c r="X340">
        <v>1220.44</v>
      </c>
      <c r="Y340">
        <v>1225.27</v>
      </c>
      <c r="Z340">
        <v>1228.28</v>
      </c>
      <c r="AA340">
        <v>1233.02</v>
      </c>
      <c r="AB340">
        <v>1226.8900000000001</v>
      </c>
      <c r="AC340">
        <v>1231.44</v>
      </c>
      <c r="AD340">
        <v>1236.23</v>
      </c>
      <c r="AE340">
        <v>1242.17</v>
      </c>
      <c r="AF340">
        <v>1245.77</v>
      </c>
      <c r="AG340">
        <v>1251.48</v>
      </c>
    </row>
    <row r="341" spans="1:33">
      <c r="A341" t="s">
        <v>449</v>
      </c>
      <c r="B341" t="s">
        <v>500</v>
      </c>
      <c r="C341">
        <v>324.28899999999999</v>
      </c>
      <c r="D341">
        <v>327.05200000000002</v>
      </c>
      <c r="E341">
        <v>332.35300000000001</v>
      </c>
      <c r="F341">
        <v>324.85399999999998</v>
      </c>
      <c r="G341">
        <v>324.53199999999998</v>
      </c>
      <c r="H341">
        <v>324.37099999999998</v>
      </c>
      <c r="I341">
        <v>323.755</v>
      </c>
      <c r="J341">
        <v>322.79899999999998</v>
      </c>
      <c r="K341">
        <v>321.52600000000001</v>
      </c>
      <c r="L341">
        <v>319.95999999999998</v>
      </c>
      <c r="M341">
        <v>318.41399999999999</v>
      </c>
      <c r="N341">
        <v>316.97899999999998</v>
      </c>
      <c r="O341">
        <v>315.39699999999999</v>
      </c>
      <c r="P341">
        <v>313.779</v>
      </c>
      <c r="Q341">
        <v>312.464</v>
      </c>
      <c r="R341">
        <v>311.34699999999998</v>
      </c>
      <c r="S341">
        <v>310.45600000000002</v>
      </c>
      <c r="T341">
        <v>309.52699999999999</v>
      </c>
      <c r="U341">
        <v>308.54199999999997</v>
      </c>
      <c r="V341">
        <v>307.58699999999999</v>
      </c>
      <c r="W341">
        <v>306.745</v>
      </c>
      <c r="X341">
        <v>305.74099999999999</v>
      </c>
      <c r="Y341">
        <v>304.87700000000001</v>
      </c>
      <c r="Z341">
        <v>304.13200000000001</v>
      </c>
      <c r="AA341">
        <v>303.39299999999997</v>
      </c>
      <c r="AB341">
        <v>302.68900000000002</v>
      </c>
      <c r="AC341">
        <v>302.005</v>
      </c>
      <c r="AD341">
        <v>301.29000000000002</v>
      </c>
      <c r="AE341">
        <v>300.51400000000001</v>
      </c>
      <c r="AF341">
        <v>299.67899999999997</v>
      </c>
      <c r="AG341">
        <v>298.78800000000001</v>
      </c>
    </row>
    <row r="342" spans="1:33">
      <c r="A342" t="s">
        <v>450</v>
      </c>
      <c r="B342" t="s">
        <v>500</v>
      </c>
      <c r="C342">
        <v>220.858</v>
      </c>
      <c r="D342">
        <v>231.93899999999999</v>
      </c>
      <c r="E342">
        <v>240.483</v>
      </c>
      <c r="F342">
        <v>237.595</v>
      </c>
      <c r="G342">
        <v>237.50899999999999</v>
      </c>
      <c r="H342">
        <v>237.714</v>
      </c>
      <c r="I342">
        <v>237.40799999999999</v>
      </c>
      <c r="J342">
        <v>238.36099999999999</v>
      </c>
      <c r="K342">
        <v>238.63800000000001</v>
      </c>
      <c r="L342">
        <v>238.36799999999999</v>
      </c>
      <c r="M342">
        <v>238.22499999999999</v>
      </c>
      <c r="N342">
        <v>238.33600000000001</v>
      </c>
      <c r="O342">
        <v>238.131</v>
      </c>
      <c r="P342">
        <v>237.95</v>
      </c>
      <c r="Q342">
        <v>237.97399999999999</v>
      </c>
      <c r="R342">
        <v>238.35499999999999</v>
      </c>
      <c r="S342">
        <v>238.84</v>
      </c>
      <c r="T342">
        <v>239.14699999999999</v>
      </c>
      <c r="U342">
        <v>239.28200000000001</v>
      </c>
      <c r="V342">
        <v>239.38200000000001</v>
      </c>
      <c r="W342">
        <v>239.39599999999999</v>
      </c>
      <c r="X342">
        <v>239.381</v>
      </c>
      <c r="Y342">
        <v>239.58099999999999</v>
      </c>
      <c r="Z342">
        <v>239.85400000000001</v>
      </c>
      <c r="AA342">
        <v>240.15299999999999</v>
      </c>
      <c r="AB342">
        <v>240.57</v>
      </c>
      <c r="AC342">
        <v>240.816</v>
      </c>
      <c r="AD342">
        <v>241.13200000000001</v>
      </c>
      <c r="AE342">
        <v>241.30699999999999</v>
      </c>
      <c r="AF342">
        <v>241.393</v>
      </c>
      <c r="AG342">
        <v>241.50200000000001</v>
      </c>
    </row>
    <row r="343" spans="1:33">
      <c r="A343" t="s">
        <v>451</v>
      </c>
      <c r="B343" t="s">
        <v>500</v>
      </c>
      <c r="C343">
        <v>2482.92</v>
      </c>
      <c r="D343">
        <v>2551.81</v>
      </c>
      <c r="E343">
        <v>2566.29</v>
      </c>
      <c r="F343">
        <v>2575.67</v>
      </c>
      <c r="G343">
        <v>2552.6799999999998</v>
      </c>
      <c r="H343">
        <v>2566.3000000000002</v>
      </c>
      <c r="I343">
        <v>2575.44</v>
      </c>
      <c r="J343">
        <v>2573.69</v>
      </c>
      <c r="K343">
        <v>2577.94</v>
      </c>
      <c r="L343">
        <v>2547.37</v>
      </c>
      <c r="M343">
        <v>2545.5100000000002</v>
      </c>
      <c r="N343">
        <v>2540.15</v>
      </c>
      <c r="O343">
        <v>2540.5300000000002</v>
      </c>
      <c r="P343">
        <v>2537.62</v>
      </c>
      <c r="Q343">
        <v>2509.0500000000002</v>
      </c>
      <c r="R343">
        <v>2502.71</v>
      </c>
      <c r="S343">
        <v>2505.04</v>
      </c>
      <c r="T343">
        <v>2515.73</v>
      </c>
      <c r="U343">
        <v>2527.9899999999998</v>
      </c>
      <c r="V343">
        <v>2540.7199999999998</v>
      </c>
      <c r="W343">
        <v>2551.13</v>
      </c>
      <c r="X343">
        <v>2562.16</v>
      </c>
      <c r="Y343">
        <v>2574.46</v>
      </c>
      <c r="Z343">
        <v>2588.6</v>
      </c>
      <c r="AA343">
        <v>2598.48</v>
      </c>
      <c r="AB343">
        <v>2606.34</v>
      </c>
      <c r="AC343">
        <v>2622.36</v>
      </c>
      <c r="AD343">
        <v>2635.59</v>
      </c>
      <c r="AE343">
        <v>2644.51</v>
      </c>
      <c r="AF343">
        <v>2655.29</v>
      </c>
      <c r="AG343">
        <v>2676.5</v>
      </c>
    </row>
    <row r="344" spans="1:33">
      <c r="A344" t="s">
        <v>452</v>
      </c>
      <c r="B344" t="s">
        <v>500</v>
      </c>
      <c r="C344">
        <v>64.709900000000005</v>
      </c>
      <c r="D344">
        <v>69.104399999999998</v>
      </c>
      <c r="E344">
        <v>72.639300000000006</v>
      </c>
      <c r="F344">
        <v>74.087299999999999</v>
      </c>
      <c r="G344">
        <v>74.312600000000003</v>
      </c>
      <c r="H344">
        <v>74.915700000000001</v>
      </c>
      <c r="I344">
        <v>75.196700000000007</v>
      </c>
      <c r="J344">
        <v>75.240399999999994</v>
      </c>
      <c r="K344">
        <v>75.1584</v>
      </c>
      <c r="L344">
        <v>75.039199999999994</v>
      </c>
      <c r="M344">
        <v>74.909899999999993</v>
      </c>
      <c r="N344">
        <v>74.781999999999996</v>
      </c>
      <c r="O344">
        <v>75.205399999999997</v>
      </c>
      <c r="P344">
        <v>75.199399999999997</v>
      </c>
      <c r="Q344">
        <v>75.062899999999999</v>
      </c>
      <c r="R344">
        <v>75.019599999999997</v>
      </c>
      <c r="S344">
        <v>74.896199999999993</v>
      </c>
      <c r="T344">
        <v>74.911000000000001</v>
      </c>
      <c r="U344">
        <v>75.026300000000006</v>
      </c>
      <c r="V344">
        <v>74.925799999999995</v>
      </c>
      <c r="W344">
        <v>74.856399999999994</v>
      </c>
      <c r="X344">
        <v>74.933400000000006</v>
      </c>
      <c r="Y344">
        <v>74.901899999999998</v>
      </c>
      <c r="Z344">
        <v>75.129000000000005</v>
      </c>
      <c r="AA344">
        <v>75.076800000000006</v>
      </c>
      <c r="AB344">
        <v>74.856399999999994</v>
      </c>
      <c r="AC344">
        <v>75.083399999999997</v>
      </c>
      <c r="AD344">
        <v>74.914699999999996</v>
      </c>
      <c r="AE344">
        <v>74.787499999999994</v>
      </c>
      <c r="AF344">
        <v>74.738299999999995</v>
      </c>
      <c r="AG344">
        <v>74.961600000000004</v>
      </c>
    </row>
    <row r="345" spans="1:33">
      <c r="A345" t="s">
        <v>453</v>
      </c>
      <c r="B345" t="s">
        <v>500</v>
      </c>
      <c r="C345">
        <v>-758.70899999999995</v>
      </c>
      <c r="D345">
        <v>-740.18799999999999</v>
      </c>
      <c r="E345">
        <v>-735.697</v>
      </c>
      <c r="F345">
        <v>-732.20500000000004</v>
      </c>
      <c r="G345">
        <v>-728.96600000000001</v>
      </c>
      <c r="H345">
        <v>-724.47400000000005</v>
      </c>
      <c r="I345">
        <v>-720.98199999999997</v>
      </c>
      <c r="J345">
        <v>-717.74400000000003</v>
      </c>
      <c r="K345">
        <v>-713.25099999999998</v>
      </c>
      <c r="L345">
        <v>-709.73299999999995</v>
      </c>
      <c r="M345">
        <v>-705.24099999999999</v>
      </c>
      <c r="N345">
        <v>-702.029</v>
      </c>
      <c r="O345">
        <v>-698.51</v>
      </c>
      <c r="P345">
        <v>-694.01900000000001</v>
      </c>
      <c r="Q345">
        <v>-690.52700000000004</v>
      </c>
      <c r="R345">
        <v>-686.28800000000001</v>
      </c>
      <c r="S345">
        <v>-682.79600000000005</v>
      </c>
      <c r="T345">
        <v>-679.30399999999997</v>
      </c>
      <c r="U345">
        <v>-674.78499999999997</v>
      </c>
      <c r="V345">
        <v>-671.57299999999998</v>
      </c>
      <c r="W345">
        <v>-668.08199999999999</v>
      </c>
      <c r="X345">
        <v>-663.56299999999999</v>
      </c>
      <c r="Y345">
        <v>-660.07100000000003</v>
      </c>
      <c r="Z345">
        <v>-655.85900000000004</v>
      </c>
      <c r="AA345">
        <v>-652.34100000000001</v>
      </c>
      <c r="AB345">
        <v>-648.84799999999996</v>
      </c>
      <c r="AC345">
        <v>-644.63599999999997</v>
      </c>
      <c r="AD345">
        <v>-641.11800000000005</v>
      </c>
      <c r="AE345">
        <v>-636.62599999999998</v>
      </c>
      <c r="AF345">
        <v>-633.13400000000001</v>
      </c>
      <c r="AG345">
        <v>-629.89499999999998</v>
      </c>
    </row>
    <row r="346" spans="1:33">
      <c r="A346" t="s">
        <v>454</v>
      </c>
      <c r="B346" t="s">
        <v>500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455</v>
      </c>
      <c r="B347" t="s">
        <v>500</v>
      </c>
      <c r="C347">
        <v>1655.97</v>
      </c>
      <c r="D347">
        <v>1715.03</v>
      </c>
      <c r="E347">
        <v>1724.3</v>
      </c>
      <c r="F347">
        <v>1726.33</v>
      </c>
      <c r="G347">
        <v>1696.53</v>
      </c>
      <c r="H347">
        <v>1703.34</v>
      </c>
      <c r="I347">
        <v>1706.06</v>
      </c>
      <c r="J347">
        <v>1698.2</v>
      </c>
      <c r="K347">
        <v>1696.26</v>
      </c>
      <c r="L347">
        <v>1659.45</v>
      </c>
      <c r="M347">
        <v>1651.4</v>
      </c>
      <c r="N347">
        <v>1642.95</v>
      </c>
      <c r="O347">
        <v>1639.85</v>
      </c>
      <c r="P347">
        <v>1633.69</v>
      </c>
      <c r="Q347">
        <v>1602.15</v>
      </c>
      <c r="R347">
        <v>1592.32</v>
      </c>
      <c r="S347">
        <v>1591.63</v>
      </c>
      <c r="T347">
        <v>1599.18</v>
      </c>
      <c r="U347">
        <v>1608.59</v>
      </c>
      <c r="V347">
        <v>1618.45</v>
      </c>
      <c r="W347">
        <v>1625.77</v>
      </c>
      <c r="X347">
        <v>1634.32</v>
      </c>
      <c r="Y347">
        <v>1644.07</v>
      </c>
      <c r="Z347">
        <v>1655.96</v>
      </c>
      <c r="AA347">
        <v>1663.6</v>
      </c>
      <c r="AB347">
        <v>1669.08</v>
      </c>
      <c r="AC347">
        <v>1682.99</v>
      </c>
      <c r="AD347">
        <v>1694.09</v>
      </c>
      <c r="AE347">
        <v>1700.82</v>
      </c>
      <c r="AF347">
        <v>1709.38</v>
      </c>
      <c r="AG347">
        <v>1728.31</v>
      </c>
    </row>
    <row r="348" spans="1:33">
      <c r="A348" t="s">
        <v>456</v>
      </c>
      <c r="B348" t="s">
        <v>500</v>
      </c>
      <c r="C348">
        <v>639.06600000000003</v>
      </c>
      <c r="D348">
        <v>647.13400000000001</v>
      </c>
      <c r="E348">
        <v>650.60900000000004</v>
      </c>
      <c r="F348">
        <v>656.18799999999999</v>
      </c>
      <c r="G348">
        <v>661.25</v>
      </c>
      <c r="H348">
        <v>666.29</v>
      </c>
      <c r="I348">
        <v>670.80799999999999</v>
      </c>
      <c r="J348">
        <v>674.95799999999997</v>
      </c>
      <c r="K348">
        <v>679.23699999999997</v>
      </c>
      <c r="L348">
        <v>683.51900000000001</v>
      </c>
      <c r="M348">
        <v>687.79499999999996</v>
      </c>
      <c r="N348">
        <v>688.79300000000001</v>
      </c>
      <c r="O348">
        <v>690.2</v>
      </c>
      <c r="P348">
        <v>691.38199999999995</v>
      </c>
      <c r="Q348">
        <v>692.28700000000003</v>
      </c>
      <c r="R348">
        <v>693.68600000000004</v>
      </c>
      <c r="S348">
        <v>694.56</v>
      </c>
      <c r="T348">
        <v>695.51300000000003</v>
      </c>
      <c r="U348">
        <v>696.18799999999999</v>
      </c>
      <c r="V348">
        <v>696.88900000000001</v>
      </c>
      <c r="W348">
        <v>697.80499999999995</v>
      </c>
      <c r="X348">
        <v>698.08799999999997</v>
      </c>
      <c r="Y348">
        <v>698.41899999999998</v>
      </c>
      <c r="Z348">
        <v>698.49699999999996</v>
      </c>
      <c r="AA348">
        <v>698.53300000000002</v>
      </c>
      <c r="AB348">
        <v>698.71500000000003</v>
      </c>
      <c r="AC348">
        <v>698.61800000000005</v>
      </c>
      <c r="AD348">
        <v>698.52300000000002</v>
      </c>
      <c r="AE348">
        <v>698.505</v>
      </c>
      <c r="AF348">
        <v>698.51599999999996</v>
      </c>
      <c r="AG348">
        <v>698.57</v>
      </c>
    </row>
    <row r="349" spans="1:33">
      <c r="A349" t="s">
        <v>457</v>
      </c>
      <c r="B349" t="s">
        <v>500</v>
      </c>
      <c r="C349">
        <v>187.88200000000001</v>
      </c>
      <c r="D349">
        <v>189.64699999999999</v>
      </c>
      <c r="E349">
        <v>191.387</v>
      </c>
      <c r="F349">
        <v>193.15199999999999</v>
      </c>
      <c r="G349">
        <v>194.89599999999999</v>
      </c>
      <c r="H349">
        <v>196.661</v>
      </c>
      <c r="I349">
        <v>198.57400000000001</v>
      </c>
      <c r="J349">
        <v>200.53200000000001</v>
      </c>
      <c r="K349">
        <v>202.447</v>
      </c>
      <c r="L349">
        <v>204.398</v>
      </c>
      <c r="M349">
        <v>206.316</v>
      </c>
      <c r="N349">
        <v>208.411</v>
      </c>
      <c r="O349">
        <v>210.482</v>
      </c>
      <c r="P349">
        <v>212.54400000000001</v>
      </c>
      <c r="Q349">
        <v>214.60900000000001</v>
      </c>
      <c r="R349">
        <v>216.71</v>
      </c>
      <c r="S349">
        <v>218.857</v>
      </c>
      <c r="T349">
        <v>221.041</v>
      </c>
      <c r="U349">
        <v>223.21700000000001</v>
      </c>
      <c r="V349">
        <v>225.376</v>
      </c>
      <c r="W349">
        <v>227.55199999999999</v>
      </c>
      <c r="X349">
        <v>229.755</v>
      </c>
      <c r="Y349">
        <v>231.964</v>
      </c>
      <c r="Z349">
        <v>234.14099999999999</v>
      </c>
      <c r="AA349">
        <v>236.34899999999999</v>
      </c>
      <c r="AB349">
        <v>238.54599999999999</v>
      </c>
      <c r="AC349">
        <v>240.751</v>
      </c>
      <c r="AD349">
        <v>242.97800000000001</v>
      </c>
      <c r="AE349">
        <v>245.184</v>
      </c>
      <c r="AF349">
        <v>247.39400000000001</v>
      </c>
      <c r="AG349">
        <v>249.62200000000001</v>
      </c>
    </row>
    <row r="350" spans="1:33">
      <c r="A350" t="s">
        <v>458</v>
      </c>
      <c r="B350" t="s">
        <v>500</v>
      </c>
      <c r="C350">
        <v>4012.41</v>
      </c>
      <c r="D350">
        <v>4234.22</v>
      </c>
      <c r="E350">
        <v>4256.22</v>
      </c>
      <c r="F350">
        <v>4263.51</v>
      </c>
      <c r="G350">
        <v>4236.6400000000003</v>
      </c>
      <c r="H350">
        <v>4180.2700000000004</v>
      </c>
      <c r="I350">
        <v>4128.95</v>
      </c>
      <c r="J350">
        <v>4071.31</v>
      </c>
      <c r="K350">
        <v>4000.96</v>
      </c>
      <c r="L350">
        <v>3939.71</v>
      </c>
      <c r="M350">
        <v>3886.15</v>
      </c>
      <c r="N350">
        <v>3857.77</v>
      </c>
      <c r="O350">
        <v>3824.16</v>
      </c>
      <c r="P350">
        <v>3797.18</v>
      </c>
      <c r="Q350">
        <v>3745.91</v>
      </c>
      <c r="R350">
        <v>3707.45</v>
      </c>
      <c r="S350">
        <v>3688.37</v>
      </c>
      <c r="T350">
        <v>3670.47</v>
      </c>
      <c r="U350">
        <v>3650.3</v>
      </c>
      <c r="V350">
        <v>3636.55</v>
      </c>
      <c r="W350">
        <v>3614.89</v>
      </c>
      <c r="X350">
        <v>3602.47</v>
      </c>
      <c r="Y350">
        <v>3593.22</v>
      </c>
      <c r="Z350">
        <v>3587.75</v>
      </c>
      <c r="AA350">
        <v>3578.27</v>
      </c>
      <c r="AB350">
        <v>3559.73</v>
      </c>
      <c r="AC350">
        <v>3561.77</v>
      </c>
      <c r="AD350">
        <v>3561.8</v>
      </c>
      <c r="AE350">
        <v>3560.92</v>
      </c>
      <c r="AF350">
        <v>3560.12</v>
      </c>
      <c r="AG350">
        <v>3574.62</v>
      </c>
    </row>
    <row r="351" spans="1:33">
      <c r="A351" t="s">
        <v>459</v>
      </c>
      <c r="B351" t="s">
        <v>500</v>
      </c>
      <c r="C351">
        <v>36.410400000000003</v>
      </c>
      <c r="D351">
        <v>37.364400000000003</v>
      </c>
      <c r="E351">
        <v>38.162199999999999</v>
      </c>
      <c r="F351">
        <v>38.546399999999998</v>
      </c>
      <c r="G351">
        <v>38.955599999999997</v>
      </c>
      <c r="H351">
        <v>39.311300000000003</v>
      </c>
      <c r="I351">
        <v>39.250900000000001</v>
      </c>
      <c r="J351">
        <v>39.115400000000001</v>
      </c>
      <c r="K351">
        <v>39.264499999999998</v>
      </c>
      <c r="L351">
        <v>39.263399999999997</v>
      </c>
      <c r="M351">
        <v>39.193399999999997</v>
      </c>
      <c r="N351">
        <v>39.179400000000001</v>
      </c>
      <c r="O351">
        <v>39.2027</v>
      </c>
      <c r="P351">
        <v>39.216700000000003</v>
      </c>
      <c r="Q351">
        <v>39.060299999999998</v>
      </c>
      <c r="R351">
        <v>38.9238</v>
      </c>
      <c r="S351">
        <v>38.829300000000003</v>
      </c>
      <c r="T351">
        <v>38.808399999999999</v>
      </c>
      <c r="U351">
        <v>38.818600000000004</v>
      </c>
      <c r="V351">
        <v>38.871400000000001</v>
      </c>
      <c r="W351">
        <v>38.9298</v>
      </c>
      <c r="X351">
        <v>38.952599999999997</v>
      </c>
      <c r="Y351">
        <v>39.022599999999997</v>
      </c>
      <c r="Z351">
        <v>39.167499999999997</v>
      </c>
      <c r="AA351">
        <v>39.244100000000003</v>
      </c>
      <c r="AB351">
        <v>39.322699999999998</v>
      </c>
      <c r="AC351">
        <v>39.497</v>
      </c>
      <c r="AD351">
        <v>39.642800000000001</v>
      </c>
      <c r="AE351">
        <v>39.701099999999997</v>
      </c>
      <c r="AF351">
        <v>39.794400000000003</v>
      </c>
      <c r="AG351">
        <v>40.095399999999998</v>
      </c>
    </row>
    <row r="352" spans="1:33">
      <c r="A352" t="s">
        <v>460</v>
      </c>
      <c r="B352" t="s">
        <v>500</v>
      </c>
      <c r="C352">
        <v>61.593400000000003</v>
      </c>
      <c r="D352">
        <v>63.002200000000002</v>
      </c>
      <c r="E352">
        <v>64.103899999999996</v>
      </c>
      <c r="F352">
        <v>64.633399999999995</v>
      </c>
      <c r="G352">
        <v>64.906800000000004</v>
      </c>
      <c r="H352">
        <v>64.963800000000006</v>
      </c>
      <c r="I352">
        <v>64.443299999999994</v>
      </c>
      <c r="J352">
        <v>63.8292</v>
      </c>
      <c r="K352">
        <v>63.226500000000001</v>
      </c>
      <c r="L352">
        <v>62.5777</v>
      </c>
      <c r="M352">
        <v>61.916899999999998</v>
      </c>
      <c r="N352">
        <v>61.289400000000001</v>
      </c>
      <c r="O352">
        <v>60.628999999999998</v>
      </c>
      <c r="P352">
        <v>59.959899999999998</v>
      </c>
      <c r="Q352">
        <v>59.254300000000001</v>
      </c>
      <c r="R352">
        <v>58.544400000000003</v>
      </c>
      <c r="S352">
        <v>57.856999999999999</v>
      </c>
      <c r="T352">
        <v>57.206499999999998</v>
      </c>
      <c r="U352">
        <v>56.53</v>
      </c>
      <c r="V352">
        <v>55.924999999999997</v>
      </c>
      <c r="W352">
        <v>55.346499999999999</v>
      </c>
      <c r="X352">
        <v>54.8093</v>
      </c>
      <c r="Y352">
        <v>54.317900000000002</v>
      </c>
      <c r="Z352">
        <v>53.898400000000002</v>
      </c>
      <c r="AA352">
        <v>53.491300000000003</v>
      </c>
      <c r="AB352">
        <v>53.112499999999997</v>
      </c>
      <c r="AC352">
        <v>52.813400000000001</v>
      </c>
      <c r="AD352">
        <v>52.543399999999998</v>
      </c>
      <c r="AE352">
        <v>52.280200000000001</v>
      </c>
      <c r="AF352">
        <v>52.059899999999999</v>
      </c>
      <c r="AG352">
        <v>51.944899999999997</v>
      </c>
    </row>
    <row r="353" spans="1:33">
      <c r="A353" t="s">
        <v>461</v>
      </c>
      <c r="B353" t="s">
        <v>500</v>
      </c>
      <c r="C353">
        <v>-71.583100000000002</v>
      </c>
      <c r="D353">
        <v>-74.517200000000003</v>
      </c>
      <c r="E353">
        <v>-75.497699999999995</v>
      </c>
      <c r="F353">
        <v>-75.747100000000003</v>
      </c>
      <c r="G353">
        <v>-75.516199999999998</v>
      </c>
      <c r="H353">
        <v>-75.252099999999999</v>
      </c>
      <c r="I353">
        <v>-74.742900000000006</v>
      </c>
      <c r="J353">
        <v>-74.023499999999999</v>
      </c>
      <c r="K353">
        <v>-73.411799999999999</v>
      </c>
      <c r="L353">
        <v>-72.749700000000004</v>
      </c>
      <c r="M353">
        <v>-72.097999999999999</v>
      </c>
      <c r="N353">
        <v>-71.650899999999993</v>
      </c>
      <c r="O353">
        <v>-71.197999999999993</v>
      </c>
      <c r="P353">
        <v>-70.765900000000002</v>
      </c>
      <c r="Q353">
        <v>-70.157300000000006</v>
      </c>
      <c r="R353">
        <v>-69.645200000000003</v>
      </c>
      <c r="S353">
        <v>-69.228200000000001</v>
      </c>
      <c r="T353">
        <v>-68.8583</v>
      </c>
      <c r="U353">
        <v>-68.517399999999995</v>
      </c>
      <c r="V353">
        <v>-68.275999999999996</v>
      </c>
      <c r="W353">
        <v>-67.954599999999999</v>
      </c>
      <c r="X353">
        <v>-67.712900000000005</v>
      </c>
      <c r="Y353">
        <v>-67.545699999999997</v>
      </c>
      <c r="Z353">
        <v>-67.408699999999996</v>
      </c>
      <c r="AA353">
        <v>-67.2654</v>
      </c>
      <c r="AB353">
        <v>-67.0809</v>
      </c>
      <c r="AC353">
        <v>-67.077699999999993</v>
      </c>
      <c r="AD353">
        <v>-67.086299999999994</v>
      </c>
      <c r="AE353">
        <v>-67.077699999999993</v>
      </c>
      <c r="AF353">
        <v>-67.094099999999997</v>
      </c>
      <c r="AG353">
        <v>-67.349000000000004</v>
      </c>
    </row>
    <row r="354" spans="1:33">
      <c r="A354" t="s">
        <v>462</v>
      </c>
      <c r="B354" t="s">
        <v>500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463</v>
      </c>
      <c r="B355" t="s">
        <v>500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464</v>
      </c>
      <c r="B356" t="s">
        <v>500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465</v>
      </c>
      <c r="B357" t="s">
        <v>500</v>
      </c>
      <c r="C357">
        <v>58.964700000000001</v>
      </c>
      <c r="D357">
        <v>60.496099999999998</v>
      </c>
      <c r="E357">
        <v>61.1843</v>
      </c>
      <c r="F357">
        <v>61.173900000000003</v>
      </c>
      <c r="G357">
        <v>61.215000000000003</v>
      </c>
      <c r="H357">
        <v>61.470199999999998</v>
      </c>
      <c r="I357">
        <v>61.393900000000002</v>
      </c>
      <c r="J357">
        <v>61.173699999999997</v>
      </c>
      <c r="K357">
        <v>61.005499999999998</v>
      </c>
      <c r="L357">
        <v>60.775100000000002</v>
      </c>
      <c r="M357">
        <v>60.532600000000002</v>
      </c>
      <c r="N357">
        <v>60.3123</v>
      </c>
      <c r="O357">
        <v>60.126800000000003</v>
      </c>
      <c r="P357">
        <v>59.908200000000001</v>
      </c>
      <c r="Q357">
        <v>59.715299999999999</v>
      </c>
      <c r="R357">
        <v>59.5563</v>
      </c>
      <c r="S357">
        <v>59.445999999999998</v>
      </c>
      <c r="T357">
        <v>59.354700000000001</v>
      </c>
      <c r="U357">
        <v>59.291400000000003</v>
      </c>
      <c r="V357">
        <v>59.271999999999998</v>
      </c>
      <c r="W357">
        <v>59.204799999999999</v>
      </c>
      <c r="X357">
        <v>59.199199999999998</v>
      </c>
      <c r="Y357">
        <v>59.224400000000003</v>
      </c>
      <c r="Z357">
        <v>59.257800000000003</v>
      </c>
      <c r="AA357">
        <v>59.3108</v>
      </c>
      <c r="AB357">
        <v>59.350900000000003</v>
      </c>
      <c r="AC357">
        <v>59.467799999999997</v>
      </c>
      <c r="AD357">
        <v>59.5779</v>
      </c>
      <c r="AE357">
        <v>59.680900000000001</v>
      </c>
      <c r="AF357">
        <v>59.808399999999999</v>
      </c>
      <c r="AG357">
        <v>60.034999999999997</v>
      </c>
    </row>
    <row r="358" spans="1:33">
      <c r="A358" t="s">
        <v>466</v>
      </c>
      <c r="B358" t="s">
        <v>500</v>
      </c>
      <c r="C358">
        <v>-22.119900000000001</v>
      </c>
      <c r="D358">
        <v>-22.622399999999999</v>
      </c>
      <c r="E358">
        <v>-23.1203</v>
      </c>
      <c r="F358">
        <v>-22.601299999999998</v>
      </c>
      <c r="G358">
        <v>-22.613</v>
      </c>
      <c r="H358">
        <v>-22.698</v>
      </c>
      <c r="I358">
        <v>-22.687200000000001</v>
      </c>
      <c r="J358">
        <v>-22.650600000000001</v>
      </c>
      <c r="K358">
        <v>-22.6021</v>
      </c>
      <c r="L358">
        <v>-22.535299999999999</v>
      </c>
      <c r="M358">
        <v>-22.437799999999999</v>
      </c>
      <c r="N358">
        <v>-22.356999999999999</v>
      </c>
      <c r="O358">
        <v>-22.287500000000001</v>
      </c>
      <c r="P358">
        <v>-22.209700000000002</v>
      </c>
      <c r="Q358">
        <v>-22.120100000000001</v>
      </c>
      <c r="R358">
        <v>-22.040099999999999</v>
      </c>
      <c r="S358">
        <v>-21.970600000000001</v>
      </c>
      <c r="T358">
        <v>-21.911899999999999</v>
      </c>
      <c r="U358">
        <v>-21.864100000000001</v>
      </c>
      <c r="V358">
        <v>-21.8398</v>
      </c>
      <c r="W358">
        <v>-21.793199999999999</v>
      </c>
      <c r="X358">
        <v>-21.778300000000002</v>
      </c>
      <c r="Y358">
        <v>-21.765599999999999</v>
      </c>
      <c r="Z358">
        <v>-21.774699999999999</v>
      </c>
      <c r="AA358">
        <v>-21.8111</v>
      </c>
      <c r="AB358">
        <v>-21.830400000000001</v>
      </c>
      <c r="AC358">
        <v>-21.869</v>
      </c>
      <c r="AD358">
        <v>-21.900300000000001</v>
      </c>
      <c r="AE358">
        <v>-21.924099999999999</v>
      </c>
      <c r="AF358">
        <v>-21.9451</v>
      </c>
      <c r="AG358">
        <v>-21.994800000000001</v>
      </c>
    </row>
    <row r="359" spans="1:33">
      <c r="A359" t="s">
        <v>467</v>
      </c>
      <c r="B359" t="s">
        <v>500</v>
      </c>
      <c r="C359">
        <v>761.46799999999996</v>
      </c>
      <c r="D359">
        <v>768.66499999999996</v>
      </c>
      <c r="E359">
        <v>774.7</v>
      </c>
      <c r="F359">
        <v>777.99099999999999</v>
      </c>
      <c r="G359">
        <v>772.87699999999995</v>
      </c>
      <c r="H359">
        <v>773.36500000000001</v>
      </c>
      <c r="I359">
        <v>775.505</v>
      </c>
      <c r="J359">
        <v>775.07</v>
      </c>
      <c r="K359">
        <v>780.51400000000001</v>
      </c>
      <c r="L359">
        <v>783.26099999999997</v>
      </c>
      <c r="M359">
        <v>784.37099999999998</v>
      </c>
      <c r="N359">
        <v>786.56399999999996</v>
      </c>
      <c r="O359">
        <v>789.21</v>
      </c>
      <c r="P359">
        <v>792.44299999999998</v>
      </c>
      <c r="Q359">
        <v>791.13199999999995</v>
      </c>
      <c r="R359">
        <v>790.35400000000004</v>
      </c>
      <c r="S359">
        <v>790.88300000000004</v>
      </c>
      <c r="T359">
        <v>792.70799999999997</v>
      </c>
      <c r="U359">
        <v>795.86699999999996</v>
      </c>
      <c r="V359">
        <v>798.79100000000005</v>
      </c>
      <c r="W359">
        <v>801.94299999999998</v>
      </c>
      <c r="X359">
        <v>803.97199999999998</v>
      </c>
      <c r="Y359">
        <v>806.75800000000004</v>
      </c>
      <c r="Z359">
        <v>809.28499999999997</v>
      </c>
      <c r="AA359">
        <v>812.12</v>
      </c>
      <c r="AB359">
        <v>814.22199999999998</v>
      </c>
      <c r="AC359">
        <v>816.53800000000001</v>
      </c>
      <c r="AD359">
        <v>819.19100000000003</v>
      </c>
      <c r="AE359">
        <v>821.48099999999999</v>
      </c>
      <c r="AF359">
        <v>823.74400000000003</v>
      </c>
      <c r="AG359">
        <v>827.59100000000001</v>
      </c>
    </row>
    <row r="360" spans="1:33">
      <c r="A360" t="s">
        <v>468</v>
      </c>
      <c r="B360" t="s">
        <v>500</v>
      </c>
      <c r="C360">
        <v>366.565</v>
      </c>
      <c r="D360">
        <v>367.73099999999999</v>
      </c>
      <c r="E360">
        <v>370.95699999999999</v>
      </c>
      <c r="F360">
        <v>375.34899999999999</v>
      </c>
      <c r="G360">
        <v>379.71499999999997</v>
      </c>
      <c r="H360">
        <v>383.98700000000002</v>
      </c>
      <c r="I360">
        <v>388.05799999999999</v>
      </c>
      <c r="J360">
        <v>391.85899999999998</v>
      </c>
      <c r="K360">
        <v>395.85199999999998</v>
      </c>
      <c r="L360">
        <v>399.988</v>
      </c>
      <c r="M360">
        <v>404.16199999999998</v>
      </c>
      <c r="N360">
        <v>405.81400000000002</v>
      </c>
      <c r="O360">
        <v>407.56099999999998</v>
      </c>
      <c r="P360">
        <v>409.23</v>
      </c>
      <c r="Q360">
        <v>410.86099999999999</v>
      </c>
      <c r="R360">
        <v>412.83499999999998</v>
      </c>
      <c r="S360">
        <v>414.52300000000002</v>
      </c>
      <c r="T360">
        <v>416.19400000000002</v>
      </c>
      <c r="U360">
        <v>417.86099999999999</v>
      </c>
      <c r="V360">
        <v>419.22199999999998</v>
      </c>
      <c r="W360">
        <v>420.78699999999998</v>
      </c>
      <c r="X360">
        <v>422.512</v>
      </c>
      <c r="Y360">
        <v>423.96499999999997</v>
      </c>
      <c r="Z360">
        <v>425.40899999999999</v>
      </c>
      <c r="AA360">
        <v>426.59100000000001</v>
      </c>
      <c r="AB360">
        <v>427.70600000000002</v>
      </c>
      <c r="AC360">
        <v>429.24799999999999</v>
      </c>
      <c r="AD360">
        <v>430.60899999999998</v>
      </c>
      <c r="AE360">
        <v>431.61399999999998</v>
      </c>
      <c r="AF360">
        <v>432.85300000000001</v>
      </c>
      <c r="AG360">
        <v>434.505</v>
      </c>
    </row>
    <row r="361" spans="1:33">
      <c r="A361" t="s">
        <v>469</v>
      </c>
      <c r="B361" t="s">
        <v>500</v>
      </c>
      <c r="C361">
        <v>189.3</v>
      </c>
      <c r="D361">
        <v>208.13800000000001</v>
      </c>
      <c r="E361">
        <v>211.65799999999999</v>
      </c>
      <c r="F361">
        <v>216.00299999999999</v>
      </c>
      <c r="G361">
        <v>191.16200000000001</v>
      </c>
      <c r="H361">
        <v>190.43700000000001</v>
      </c>
      <c r="I361">
        <v>189.91900000000001</v>
      </c>
      <c r="J361">
        <v>188.99100000000001</v>
      </c>
      <c r="K361">
        <v>187.43700000000001</v>
      </c>
      <c r="L361">
        <v>155.97399999999999</v>
      </c>
      <c r="M361">
        <v>152.86699999999999</v>
      </c>
      <c r="N361">
        <v>148.41800000000001</v>
      </c>
      <c r="O361">
        <v>145.93299999999999</v>
      </c>
      <c r="P361">
        <v>142.00200000000001</v>
      </c>
      <c r="Q361">
        <v>119.64400000000001</v>
      </c>
      <c r="R361">
        <v>117.366</v>
      </c>
      <c r="S361">
        <v>108.986</v>
      </c>
      <c r="T361">
        <v>109.4</v>
      </c>
      <c r="U361">
        <v>109.81399999999999</v>
      </c>
      <c r="V361">
        <v>110.22799999999999</v>
      </c>
      <c r="W361">
        <v>110.642</v>
      </c>
      <c r="X361">
        <v>111.157</v>
      </c>
      <c r="Y361">
        <v>111.572</v>
      </c>
      <c r="Z361">
        <v>111.988</v>
      </c>
      <c r="AA361">
        <v>112.502</v>
      </c>
      <c r="AB361">
        <v>112.91800000000001</v>
      </c>
      <c r="AC361">
        <v>115.29900000000001</v>
      </c>
      <c r="AD361">
        <v>117.679</v>
      </c>
      <c r="AE361">
        <v>120.06</v>
      </c>
      <c r="AF361">
        <v>122.441</v>
      </c>
      <c r="AG361">
        <v>124.822</v>
      </c>
    </row>
    <row r="362" spans="1:33">
      <c r="A362" t="s">
        <v>470</v>
      </c>
      <c r="B362" t="s">
        <v>500</v>
      </c>
      <c r="C362" s="76">
        <v>64455800000</v>
      </c>
      <c r="D362" s="76">
        <v>68465800000</v>
      </c>
      <c r="E362" s="76">
        <v>70494900000</v>
      </c>
      <c r="F362" s="76">
        <v>71856000000</v>
      </c>
      <c r="G362" s="76">
        <v>71490600000</v>
      </c>
      <c r="H362" s="76">
        <v>70956800000</v>
      </c>
      <c r="I362" s="76">
        <v>69952100000</v>
      </c>
      <c r="J362" s="76">
        <v>68752000000</v>
      </c>
      <c r="K362" s="76">
        <v>67630700000</v>
      </c>
      <c r="L362" s="76">
        <v>66397300000</v>
      </c>
      <c r="M362" s="76">
        <v>65169000000</v>
      </c>
      <c r="N362" s="76">
        <v>63911900000</v>
      </c>
      <c r="O362" s="76">
        <v>62647400000</v>
      </c>
      <c r="P362" s="76">
        <v>61306600000</v>
      </c>
      <c r="Q362" s="76">
        <v>59872400000</v>
      </c>
      <c r="R362" s="76">
        <v>58472700000</v>
      </c>
      <c r="S362" s="76">
        <v>57105300000</v>
      </c>
      <c r="T362" s="76">
        <v>55809100000</v>
      </c>
      <c r="U362" s="76">
        <v>54486700000</v>
      </c>
      <c r="V362" s="76">
        <v>53312000000</v>
      </c>
      <c r="W362" s="76">
        <v>52133700000</v>
      </c>
      <c r="X362" s="76">
        <v>51035000000</v>
      </c>
      <c r="Y362" s="76">
        <v>50044800000</v>
      </c>
      <c r="Z362" s="76">
        <v>49150200000</v>
      </c>
      <c r="AA362" s="76">
        <v>48237200000</v>
      </c>
      <c r="AB362" s="76">
        <v>47447400000</v>
      </c>
      <c r="AC362" s="76">
        <v>46792800000</v>
      </c>
      <c r="AD362" s="76">
        <v>46208400000</v>
      </c>
      <c r="AE362" s="76">
        <v>45650200000</v>
      </c>
      <c r="AF362" s="76">
        <v>45168800000</v>
      </c>
      <c r="AG362" s="76">
        <v>44886200000</v>
      </c>
    </row>
    <row r="363" spans="1:33">
      <c r="A363" t="s">
        <v>471</v>
      </c>
      <c r="B363" t="s">
        <v>500</v>
      </c>
      <c r="C363" s="76">
        <v>110085000000</v>
      </c>
      <c r="D363" s="76">
        <v>118376000000</v>
      </c>
      <c r="E363" s="76">
        <v>113796000000</v>
      </c>
      <c r="F363" s="76">
        <v>110240000000</v>
      </c>
      <c r="G363" s="76">
        <v>106872000000</v>
      </c>
      <c r="H363" s="76">
        <v>97493500000</v>
      </c>
      <c r="I363" s="76">
        <v>93722400000</v>
      </c>
      <c r="J363" s="76">
        <v>90303600000</v>
      </c>
      <c r="K363" s="76">
        <v>84584700000</v>
      </c>
      <c r="L363" s="76">
        <v>80747400000</v>
      </c>
      <c r="M363" s="76">
        <v>77335400000</v>
      </c>
      <c r="N363" s="76">
        <v>77678800000</v>
      </c>
      <c r="O363" s="76">
        <v>77053200000</v>
      </c>
      <c r="P363" s="76">
        <v>77624300000</v>
      </c>
      <c r="Q363" s="76">
        <v>75987900000</v>
      </c>
      <c r="R363" s="76">
        <v>75312100000</v>
      </c>
      <c r="S363" s="76">
        <v>75237700000</v>
      </c>
      <c r="T363" s="76">
        <v>75385600000</v>
      </c>
      <c r="U363" s="76">
        <v>75252200000</v>
      </c>
      <c r="V363" s="76">
        <v>75533000000</v>
      </c>
      <c r="W363" s="76">
        <v>75153000000</v>
      </c>
      <c r="X363" s="76">
        <v>75420200000</v>
      </c>
      <c r="Y363" s="76">
        <v>75646600000</v>
      </c>
      <c r="Z363" s="76">
        <v>75527600000</v>
      </c>
      <c r="AA363" s="76">
        <v>75573800000</v>
      </c>
      <c r="AB363" s="76">
        <v>74385100000</v>
      </c>
      <c r="AC363" s="76">
        <v>74425000000</v>
      </c>
      <c r="AD363" s="76">
        <v>74572800000</v>
      </c>
      <c r="AE363" s="76">
        <v>74872600000</v>
      </c>
      <c r="AF363" s="76">
        <v>75015300000</v>
      </c>
      <c r="AG363" s="76">
        <v>75270700000</v>
      </c>
    </row>
    <row r="364" spans="1:33">
      <c r="A364" t="s">
        <v>472</v>
      </c>
      <c r="B364" t="s">
        <v>500</v>
      </c>
      <c r="C364" s="76">
        <v>7622900000</v>
      </c>
      <c r="D364" s="76">
        <v>7702070000</v>
      </c>
      <c r="E364" s="76">
        <v>7842510000</v>
      </c>
      <c r="F364" s="76">
        <v>7627940000</v>
      </c>
      <c r="G364" s="76">
        <v>7599940000</v>
      </c>
      <c r="H364" s="76">
        <v>7575870000</v>
      </c>
      <c r="I364" s="76">
        <v>7543570000</v>
      </c>
      <c r="J364" s="76">
        <v>7505510000</v>
      </c>
      <c r="K364" s="76">
        <v>7463530000</v>
      </c>
      <c r="L364" s="76">
        <v>7417170000</v>
      </c>
      <c r="M364" s="76">
        <v>7373210000</v>
      </c>
      <c r="N364" s="76">
        <v>7331420000</v>
      </c>
      <c r="O364" s="76">
        <v>7286950000</v>
      </c>
      <c r="P364" s="76">
        <v>7242400000</v>
      </c>
      <c r="Q364" s="76">
        <v>7205060000</v>
      </c>
      <c r="R364" s="76">
        <v>7172450000</v>
      </c>
      <c r="S364" s="76">
        <v>7144950000</v>
      </c>
      <c r="T364" s="76">
        <v>7116890000</v>
      </c>
      <c r="U364" s="76">
        <v>7087900000</v>
      </c>
      <c r="V364" s="76">
        <v>7060200000</v>
      </c>
      <c r="W364" s="76">
        <v>7034350000</v>
      </c>
      <c r="X364" s="76">
        <v>7005630000</v>
      </c>
      <c r="Y364" s="76">
        <v>6979790000</v>
      </c>
      <c r="Z364" s="76">
        <v>6955780000</v>
      </c>
      <c r="AA364" s="76">
        <v>6931680000</v>
      </c>
      <c r="AB364" s="76">
        <v>6909150000</v>
      </c>
      <c r="AC364" s="76">
        <v>6887610000</v>
      </c>
      <c r="AD364" s="76">
        <v>6866440000</v>
      </c>
      <c r="AE364" s="76">
        <v>6844540000</v>
      </c>
      <c r="AF364" s="76">
        <v>6821530000</v>
      </c>
      <c r="AG364" s="76">
        <v>6797810000</v>
      </c>
    </row>
    <row r="365" spans="1:33">
      <c r="A365" t="s">
        <v>473</v>
      </c>
      <c r="B365" t="s">
        <v>500</v>
      </c>
      <c r="C365" s="76">
        <v>5771430000</v>
      </c>
      <c r="D365" s="76">
        <v>6064300000</v>
      </c>
      <c r="E365" s="76">
        <v>6261360000</v>
      </c>
      <c r="F365" s="76">
        <v>6209740000</v>
      </c>
      <c r="G365" s="76">
        <v>6199730000</v>
      </c>
      <c r="H365" s="76">
        <v>6196260000</v>
      </c>
      <c r="I365" s="76">
        <v>6183050000</v>
      </c>
      <c r="J365" s="76">
        <v>6206260000</v>
      </c>
      <c r="K365" s="76">
        <v>6214050000</v>
      </c>
      <c r="L365" s="76">
        <v>6210290000</v>
      </c>
      <c r="M365" s="76">
        <v>6209210000</v>
      </c>
      <c r="N365" s="76">
        <v>6213370000</v>
      </c>
      <c r="O365" s="76">
        <v>6208200000</v>
      </c>
      <c r="P365" s="76">
        <v>6205760000</v>
      </c>
      <c r="Q365" s="76">
        <v>6208000000</v>
      </c>
      <c r="R365" s="76">
        <v>6218270000</v>
      </c>
      <c r="S365" s="76">
        <v>6229520000</v>
      </c>
      <c r="T365" s="76">
        <v>6237030000</v>
      </c>
      <c r="U365" s="76">
        <v>6240690000</v>
      </c>
      <c r="V365" s="76">
        <v>6244110000</v>
      </c>
      <c r="W365" s="76">
        <v>6244380000</v>
      </c>
      <c r="X365" s="76">
        <v>6244690000</v>
      </c>
      <c r="Y365" s="76">
        <v>6250710000</v>
      </c>
      <c r="Z365" s="76">
        <v>6256580000</v>
      </c>
      <c r="AA365" s="76">
        <v>6262430000</v>
      </c>
      <c r="AB365" s="76">
        <v>6271600000</v>
      </c>
      <c r="AC365" s="76">
        <v>6277830000</v>
      </c>
      <c r="AD365" s="76">
        <v>6286220000</v>
      </c>
      <c r="AE365" s="76">
        <v>6292130000</v>
      </c>
      <c r="AF365" s="76">
        <v>6296010000</v>
      </c>
      <c r="AG365" s="76">
        <v>6301200000</v>
      </c>
    </row>
    <row r="366" spans="1:33">
      <c r="A366" t="s">
        <v>474</v>
      </c>
      <c r="B366" t="s">
        <v>500</v>
      </c>
      <c r="C366" s="76">
        <v>25645700000000</v>
      </c>
      <c r="D366" s="76">
        <v>26109900000000</v>
      </c>
      <c r="E366" s="76">
        <v>26317600000000</v>
      </c>
      <c r="F366" s="76">
        <v>26427600000000</v>
      </c>
      <c r="G366" s="76">
        <v>26248700000000</v>
      </c>
      <c r="H366" s="76">
        <v>26266100000000</v>
      </c>
      <c r="I366" s="76">
        <v>26337300000000</v>
      </c>
      <c r="J366" s="76">
        <v>26326400000000</v>
      </c>
      <c r="K366" s="76">
        <v>26517700000000</v>
      </c>
      <c r="L366" s="76">
        <v>26611000000000</v>
      </c>
      <c r="M366" s="76">
        <v>26645300000000</v>
      </c>
      <c r="N366" s="76">
        <v>26724500000000</v>
      </c>
      <c r="O366" s="76">
        <v>26811000000000</v>
      </c>
      <c r="P366" s="76">
        <v>26917300000000</v>
      </c>
      <c r="Q366" s="76">
        <v>26863500000000</v>
      </c>
      <c r="R366" s="76">
        <v>26837900000000</v>
      </c>
      <c r="S366" s="76">
        <v>26848200000000</v>
      </c>
      <c r="T366" s="76">
        <v>26904600000000</v>
      </c>
      <c r="U366" s="76">
        <v>27008900000000</v>
      </c>
      <c r="V366" s="76">
        <v>27114200000000</v>
      </c>
      <c r="W366" s="76">
        <v>27218400000000</v>
      </c>
      <c r="X366" s="76">
        <v>27281700000000</v>
      </c>
      <c r="Y366" s="76">
        <v>27372000000000</v>
      </c>
      <c r="Z366" s="76">
        <v>27463300000000</v>
      </c>
      <c r="AA366" s="76">
        <v>27555400000000</v>
      </c>
      <c r="AB366" s="76">
        <v>27622500000000</v>
      </c>
      <c r="AC366" s="76">
        <v>27705800000000</v>
      </c>
      <c r="AD366" s="76">
        <v>27791000000000</v>
      </c>
      <c r="AE366" s="76">
        <v>27863100000000</v>
      </c>
      <c r="AF366" s="76">
        <v>27934300000000</v>
      </c>
      <c r="AG366" s="76">
        <v>28071700000000</v>
      </c>
    </row>
    <row r="367" spans="1:33">
      <c r="A367" t="s">
        <v>475</v>
      </c>
      <c r="B367" t="s">
        <v>500</v>
      </c>
      <c r="C367" s="76">
        <v>1679500000</v>
      </c>
      <c r="D367" s="76">
        <v>1778690000</v>
      </c>
      <c r="E367" s="76">
        <v>1844370000</v>
      </c>
      <c r="F367" s="76">
        <v>1872770000</v>
      </c>
      <c r="G367" s="76">
        <v>1880940000</v>
      </c>
      <c r="H367" s="76">
        <v>1895060000</v>
      </c>
      <c r="I367" s="76">
        <v>1901070000</v>
      </c>
      <c r="J367" s="76">
        <v>1900950000</v>
      </c>
      <c r="K367" s="76">
        <v>1898050000</v>
      </c>
      <c r="L367" s="76">
        <v>1893640000</v>
      </c>
      <c r="M367" s="76">
        <v>1888230000</v>
      </c>
      <c r="N367" s="76">
        <v>1883920000</v>
      </c>
      <c r="O367" s="76">
        <v>1890470000</v>
      </c>
      <c r="P367" s="76">
        <v>1889010000</v>
      </c>
      <c r="Q367" s="76">
        <v>1885070000</v>
      </c>
      <c r="R367" s="76">
        <v>1883310000</v>
      </c>
      <c r="S367" s="76">
        <v>1880160000</v>
      </c>
      <c r="T367" s="76">
        <v>1879370000</v>
      </c>
      <c r="U367" s="76">
        <v>1880340000</v>
      </c>
      <c r="V367" s="76">
        <v>1877360000</v>
      </c>
      <c r="W367" s="76">
        <v>1874830000</v>
      </c>
      <c r="X367" s="76">
        <v>1874950000</v>
      </c>
      <c r="Y367" s="76">
        <v>1872870000</v>
      </c>
      <c r="Z367" s="76">
        <v>1875430000</v>
      </c>
      <c r="AA367" s="76">
        <v>1872560000</v>
      </c>
      <c r="AB367" s="76">
        <v>1866490000</v>
      </c>
      <c r="AC367" s="76">
        <v>1868910000</v>
      </c>
      <c r="AD367" s="76">
        <v>1863830000</v>
      </c>
      <c r="AE367" s="76">
        <v>1859940000</v>
      </c>
      <c r="AF367" s="76">
        <v>1857120000</v>
      </c>
      <c r="AG367" s="76">
        <v>1859340000</v>
      </c>
    </row>
    <row r="368" spans="1:33">
      <c r="A368" t="s">
        <v>476</v>
      </c>
      <c r="B368" t="s">
        <v>500</v>
      </c>
      <c r="C368" s="76">
        <v>1360000000000</v>
      </c>
      <c r="D368" s="76">
        <v>1140000000000</v>
      </c>
      <c r="E368" s="76">
        <v>1150000000000</v>
      </c>
      <c r="F368" s="76">
        <v>1160000000000</v>
      </c>
      <c r="G368" s="76">
        <v>1160000000000</v>
      </c>
      <c r="H368" s="76">
        <v>1170000000000</v>
      </c>
      <c r="I368" s="76">
        <v>1180000000000</v>
      </c>
      <c r="J368" s="76">
        <v>1180000000000</v>
      </c>
      <c r="K368" s="76">
        <v>1190000000000</v>
      </c>
      <c r="L368" s="76">
        <v>1200000000000</v>
      </c>
      <c r="M368" s="76">
        <v>1210000000000</v>
      </c>
      <c r="N368" s="76">
        <v>1210000000000</v>
      </c>
      <c r="O368" s="76">
        <v>1220000000000</v>
      </c>
      <c r="P368" s="76">
        <v>1230000000000</v>
      </c>
      <c r="Q368" s="76">
        <v>1240000000000</v>
      </c>
      <c r="R368" s="76">
        <v>1240000000000</v>
      </c>
      <c r="S368" s="76">
        <v>1250000000000</v>
      </c>
      <c r="T368" s="76">
        <v>1260000000000</v>
      </c>
      <c r="U368" s="76">
        <v>1270000000000</v>
      </c>
      <c r="V368" s="76">
        <v>1270000000000</v>
      </c>
      <c r="W368" s="76">
        <v>1280000000000</v>
      </c>
      <c r="X368" s="76">
        <v>1290000000000</v>
      </c>
      <c r="Y368" s="76">
        <v>1300000000000</v>
      </c>
      <c r="Z368" s="76">
        <v>1300000000000</v>
      </c>
      <c r="AA368" s="76">
        <v>1310000000000</v>
      </c>
      <c r="AB368" s="76">
        <v>1320000000000</v>
      </c>
      <c r="AC368" s="76">
        <v>1320000000000</v>
      </c>
      <c r="AD368" s="76">
        <v>1330000000000</v>
      </c>
      <c r="AE368" s="76">
        <v>1340000000000</v>
      </c>
      <c r="AF368" s="76">
        <v>1350000000000</v>
      </c>
      <c r="AG368" s="76">
        <v>1350000000000</v>
      </c>
    </row>
    <row r="369" spans="1:33">
      <c r="A369" t="s">
        <v>477</v>
      </c>
      <c r="B369" t="s">
        <v>500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478</v>
      </c>
      <c r="B370" t="s">
        <v>500</v>
      </c>
      <c r="C370" s="76">
        <v>12884000000</v>
      </c>
      <c r="D370" s="76">
        <v>13685900000</v>
      </c>
      <c r="E370" s="76">
        <v>14092000000</v>
      </c>
      <c r="F370" s="76">
        <v>14364500000</v>
      </c>
      <c r="G370" s="76">
        <v>14291800000</v>
      </c>
      <c r="H370" s="76">
        <v>14185300000</v>
      </c>
      <c r="I370" s="76">
        <v>13984800000</v>
      </c>
      <c r="J370" s="76">
        <v>13745100000</v>
      </c>
      <c r="K370" s="76">
        <v>13521200000</v>
      </c>
      <c r="L370" s="76">
        <v>13274900000</v>
      </c>
      <c r="M370" s="76">
        <v>13029600000</v>
      </c>
      <c r="N370" s="76">
        <v>12778500000</v>
      </c>
      <c r="O370" s="76">
        <v>12525900000</v>
      </c>
      <c r="P370" s="76">
        <v>12258100000</v>
      </c>
      <c r="Q370" s="76">
        <v>11971600000</v>
      </c>
      <c r="R370" s="76">
        <v>11691900000</v>
      </c>
      <c r="S370" s="76">
        <v>11418700000</v>
      </c>
      <c r="T370" s="76">
        <v>11159800000</v>
      </c>
      <c r="U370" s="76">
        <v>10895500000</v>
      </c>
      <c r="V370" s="76">
        <v>10660800000</v>
      </c>
      <c r="W370" s="76">
        <v>10425100000</v>
      </c>
      <c r="X370" s="76">
        <v>10205400000</v>
      </c>
      <c r="Y370" s="76">
        <v>10007300000</v>
      </c>
      <c r="Z370" s="76">
        <v>9828370000</v>
      </c>
      <c r="AA370" s="76">
        <v>9645750000</v>
      </c>
      <c r="AB370" s="76">
        <v>9487740000</v>
      </c>
      <c r="AC370" s="76">
        <v>9356770000</v>
      </c>
      <c r="AD370" s="76">
        <v>9239850000</v>
      </c>
      <c r="AE370" s="76">
        <v>9128170000</v>
      </c>
      <c r="AF370" s="76">
        <v>9031850000</v>
      </c>
      <c r="AG370" s="76">
        <v>8975280000</v>
      </c>
    </row>
    <row r="371" spans="1:33">
      <c r="A371" t="s">
        <v>479</v>
      </c>
      <c r="B371" t="s">
        <v>500</v>
      </c>
      <c r="C371" s="76">
        <v>15368100000</v>
      </c>
      <c r="D371" s="76">
        <v>16601800000</v>
      </c>
      <c r="E371" s="76">
        <v>15946400000</v>
      </c>
      <c r="F371" s="76">
        <v>15414500000</v>
      </c>
      <c r="G371" s="76">
        <v>14917100000</v>
      </c>
      <c r="H371" s="76">
        <v>13521100000</v>
      </c>
      <c r="I371" s="76">
        <v>12966100000</v>
      </c>
      <c r="J371" s="76">
        <v>12461100000</v>
      </c>
      <c r="K371" s="76">
        <v>11617300000</v>
      </c>
      <c r="L371" s="76">
        <v>11048400000</v>
      </c>
      <c r="M371" s="76">
        <v>10541400000</v>
      </c>
      <c r="N371" s="76">
        <v>10586200000</v>
      </c>
      <c r="O371" s="76">
        <v>10490200000</v>
      </c>
      <c r="P371" s="76">
        <v>10569200000</v>
      </c>
      <c r="Q371" s="76">
        <v>10326700000</v>
      </c>
      <c r="R371" s="76">
        <v>10223000000</v>
      </c>
      <c r="S371" s="76">
        <v>10206700000</v>
      </c>
      <c r="T371" s="76">
        <v>10223400000</v>
      </c>
      <c r="U371" s="76">
        <v>10199500000</v>
      </c>
      <c r="V371" s="76">
        <v>10236200000</v>
      </c>
      <c r="W371" s="76">
        <v>10176400000</v>
      </c>
      <c r="X371" s="76">
        <v>10212400000</v>
      </c>
      <c r="Y371" s="76">
        <v>10241700000</v>
      </c>
      <c r="Z371" s="76">
        <v>10219400000</v>
      </c>
      <c r="AA371" s="76">
        <v>10221000000</v>
      </c>
      <c r="AB371" s="76">
        <v>10042900000</v>
      </c>
      <c r="AC371" s="76">
        <v>10043700000</v>
      </c>
      <c r="AD371" s="76">
        <v>10060800000</v>
      </c>
      <c r="AE371" s="76">
        <v>10100300000</v>
      </c>
      <c r="AF371" s="76">
        <v>10117900000</v>
      </c>
      <c r="AG371" s="76">
        <v>10150700000</v>
      </c>
    </row>
    <row r="372" spans="1:33">
      <c r="A372" t="s">
        <v>480</v>
      </c>
      <c r="B372" t="s">
        <v>500</v>
      </c>
      <c r="C372" s="76">
        <v>1027620000</v>
      </c>
      <c r="D372" s="76">
        <v>1039660000</v>
      </c>
      <c r="E372" s="76">
        <v>1061470000</v>
      </c>
      <c r="F372" s="76">
        <v>1026480000</v>
      </c>
      <c r="G372" s="76">
        <v>1019610000</v>
      </c>
      <c r="H372" s="76">
        <v>1013310000</v>
      </c>
      <c r="I372" s="76">
        <v>1006270000</v>
      </c>
      <c r="J372" s="76">
        <v>998780000</v>
      </c>
      <c r="K372" s="76">
        <v>991260000</v>
      </c>
      <c r="L372" s="76">
        <v>983500000</v>
      </c>
      <c r="M372" s="76">
        <v>976310000</v>
      </c>
      <c r="N372" s="76">
        <v>969360000</v>
      </c>
      <c r="O372" s="76">
        <v>962180000</v>
      </c>
      <c r="P372" s="76">
        <v>955080000</v>
      </c>
      <c r="Q372" s="76">
        <v>948950000</v>
      </c>
      <c r="R372" s="76">
        <v>943440000</v>
      </c>
      <c r="S372" s="76">
        <v>938590000</v>
      </c>
      <c r="T372" s="76">
        <v>933730000</v>
      </c>
      <c r="U372" s="76">
        <v>928810000</v>
      </c>
      <c r="V372" s="76">
        <v>924140000</v>
      </c>
      <c r="W372" s="76">
        <v>919630000</v>
      </c>
      <c r="X372" s="76">
        <v>914870000</v>
      </c>
      <c r="Y372" s="76">
        <v>910450000</v>
      </c>
      <c r="Z372" s="76">
        <v>906150000</v>
      </c>
      <c r="AA372" s="76">
        <v>901820000</v>
      </c>
      <c r="AB372" s="76">
        <v>897810000</v>
      </c>
      <c r="AC372" s="76">
        <v>893990000</v>
      </c>
      <c r="AD372" s="76">
        <v>890370000</v>
      </c>
      <c r="AE372" s="76">
        <v>886740000</v>
      </c>
      <c r="AF372" s="76">
        <v>883000000</v>
      </c>
      <c r="AG372" s="76">
        <v>879250000</v>
      </c>
    </row>
    <row r="373" spans="1:33">
      <c r="A373" t="s">
        <v>481</v>
      </c>
      <c r="B373" t="s">
        <v>500</v>
      </c>
      <c r="C373" s="76">
        <v>825740000</v>
      </c>
      <c r="D373" s="76">
        <v>867250000</v>
      </c>
      <c r="E373" s="76">
        <v>892670000</v>
      </c>
      <c r="F373" s="76">
        <v>887860000</v>
      </c>
      <c r="G373" s="76">
        <v>885480000</v>
      </c>
      <c r="H373" s="76">
        <v>883900000</v>
      </c>
      <c r="I373" s="76">
        <v>881360000</v>
      </c>
      <c r="J373" s="76">
        <v>884440000</v>
      </c>
      <c r="K373" s="76">
        <v>885520000</v>
      </c>
      <c r="L373" s="76">
        <v>885220000</v>
      </c>
      <c r="M373" s="76">
        <v>885240000</v>
      </c>
      <c r="N373" s="76">
        <v>885830000</v>
      </c>
      <c r="O373" s="76">
        <v>884960000</v>
      </c>
      <c r="P373" s="76">
        <v>884700000</v>
      </c>
      <c r="Q373" s="76">
        <v>885050000</v>
      </c>
      <c r="R373" s="76">
        <v>886410000</v>
      </c>
      <c r="S373" s="76">
        <v>887710000</v>
      </c>
      <c r="T373" s="76">
        <v>888580000</v>
      </c>
      <c r="U373" s="76">
        <v>888960000</v>
      </c>
      <c r="V373" s="76">
        <v>889380000</v>
      </c>
      <c r="W373" s="76">
        <v>889270000</v>
      </c>
      <c r="X373" s="76">
        <v>889230000</v>
      </c>
      <c r="Y373" s="76">
        <v>890010000</v>
      </c>
      <c r="Z373" s="76">
        <v>890530000</v>
      </c>
      <c r="AA373" s="76">
        <v>890980000</v>
      </c>
      <c r="AB373" s="76">
        <v>891930000</v>
      </c>
      <c r="AC373" s="76">
        <v>892640000</v>
      </c>
      <c r="AD373" s="76">
        <v>893690000</v>
      </c>
      <c r="AE373" s="76">
        <v>894560000</v>
      </c>
      <c r="AF373" s="76">
        <v>895160000</v>
      </c>
      <c r="AG373" s="76">
        <v>896020000</v>
      </c>
    </row>
    <row r="374" spans="1:33">
      <c r="A374" t="s">
        <v>482</v>
      </c>
      <c r="B374" t="s">
        <v>500</v>
      </c>
      <c r="C374" s="76">
        <v>1295560000000</v>
      </c>
      <c r="D374" s="76">
        <v>1314170000000</v>
      </c>
      <c r="E374" s="76">
        <v>1325730000000</v>
      </c>
      <c r="F374" s="76">
        <v>1341800000000</v>
      </c>
      <c r="G374" s="76">
        <v>1357960000000</v>
      </c>
      <c r="H374" s="76">
        <v>1374790000000</v>
      </c>
      <c r="I374" s="76">
        <v>1390110000000</v>
      </c>
      <c r="J374" s="76">
        <v>1404310000000</v>
      </c>
      <c r="K374" s="76">
        <v>1419650000000</v>
      </c>
      <c r="L374" s="76">
        <v>1435180000000</v>
      </c>
      <c r="M374" s="76">
        <v>1450890000000</v>
      </c>
      <c r="N374" s="76">
        <v>1456540000000</v>
      </c>
      <c r="O374" s="76">
        <v>1462580000000</v>
      </c>
      <c r="P374" s="76">
        <v>1468280000000</v>
      </c>
      <c r="Q374" s="76">
        <v>1474170000000</v>
      </c>
      <c r="R374" s="76">
        <v>1481110000000</v>
      </c>
      <c r="S374" s="76">
        <v>1486970000000</v>
      </c>
      <c r="T374" s="76">
        <v>1492720000000</v>
      </c>
      <c r="U374" s="76">
        <v>1498400000000</v>
      </c>
      <c r="V374" s="76">
        <v>1502940000000</v>
      </c>
      <c r="W374" s="76">
        <v>1508350000000</v>
      </c>
      <c r="X374" s="76">
        <v>1514150000000</v>
      </c>
      <c r="Y374" s="76">
        <v>1519000000000</v>
      </c>
      <c r="Z374" s="76">
        <v>1523860000000</v>
      </c>
      <c r="AA374" s="76">
        <v>1527600000000</v>
      </c>
      <c r="AB374" s="76">
        <v>1531350000000</v>
      </c>
      <c r="AC374" s="76">
        <v>1536500000000</v>
      </c>
      <c r="AD374" s="76">
        <v>1540840000000</v>
      </c>
      <c r="AE374" s="76">
        <v>1543910000000</v>
      </c>
      <c r="AF374" s="76">
        <v>1547870000000</v>
      </c>
      <c r="AG374" s="76">
        <v>1553230000000</v>
      </c>
    </row>
    <row r="375" spans="1:33">
      <c r="A375" t="s">
        <v>483</v>
      </c>
      <c r="B375" t="s">
        <v>500</v>
      </c>
      <c r="C375" s="76">
        <v>194520000</v>
      </c>
      <c r="D375" s="76">
        <v>205370000</v>
      </c>
      <c r="E375" s="76">
        <v>211860000</v>
      </c>
      <c r="F375" s="76">
        <v>214750000</v>
      </c>
      <c r="G375" s="76">
        <v>215800000</v>
      </c>
      <c r="H375" s="76">
        <v>217370000</v>
      </c>
      <c r="I375" s="76">
        <v>218010000</v>
      </c>
      <c r="J375" s="76">
        <v>217940000</v>
      </c>
      <c r="K375" s="76">
        <v>217570000</v>
      </c>
      <c r="L375" s="76">
        <v>217010000</v>
      </c>
      <c r="M375" s="76">
        <v>216290000</v>
      </c>
      <c r="N375" s="76">
        <v>215750000</v>
      </c>
      <c r="O375" s="76">
        <v>216320000</v>
      </c>
      <c r="P375" s="76">
        <v>216090000</v>
      </c>
      <c r="Q375" s="76">
        <v>215620000</v>
      </c>
      <c r="R375" s="76">
        <v>215390000</v>
      </c>
      <c r="S375" s="76">
        <v>215030000</v>
      </c>
      <c r="T375" s="76">
        <v>214880000</v>
      </c>
      <c r="U375" s="76">
        <v>214910000</v>
      </c>
      <c r="V375" s="76">
        <v>214550000</v>
      </c>
      <c r="W375" s="76">
        <v>214230000</v>
      </c>
      <c r="X375" s="76">
        <v>214160000</v>
      </c>
      <c r="Y375" s="76">
        <v>213860000</v>
      </c>
      <c r="Z375" s="76">
        <v>214020000</v>
      </c>
      <c r="AA375" s="76">
        <v>213620000</v>
      </c>
      <c r="AB375" s="76">
        <v>212900000</v>
      </c>
      <c r="AC375" s="76">
        <v>213030000</v>
      </c>
      <c r="AD375" s="76">
        <v>212410000</v>
      </c>
      <c r="AE375" s="76">
        <v>211940000</v>
      </c>
      <c r="AF375" s="76">
        <v>211550000</v>
      </c>
      <c r="AG375" s="76">
        <v>211650000</v>
      </c>
    </row>
    <row r="376" spans="1:33">
      <c r="A376" t="s">
        <v>484</v>
      </c>
      <c r="B376" t="s">
        <v>500</v>
      </c>
      <c r="C376" s="76">
        <v>57400000000</v>
      </c>
      <c r="D376" s="76">
        <v>41100000000</v>
      </c>
      <c r="E376" s="76">
        <v>41900000000</v>
      </c>
      <c r="F376" s="76">
        <v>42700000000</v>
      </c>
      <c r="G376" s="76">
        <v>43600000000</v>
      </c>
      <c r="H376" s="76">
        <v>44400000000</v>
      </c>
      <c r="I376" s="76">
        <v>45200000000</v>
      </c>
      <c r="J376" s="76">
        <v>46100000000</v>
      </c>
      <c r="K376" s="76">
        <v>46900000000</v>
      </c>
      <c r="L376" s="76">
        <v>47800000000</v>
      </c>
      <c r="M376" s="76">
        <v>48600000000</v>
      </c>
      <c r="N376" s="76">
        <v>49400000000</v>
      </c>
      <c r="O376" s="76">
        <v>50300000000</v>
      </c>
      <c r="P376" s="76">
        <v>51100000000</v>
      </c>
      <c r="Q376" s="76">
        <v>51900000000</v>
      </c>
      <c r="R376" s="76">
        <v>52800000000</v>
      </c>
      <c r="S376" s="76">
        <v>53600000000</v>
      </c>
      <c r="T376" s="76">
        <v>54400000000</v>
      </c>
      <c r="U376" s="76">
        <v>55300000000</v>
      </c>
      <c r="V376" s="76">
        <v>56100000000</v>
      </c>
      <c r="W376" s="76">
        <v>56900000000</v>
      </c>
      <c r="X376" s="76">
        <v>57800000000</v>
      </c>
      <c r="Y376" s="76">
        <v>58600000000</v>
      </c>
      <c r="Z376" s="76">
        <v>59400000000</v>
      </c>
      <c r="AA376" s="76">
        <v>60300000000</v>
      </c>
      <c r="AB376" s="76">
        <v>61100000000</v>
      </c>
      <c r="AC376" s="76">
        <v>61900000000</v>
      </c>
      <c r="AD376" s="76">
        <v>62800000000</v>
      </c>
      <c r="AE376" s="76">
        <v>63600000000</v>
      </c>
      <c r="AF376" s="76">
        <v>64400000000</v>
      </c>
      <c r="AG376" s="76">
        <v>65300000000</v>
      </c>
    </row>
    <row r="377" spans="1:33">
      <c r="A377" t="s">
        <v>485</v>
      </c>
      <c r="B377" t="s">
        <v>500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486</v>
      </c>
      <c r="B378" t="s">
        <v>500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487</v>
      </c>
      <c r="B379" t="s">
        <v>500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488</v>
      </c>
      <c r="B380" t="s">
        <v>500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489</v>
      </c>
      <c r="B381" t="s">
        <v>500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490</v>
      </c>
      <c r="B382" t="s">
        <v>500</v>
      </c>
      <c r="C382" s="76">
        <v>189300000000000</v>
      </c>
      <c r="D382" s="76">
        <v>208138000000000</v>
      </c>
      <c r="E382" s="76">
        <v>211658000000000</v>
      </c>
      <c r="F382" s="76">
        <v>216003000000000</v>
      </c>
      <c r="G382" s="76">
        <v>191162000000000</v>
      </c>
      <c r="H382" s="76">
        <v>190437000000000</v>
      </c>
      <c r="I382" s="76">
        <v>189919000000000</v>
      </c>
      <c r="J382" s="76">
        <v>188991000000000</v>
      </c>
      <c r="K382" s="76">
        <v>187437000000000</v>
      </c>
      <c r="L382" s="76">
        <v>155974000000000</v>
      </c>
      <c r="M382" s="76">
        <v>152867000000000</v>
      </c>
      <c r="N382" s="76">
        <v>148418000000000</v>
      </c>
      <c r="O382" s="76">
        <v>145933000000000</v>
      </c>
      <c r="P382" s="76">
        <v>142002000000000</v>
      </c>
      <c r="Q382" s="76">
        <v>119644000000000</v>
      </c>
      <c r="R382" s="76">
        <v>117366000000000</v>
      </c>
      <c r="S382" s="76">
        <v>108986000000000</v>
      </c>
      <c r="T382" s="76">
        <v>109400000000000</v>
      </c>
      <c r="U382" s="76">
        <v>109814000000000</v>
      </c>
      <c r="V382" s="76">
        <v>110228000000000</v>
      </c>
      <c r="W382" s="76">
        <v>110642000000000</v>
      </c>
      <c r="X382" s="76">
        <v>111157000000000</v>
      </c>
      <c r="Y382" s="76">
        <v>111572000000000</v>
      </c>
      <c r="Z382" s="76">
        <v>111988000000000</v>
      </c>
      <c r="AA382" s="76">
        <v>112502000000000</v>
      </c>
      <c r="AB382" s="76">
        <v>112918000000000</v>
      </c>
      <c r="AC382" s="76">
        <v>115299000000000</v>
      </c>
      <c r="AD382" s="76">
        <v>117679000000000</v>
      </c>
      <c r="AE382" s="76">
        <v>120060000000000</v>
      </c>
      <c r="AF382" s="76">
        <v>122441000000000</v>
      </c>
      <c r="AG382" s="76">
        <v>124822000000000</v>
      </c>
    </row>
    <row r="383" spans="1:33">
      <c r="A383" t="s">
        <v>491</v>
      </c>
      <c r="B383" t="s">
        <v>500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492</v>
      </c>
      <c r="B384" t="s">
        <v>500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493</v>
      </c>
      <c r="B385" t="s">
        <v>500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</sheetData>
  <autoFilter ref="A1:AG289" xr:uid="{AFFE4127-16F2-4719-8A7B-F3D1A24DA2F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732-4D82-46F5-BD13-85DD4FE49C42}">
  <sheetPr codeName="Sheet9">
    <tabColor theme="8" tint="0.59999389629810485"/>
  </sheetPr>
  <dimension ref="A1:AP527"/>
  <sheetViews>
    <sheetView tabSelected="1" topLeftCell="A146" zoomScale="90" zoomScaleNormal="90" workbookViewId="0">
      <selection activeCell="C162" sqref="C162"/>
    </sheetView>
  </sheetViews>
  <sheetFormatPr defaultRowHeight="14.4" outlineLevelRow="1"/>
  <cols>
    <col min="1" max="1" width="44.5546875" bestFit="1" customWidth="1"/>
    <col min="2" max="2" width="26" customWidth="1"/>
    <col min="3" max="3" width="11.77734375" customWidth="1"/>
    <col min="4" max="5" width="13.21875" bestFit="1" customWidth="1"/>
    <col min="6" max="6" width="9.44140625" bestFit="1" customWidth="1"/>
    <col min="7" max="7" width="16.21875" customWidth="1"/>
    <col min="8" max="8" width="13.77734375" bestFit="1" customWidth="1"/>
    <col min="10" max="10" width="16.44140625" customWidth="1"/>
    <col min="12" max="12" width="16.44140625" customWidth="1"/>
    <col min="13" max="13" width="12.21875" bestFit="1" customWidth="1"/>
  </cols>
  <sheetData>
    <row r="1" spans="1:36">
      <c r="A1" s="1" t="s">
        <v>501</v>
      </c>
      <c r="B1" t="s">
        <v>502</v>
      </c>
      <c r="C1" t="s">
        <v>184</v>
      </c>
      <c r="D1" t="s">
        <v>503</v>
      </c>
    </row>
    <row r="2" spans="1:36">
      <c r="A2" s="437" t="s">
        <v>504</v>
      </c>
      <c r="B2" s="439" t="s">
        <v>505</v>
      </c>
      <c r="C2" s="438" t="str" cm="1">
        <f t="array" aca="1" ref="C2" ca="1">RIGHT(IFERROR(INDIRECT("A"&amp;MATCH(A2,A$14:A$527,0)+15),""),11)</f>
        <v xml:space="preserve"> 05/1/2023:</v>
      </c>
      <c r="D2" s="441" cm="1">
        <f t="array" aca="1" ref="D2" ca="1">IFERROR(INDIRECT("B"&amp;MATCH(A2,A$14:A$483,0)+22),"")</f>
        <v>396.96669999999995</v>
      </c>
      <c r="E2" s="446" t="str" cm="1">
        <f t="array" aca="1" ref="E2" ca="1">IFERROR(INDIRECT("a"&amp;MATCH(A2,A$14:A$483,0)+22),"")</f>
        <v>2020-50 EPS Total (GT CO2e)</v>
      </c>
    </row>
    <row r="3" spans="1:36">
      <c r="A3" s="437" t="s">
        <v>342</v>
      </c>
      <c r="B3" s="439" t="s">
        <v>506</v>
      </c>
      <c r="C3" s="438" t="str" cm="1">
        <f t="array" aca="1" ref="C3" ca="1">RIGHT(IFERROR(INDIRECT("A"&amp;MATCH(A3,A$14:A$527,0)+15),""),11)</f>
        <v>04/18/2023:</v>
      </c>
      <c r="D3" s="441" cm="1">
        <f t="array" aca="1" ref="D3" ca="1">IFERROR(INDIRECT("B"&amp;MATCH(A3,A$14:A$483,0)+21),"")</f>
        <v>161.87638999999999</v>
      </c>
      <c r="E3" s="446" t="str" cm="1">
        <f t="array" aca="1" ref="E3" ca="1">IFERROR(INDIRECT("a"&amp;MATCH(A3,A$14:A$483,0)+21),"")</f>
        <v>2020-50 EPS Total (GT CO2e)</v>
      </c>
    </row>
    <row r="4" spans="1:36" ht="28.8">
      <c r="A4" s="437" t="s">
        <v>277</v>
      </c>
      <c r="B4" s="440" t="s">
        <v>507</v>
      </c>
      <c r="C4" s="438" t="str" cm="1">
        <f t="array" aca="1" ref="C4" ca="1">RIGHT(IFERROR(INDIRECT("A"&amp;MATCH(A4,A$14:A$527,0)+15),""),11)</f>
        <v>04/13/2023:</v>
      </c>
      <c r="D4" s="441" cm="1">
        <f t="array" aca="1" ref="D4" ca="1">IFERROR(INDIRECT("B"&amp;MATCH(A4,A$14:A$483,0)+31),"")</f>
        <v>107.74843</v>
      </c>
      <c r="E4" s="446" t="str" cm="1">
        <f t="array" aca="1" ref="E4" ca="1">IFERROR(INDIRECT("a"&amp;MATCH(A4,A$14:A$483,0)+31),"")</f>
        <v>2020-50 EPS Total (GT CO2e)</v>
      </c>
    </row>
    <row r="5" spans="1:36">
      <c r="A5" s="437" t="s">
        <v>145</v>
      </c>
      <c r="B5" s="438" t="s">
        <v>505</v>
      </c>
      <c r="C5" s="438" t="str" cm="1">
        <f t="array" aca="1" ref="C5" ca="1">RIGHT(IFERROR(INDIRECT("A"&amp;MATCH(A5,A$14:A$527,0)+15),""),11)</f>
        <v>01/18/2023:</v>
      </c>
      <c r="D5" s="441" cm="1">
        <f t="array" aca="1" ref="D5" ca="1">IFERROR(INDIRECT("B"&amp;MATCH(A5,A$14:A$527,0)+21),"")</f>
        <v>140.9659</v>
      </c>
      <c r="E5" s="446" t="str" cm="1">
        <f t="array" aca="1" ref="E5" ca="1">IFERROR(INDIRECT("a"&amp;MATCH(A5,A$14:A$527,0)+21),"")</f>
        <v>2020-50 EPS Total (GT CO2e)</v>
      </c>
    </row>
    <row r="6" spans="1:36">
      <c r="A6" s="437" t="s">
        <v>282</v>
      </c>
      <c r="B6" s="438" t="s">
        <v>505</v>
      </c>
      <c r="C6" s="438" t="str" cm="1">
        <f t="array" aca="1" ref="C6" ca="1">RIGHT(IFERROR(INDIRECT("A"&amp;MATCH(A6,A$14:A$527,0)+15),""),11)</f>
        <v>05/10/2023:</v>
      </c>
      <c r="D6" s="441" cm="1">
        <f t="array" aca="1" ref="D6" ca="1">IFERROR(INDIRECT("B"&amp;MATCH(A6,A$14:A$527,0)+21),"")</f>
        <v>20.016375</v>
      </c>
      <c r="E6" s="446" t="str" cm="1">
        <f t="array" aca="1" ref="E6" ca="1">IFERROR(INDIRECT("a"&amp;MATCH(A6,A$14:A$527,0)+21),"")</f>
        <v>2020-50 EPS Total (GT CO2e)</v>
      </c>
    </row>
    <row r="7" spans="1:36">
      <c r="A7" s="437" t="s">
        <v>290</v>
      </c>
      <c r="B7" s="438" t="s">
        <v>505</v>
      </c>
      <c r="C7" s="438" t="str" cm="1">
        <f t="array" aca="1" ref="C7" ca="1">RIGHT(IFERROR(INDIRECT("A"&amp;MATCH(A7,A$14:A$527,0)+15),""),11)</f>
        <v>01/18/2023:</v>
      </c>
      <c r="D7" s="441" cm="1">
        <f t="array" aca="1" ref="D7" ca="1">IFERROR(INDIRECT("B"&amp;MATCH(A7,A$14:A$527,0)+21),"")</f>
        <v>24.404077999999998</v>
      </c>
      <c r="E7" s="446" t="str" cm="1">
        <f t="array" aca="1" ref="E7" ca="1">IFERROR(INDIRECT("a"&amp;MATCH(A7,A$14:A$527,0)+21),"")</f>
        <v>2020-50 EPS Total (GT CO2e)</v>
      </c>
    </row>
    <row r="8" spans="1:36">
      <c r="A8" s="437" t="s">
        <v>279</v>
      </c>
      <c r="B8" s="438" t="s">
        <v>508</v>
      </c>
      <c r="C8" s="438" t="str" cm="1">
        <f t="array" aca="1" ref="C8" ca="1">RIGHT(IFERROR(INDIRECT("A"&amp;MATCH(A8,A$14:A$527,0)+15),""),11)</f>
        <v>01/06/2022:</v>
      </c>
      <c r="D8" s="441" cm="1">
        <f t="array" aca="1" ref="D8" ca="1">IFERROR(INDIRECT("B"&amp;MATCH(A8,A$14:A$527,0)+21),"")</f>
        <v>117.77918000000003</v>
      </c>
      <c r="E8" s="446" t="str" cm="1">
        <f t="array" aca="1" ref="E8" ca="1">IFERROR(INDIRECT("a"&amp;MATCH(A8,A$14:A$527,0)+21),"")</f>
        <v>2020-50 EPS Total (GT CO2e)</v>
      </c>
    </row>
    <row r="9" spans="1:36">
      <c r="A9" s="437" t="s">
        <v>509</v>
      </c>
      <c r="B9" s="438" t="s">
        <v>510</v>
      </c>
      <c r="C9" s="438" t="str" cm="1">
        <f t="array" aca="1" ref="C9" ca="1">RIGHT(IFERROR(INDIRECT("A"&amp;MATCH(A9,A$14:A$527,0)+15),""),11)</f>
        <v>09/09/2021:</v>
      </c>
      <c r="D9" s="441" cm="1">
        <f t="array" aca="1" ref="D9" ca="1">IFERROR(INDIRECT("B"&amp;MATCH(A9,A$14:A$527,0)+30),"")</f>
        <v>8.1767240000000001</v>
      </c>
      <c r="E9" s="446" t="str" cm="1">
        <f t="array" aca="1" ref="E9" ca="1">IFERROR(INDIRECT("a"&amp;MATCH(A9,A$14:A$527,0)+30),"")</f>
        <v>2020-50 EPS Total (GT CO2)</v>
      </c>
    </row>
    <row r="10" spans="1:36">
      <c r="A10" s="437" t="s">
        <v>511</v>
      </c>
      <c r="B10" s="438" t="s">
        <v>510</v>
      </c>
      <c r="C10" s="438" t="str" cm="1">
        <f t="array" aca="1" ref="C10" ca="1">RIGHT(IFERROR(INDIRECT("A"&amp;MATCH(A10,A$14:A$527,0)+15),""),11)</f>
        <v>09/09/2021:</v>
      </c>
      <c r="D10" s="441" cm="1">
        <f t="array" aca="1" ref="D10" ca="1">IFERROR(INDIRECT("B"&amp;MATCH(A10,A$14:A$527,0)+21),"")</f>
        <v>28.429538000000001</v>
      </c>
      <c r="E10" s="446" t="str" cm="1">
        <f t="array" aca="1" ref="E10" ca="1">IFERROR(INDIRECT("a"&amp;MATCH(A10,A$14:A$527,0)+21),"")</f>
        <v>2020-50 EPS Total (GT CO2e)</v>
      </c>
    </row>
    <row r="11" spans="1:36">
      <c r="A11" s="437" t="s">
        <v>283</v>
      </c>
      <c r="B11" s="438" t="s">
        <v>510</v>
      </c>
      <c r="C11" s="438" t="str" cm="1">
        <f t="array" aca="1" ref="C11" ca="1">RIGHT(IFERROR(INDIRECT("A"&amp;MATCH(A11,A$14:A$527,0)+15),""),11)</f>
        <v>01/06/2022:</v>
      </c>
      <c r="D11" s="441" cm="1">
        <f t="array" aca="1" ref="D11" ca="1">IFERROR(INDIRECT("B"&amp;MATCH(A11,A$14:A$527,0)+21),"")</f>
        <v>70.195320000000009</v>
      </c>
      <c r="E11" s="446" t="str" cm="1">
        <f t="array" aca="1" ref="E11" ca="1">IFERROR(INDIRECT("a"&amp;MATCH(A11,A$14:A$527,0)+21),"")</f>
        <v>2020-50 EPS Total (GT CO2e)</v>
      </c>
    </row>
    <row r="12" spans="1:36">
      <c r="A12" s="437" t="s">
        <v>293</v>
      </c>
      <c r="B12" s="439" t="s">
        <v>505</v>
      </c>
      <c r="C12" s="438" t="str" cm="1">
        <f t="array" aca="1" ref="C12" ca="1">RIGHT(IFERROR(INDIRECT("A"&amp;MATCH(A12,A$14:A$527,0)+15),""),11)</f>
        <v>01/18/2023:</v>
      </c>
      <c r="D12" s="441" cm="1">
        <f t="array" aca="1" ref="D12" ca="1">IFERROR(INDIRECT("B"&amp;MATCH(A12,A$14:A$527,0)+21),"")</f>
        <v>24.159116000000008</v>
      </c>
      <c r="E12" s="446" t="str" cm="1">
        <f t="array" aca="1" ref="E12" ca="1">IFERROR(INDIRECT("a"&amp;MATCH(A12,A$14:A$527,0)+21),"")</f>
        <v>2020-50 EPS Total (GT CO2e)</v>
      </c>
    </row>
    <row r="13" spans="1:36">
      <c r="D13" s="48"/>
    </row>
    <row r="14" spans="1:36">
      <c r="A14" s="4" t="s">
        <v>504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idden="1" outlineLevel="1">
      <c r="A15" t="s">
        <v>446</v>
      </c>
    </row>
    <row r="16" spans="1:36" hidden="1" outlineLevel="1">
      <c r="A16" s="35" t="s">
        <v>512</v>
      </c>
    </row>
    <row r="17" spans="1:42" hidden="1" outlineLevel="1">
      <c r="A17" s="35"/>
    </row>
    <row r="18" spans="1:42" hidden="1" outlineLevel="1">
      <c r="A18" t="s">
        <v>513</v>
      </c>
      <c r="B18">
        <v>2020</v>
      </c>
      <c r="C18">
        <v>2021</v>
      </c>
      <c r="D18">
        <v>2022</v>
      </c>
      <c r="E18">
        <v>2023</v>
      </c>
      <c r="F18">
        <v>2024</v>
      </c>
      <c r="G18">
        <v>2025</v>
      </c>
      <c r="H18">
        <v>2026</v>
      </c>
      <c r="I18">
        <v>2027</v>
      </c>
      <c r="J18">
        <v>2028</v>
      </c>
      <c r="K18">
        <v>2029</v>
      </c>
      <c r="L18">
        <v>2030</v>
      </c>
      <c r="M18">
        <v>2031</v>
      </c>
      <c r="N18">
        <v>2032</v>
      </c>
      <c r="O18">
        <v>2033</v>
      </c>
      <c r="P18">
        <v>2034</v>
      </c>
      <c r="Q18">
        <v>2035</v>
      </c>
      <c r="R18">
        <v>2036</v>
      </c>
      <c r="S18">
        <v>2037</v>
      </c>
      <c r="T18">
        <v>2038</v>
      </c>
      <c r="U18">
        <v>2039</v>
      </c>
      <c r="V18">
        <v>2040</v>
      </c>
      <c r="W18">
        <v>2041</v>
      </c>
      <c r="X18">
        <v>2042</v>
      </c>
      <c r="Y18">
        <v>2043</v>
      </c>
      <c r="Z18">
        <v>2044</v>
      </c>
      <c r="AA18">
        <v>2045</v>
      </c>
      <c r="AB18">
        <v>2046</v>
      </c>
      <c r="AC18">
        <v>2047</v>
      </c>
      <c r="AD18">
        <v>2048</v>
      </c>
      <c r="AE18">
        <v>2049</v>
      </c>
      <c r="AF18">
        <v>2050</v>
      </c>
      <c r="AG18">
        <v>2051</v>
      </c>
      <c r="AH18">
        <v>2052</v>
      </c>
      <c r="AI18">
        <v>2053</v>
      </c>
      <c r="AJ18">
        <v>2054</v>
      </c>
      <c r="AK18">
        <v>2055</v>
      </c>
      <c r="AL18">
        <v>2056</v>
      </c>
      <c r="AM18">
        <v>2057</v>
      </c>
      <c r="AN18">
        <v>2058</v>
      </c>
      <c r="AO18">
        <v>2059</v>
      </c>
      <c r="AP18">
        <v>2060</v>
      </c>
    </row>
    <row r="19" spans="1:42" hidden="1" outlineLevel="1">
      <c r="A19" t="s">
        <v>445</v>
      </c>
      <c r="B19">
        <f>SUMIFS('EPS BAU Outputs'!C:C,'EPS BAU Outputs'!$B:$B,$A$15,'EPS BAU Outputs'!$A:$A,$A19)</f>
        <v>11972.2</v>
      </c>
      <c r="C19">
        <f>SUMIFS('EPS BAU Outputs'!D:D,'EPS BAU Outputs'!$B:$B,$A$15,'EPS BAU Outputs'!$A:$A,$A19)</f>
        <v>11914.2</v>
      </c>
      <c r="D19">
        <f>SUMIFS('EPS BAU Outputs'!E:E,'EPS BAU Outputs'!$B:$B,$A$15,'EPS BAU Outputs'!$A:$A,$A19)</f>
        <v>12185.2</v>
      </c>
      <c r="E19">
        <f>SUMIFS('EPS BAU Outputs'!F:F,'EPS BAU Outputs'!$B:$B,$A$15,'EPS BAU Outputs'!$A:$A,$A19)</f>
        <v>12516.9</v>
      </c>
      <c r="F19">
        <f>SUMIFS('EPS BAU Outputs'!G:G,'EPS BAU Outputs'!$B:$B,$A$15,'EPS BAU Outputs'!$A:$A,$A19)</f>
        <v>12737.1</v>
      </c>
      <c r="G19">
        <f>SUMIFS('EPS BAU Outputs'!H:H,'EPS BAU Outputs'!$B:$B,$A$15,'EPS BAU Outputs'!$A:$A,$A19)</f>
        <v>12937.8</v>
      </c>
      <c r="H19">
        <f>SUMIFS('EPS BAU Outputs'!I:I,'EPS BAU Outputs'!$B:$B,$A$15,'EPS BAU Outputs'!$A:$A,$A19)</f>
        <v>13188</v>
      </c>
      <c r="I19">
        <f>SUMIFS('EPS BAU Outputs'!J:J,'EPS BAU Outputs'!$B:$B,$A$15,'EPS BAU Outputs'!$A:$A,$A19)</f>
        <v>13252.8</v>
      </c>
      <c r="J19">
        <f>SUMIFS('EPS BAU Outputs'!K:K,'EPS BAU Outputs'!$B:$B,$A$15,'EPS BAU Outputs'!$A:$A,$A19)</f>
        <v>13213.5</v>
      </c>
      <c r="K19">
        <f>SUMIFS('EPS BAU Outputs'!L:L,'EPS BAU Outputs'!$B:$B,$A$15,'EPS BAU Outputs'!$A:$A,$A19)</f>
        <v>13218.3</v>
      </c>
      <c r="L19">
        <f>SUMIFS('EPS BAU Outputs'!M:M,'EPS BAU Outputs'!$B:$B,$A$15,'EPS BAU Outputs'!$A:$A,$A19)</f>
        <v>13253.3</v>
      </c>
      <c r="M19">
        <f>SUMIFS('EPS BAU Outputs'!N:N,'EPS BAU Outputs'!$B:$B,$A$15,'EPS BAU Outputs'!$A:$A,$A19)</f>
        <v>13403.6</v>
      </c>
      <c r="N19">
        <f>SUMIFS('EPS BAU Outputs'!O:O,'EPS BAU Outputs'!$B:$B,$A$15,'EPS BAU Outputs'!$A:$A,$A19)</f>
        <v>13322.6</v>
      </c>
      <c r="O19">
        <f>SUMIFS('EPS BAU Outputs'!P:P,'EPS BAU Outputs'!$B:$B,$A$15,'EPS BAU Outputs'!$A:$A,$A19)</f>
        <v>13320.5</v>
      </c>
      <c r="P19">
        <f>SUMIFS('EPS BAU Outputs'!Q:Q,'EPS BAU Outputs'!$B:$B,$A$15,'EPS BAU Outputs'!$A:$A,$A19)</f>
        <v>13328.6</v>
      </c>
      <c r="Q19">
        <f>SUMIFS('EPS BAU Outputs'!R:R,'EPS BAU Outputs'!$B:$B,$A$15,'EPS BAU Outputs'!$A:$A,$A19)</f>
        <v>13312.2</v>
      </c>
      <c r="R19">
        <f>SUMIFS('EPS BAU Outputs'!S:S,'EPS BAU Outputs'!$B:$B,$A$15,'EPS BAU Outputs'!$A:$A,$A19)</f>
        <v>13304.9</v>
      </c>
      <c r="S19">
        <f>SUMIFS('EPS BAU Outputs'!T:T,'EPS BAU Outputs'!$B:$B,$A$15,'EPS BAU Outputs'!$A:$A,$A19)</f>
        <v>13253.9</v>
      </c>
      <c r="T19">
        <f>SUMIFS('EPS BAU Outputs'!U:U,'EPS BAU Outputs'!$B:$B,$A$15,'EPS BAU Outputs'!$A:$A,$A19)</f>
        <v>13201.6</v>
      </c>
      <c r="U19">
        <f>SUMIFS('EPS BAU Outputs'!V:V,'EPS BAU Outputs'!$B:$B,$A$15,'EPS BAU Outputs'!$A:$A,$A19)</f>
        <v>13106.5</v>
      </c>
      <c r="V19">
        <f>SUMIFS('EPS BAU Outputs'!W:W,'EPS BAU Outputs'!$B:$B,$A$15,'EPS BAU Outputs'!$A:$A,$A19)</f>
        <v>12999.7</v>
      </c>
      <c r="W19">
        <f>SUMIFS('EPS BAU Outputs'!X:X,'EPS BAU Outputs'!$B:$B,$A$15,'EPS BAU Outputs'!$A:$A,$A19)</f>
        <v>12907.3</v>
      </c>
      <c r="X19">
        <f>SUMIFS('EPS BAU Outputs'!Y:Y,'EPS BAU Outputs'!$B:$B,$A$15,'EPS BAU Outputs'!$A:$A,$A19)</f>
        <v>12847</v>
      </c>
      <c r="Y19">
        <f>SUMIFS('EPS BAU Outputs'!Z:Z,'EPS BAU Outputs'!$B:$B,$A$15,'EPS BAU Outputs'!$A:$A,$A19)</f>
        <v>12759.7</v>
      </c>
      <c r="Z19">
        <f>SUMIFS('EPS BAU Outputs'!AA:AA,'EPS BAU Outputs'!$B:$B,$A$15,'EPS BAU Outputs'!$A:$A,$A19)</f>
        <v>12709.6</v>
      </c>
      <c r="AA19">
        <f>SUMIFS('EPS BAU Outputs'!AB:AB,'EPS BAU Outputs'!$B:$B,$A$15,'EPS BAU Outputs'!$A:$A,$A19)</f>
        <v>12603.8</v>
      </c>
      <c r="AB19">
        <f>SUMIFS('EPS BAU Outputs'!AC:AC,'EPS BAU Outputs'!$B:$B,$A$15,'EPS BAU Outputs'!$A:$A,$A19)</f>
        <v>12448.2</v>
      </c>
      <c r="AC19">
        <f>SUMIFS('EPS BAU Outputs'!AD:AD,'EPS BAU Outputs'!$B:$B,$A$15,'EPS BAU Outputs'!$A:$A,$A19)</f>
        <v>12219.2</v>
      </c>
      <c r="AD19">
        <f>SUMIFS('EPS BAU Outputs'!AE:AE,'EPS BAU Outputs'!$B:$B,$A$15,'EPS BAU Outputs'!$A:$A,$A19)</f>
        <v>12012.5</v>
      </c>
      <c r="AE19">
        <f>SUMIFS('EPS BAU Outputs'!AF:AF,'EPS BAU Outputs'!$B:$B,$A$15,'EPS BAU Outputs'!$A:$A,$A19)</f>
        <v>11856.3</v>
      </c>
      <c r="AF19">
        <f>SUMIFS('EPS BAU Outputs'!AG:AG,'EPS BAU Outputs'!$B:$B,$A$15,'EPS BAU Outputs'!$A:$A,$A19)</f>
        <v>11659.7</v>
      </c>
      <c r="AG19">
        <v>11916.8</v>
      </c>
      <c r="AH19">
        <v>11811.7</v>
      </c>
      <c r="AI19">
        <v>11721.1</v>
      </c>
      <c r="AJ19">
        <v>11656.4</v>
      </c>
      <c r="AK19">
        <v>11465.7</v>
      </c>
      <c r="AL19">
        <v>11211.5</v>
      </c>
      <c r="AM19">
        <v>11031.5</v>
      </c>
      <c r="AN19">
        <v>10843.9</v>
      </c>
      <c r="AO19">
        <v>10600.6</v>
      </c>
      <c r="AP19">
        <v>10592.8</v>
      </c>
    </row>
    <row r="20" spans="1:42" hidden="1" outlineLevel="1">
      <c r="A20" t="s">
        <v>514</v>
      </c>
      <c r="B20">
        <f t="shared" ref="B20:AP20" si="0">B19/1000</f>
        <v>11.972200000000001</v>
      </c>
      <c r="C20">
        <f t="shared" si="0"/>
        <v>11.914200000000001</v>
      </c>
      <c r="D20">
        <f t="shared" si="0"/>
        <v>12.1852</v>
      </c>
      <c r="E20">
        <f t="shared" si="0"/>
        <v>12.5169</v>
      </c>
      <c r="F20">
        <f t="shared" si="0"/>
        <v>12.7371</v>
      </c>
      <c r="G20">
        <f t="shared" si="0"/>
        <v>12.937799999999999</v>
      </c>
      <c r="H20">
        <f t="shared" si="0"/>
        <v>13.188000000000001</v>
      </c>
      <c r="I20">
        <f t="shared" si="0"/>
        <v>13.252799999999999</v>
      </c>
      <c r="J20">
        <f t="shared" si="0"/>
        <v>13.2135</v>
      </c>
      <c r="K20">
        <f t="shared" si="0"/>
        <v>13.218299999999999</v>
      </c>
      <c r="L20">
        <f t="shared" si="0"/>
        <v>13.253299999999999</v>
      </c>
      <c r="M20">
        <f t="shared" si="0"/>
        <v>13.403600000000001</v>
      </c>
      <c r="N20">
        <f t="shared" si="0"/>
        <v>13.3226</v>
      </c>
      <c r="O20">
        <f t="shared" si="0"/>
        <v>13.320499999999999</v>
      </c>
      <c r="P20">
        <f t="shared" si="0"/>
        <v>13.3286</v>
      </c>
      <c r="Q20">
        <f t="shared" si="0"/>
        <v>13.312200000000001</v>
      </c>
      <c r="R20">
        <f t="shared" si="0"/>
        <v>13.3049</v>
      </c>
      <c r="S20">
        <f t="shared" si="0"/>
        <v>13.2539</v>
      </c>
      <c r="T20">
        <f t="shared" si="0"/>
        <v>13.201600000000001</v>
      </c>
      <c r="U20">
        <f t="shared" si="0"/>
        <v>13.1065</v>
      </c>
      <c r="V20">
        <f t="shared" si="0"/>
        <v>12.999700000000001</v>
      </c>
      <c r="W20">
        <f t="shared" si="0"/>
        <v>12.907299999999999</v>
      </c>
      <c r="X20">
        <f t="shared" si="0"/>
        <v>12.847</v>
      </c>
      <c r="Y20">
        <f t="shared" si="0"/>
        <v>12.7597</v>
      </c>
      <c r="Z20">
        <f t="shared" si="0"/>
        <v>12.7096</v>
      </c>
      <c r="AA20">
        <f t="shared" si="0"/>
        <v>12.6038</v>
      </c>
      <c r="AB20">
        <f t="shared" si="0"/>
        <v>12.4482</v>
      </c>
      <c r="AC20">
        <f t="shared" si="0"/>
        <v>12.219200000000001</v>
      </c>
      <c r="AD20">
        <f t="shared" si="0"/>
        <v>12.012499999999999</v>
      </c>
      <c r="AE20">
        <f t="shared" si="0"/>
        <v>11.856299999999999</v>
      </c>
      <c r="AF20">
        <f t="shared" si="0"/>
        <v>11.659700000000001</v>
      </c>
      <c r="AG20">
        <f t="shared" si="0"/>
        <v>11.916799999999999</v>
      </c>
      <c r="AH20">
        <f t="shared" si="0"/>
        <v>11.8117</v>
      </c>
      <c r="AI20">
        <f t="shared" si="0"/>
        <v>11.7211</v>
      </c>
      <c r="AJ20">
        <f t="shared" si="0"/>
        <v>11.6564</v>
      </c>
      <c r="AK20">
        <f t="shared" si="0"/>
        <v>11.4657</v>
      </c>
      <c r="AL20">
        <f t="shared" si="0"/>
        <v>11.211499999999999</v>
      </c>
      <c r="AM20">
        <f t="shared" si="0"/>
        <v>11.031499999999999</v>
      </c>
      <c r="AN20">
        <f t="shared" si="0"/>
        <v>10.8439</v>
      </c>
      <c r="AO20">
        <f t="shared" si="0"/>
        <v>10.6006</v>
      </c>
      <c r="AP20">
        <f t="shared" si="0"/>
        <v>10.592799999999999</v>
      </c>
    </row>
    <row r="21" spans="1:42" hidden="1" outlineLevel="1"/>
    <row r="22" spans="1:42" hidden="1" outlineLevel="1">
      <c r="A22" s="40" t="s">
        <v>515</v>
      </c>
      <c r="B22" s="40">
        <f>SUM(B19:AF19)</f>
        <v>396966.7</v>
      </c>
      <c r="D22" s="10"/>
    </row>
    <row r="23" spans="1:42" hidden="1" outlineLevel="1">
      <c r="A23" s="40" t="s">
        <v>503</v>
      </c>
      <c r="B23" s="40">
        <f>SUM(B20:AF20)</f>
        <v>396.96669999999995</v>
      </c>
      <c r="D23" s="10"/>
    </row>
    <row r="24" spans="1:42" hidden="1" outlineLevel="1">
      <c r="A24" s="40" t="s">
        <v>516</v>
      </c>
      <c r="B24" s="40">
        <f>SUM('GCAM baselines'!D452:L452)/1000</f>
        <v>470.4233272152299</v>
      </c>
      <c r="D24" s="10"/>
    </row>
    <row r="25" spans="1:42" hidden="1" outlineLevel="1">
      <c r="A25" s="40" t="s">
        <v>517</v>
      </c>
      <c r="B25" s="40">
        <f>B24/B23</f>
        <v>1.1850448090865808</v>
      </c>
      <c r="D25" s="10"/>
    </row>
    <row r="26" spans="1:42" hidden="1" outlineLevel="1"/>
    <row r="27" spans="1:42" hidden="1" outlineLevel="1">
      <c r="A27" t="s">
        <v>513</v>
      </c>
      <c r="B27">
        <v>2020</v>
      </c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  <c r="R27">
        <v>2036</v>
      </c>
      <c r="S27">
        <v>2037</v>
      </c>
      <c r="T27">
        <v>2038</v>
      </c>
      <c r="U27">
        <v>2039</v>
      </c>
      <c r="V27">
        <v>2040</v>
      </c>
      <c r="W27">
        <v>2041</v>
      </c>
      <c r="X27">
        <v>2042</v>
      </c>
      <c r="Y27">
        <v>2043</v>
      </c>
      <c r="Z27">
        <v>2044</v>
      </c>
      <c r="AA27">
        <v>2045</v>
      </c>
      <c r="AB27">
        <v>2046</v>
      </c>
      <c r="AC27">
        <v>2047</v>
      </c>
      <c r="AD27">
        <v>2048</v>
      </c>
      <c r="AE27">
        <v>2049</v>
      </c>
      <c r="AF27">
        <v>2050</v>
      </c>
      <c r="AG27">
        <v>2051</v>
      </c>
      <c r="AH27">
        <v>2052</v>
      </c>
      <c r="AI27">
        <v>2053</v>
      </c>
      <c r="AJ27">
        <v>2054</v>
      </c>
      <c r="AK27">
        <v>2055</v>
      </c>
      <c r="AL27">
        <v>2056</v>
      </c>
      <c r="AM27">
        <v>2057</v>
      </c>
      <c r="AN27">
        <v>2058</v>
      </c>
      <c r="AO27">
        <v>2059</v>
      </c>
      <c r="AP27">
        <v>2060</v>
      </c>
    </row>
    <row r="28" spans="1:42" hidden="1" outlineLevel="1">
      <c r="A28" t="s">
        <v>447</v>
      </c>
      <c r="B28">
        <f>SUMIFS('EPS BAU Outputs'!C:C,'EPS BAU Outputs'!$B:$B,$A$15,'EPS BAU Outputs'!$A:$A,$A28)</f>
        <v>835.79700000000003</v>
      </c>
      <c r="C28">
        <f>SUMIFS('EPS BAU Outputs'!D:D,'EPS BAU Outputs'!$B:$B,$A$15,'EPS BAU Outputs'!$A:$A,$A28)</f>
        <v>821.84400000000005</v>
      </c>
      <c r="D28">
        <f>SUMIFS('EPS BAU Outputs'!E:E,'EPS BAU Outputs'!$B:$B,$A$15,'EPS BAU Outputs'!$A:$A,$A28)</f>
        <v>922.88800000000003</v>
      </c>
      <c r="E28">
        <f>SUMIFS('EPS BAU Outputs'!F:F,'EPS BAU Outputs'!$B:$B,$A$15,'EPS BAU Outputs'!$A:$A,$A28)</f>
        <v>910.44399999999996</v>
      </c>
      <c r="F28">
        <f>SUMIFS('EPS BAU Outputs'!G:G,'EPS BAU Outputs'!$B:$B,$A$15,'EPS BAU Outputs'!$A:$A,$A28)</f>
        <v>944.745</v>
      </c>
      <c r="G28">
        <f>SUMIFS('EPS BAU Outputs'!H:H,'EPS BAU Outputs'!$B:$B,$A$15,'EPS BAU Outputs'!$A:$A,$A28)</f>
        <v>960.33</v>
      </c>
      <c r="H28">
        <f>SUMIFS('EPS BAU Outputs'!I:I,'EPS BAU Outputs'!$B:$B,$A$15,'EPS BAU Outputs'!$A:$A,$A28)</f>
        <v>978.62699999999995</v>
      </c>
      <c r="I28">
        <f>SUMIFS('EPS BAU Outputs'!J:J,'EPS BAU Outputs'!$B:$B,$A$15,'EPS BAU Outputs'!$A:$A,$A28)</f>
        <v>998.01599999999996</v>
      </c>
      <c r="J28">
        <f>SUMIFS('EPS BAU Outputs'!K:K,'EPS BAU Outputs'!$B:$B,$A$15,'EPS BAU Outputs'!$A:$A,$A28)</f>
        <v>1015.55</v>
      </c>
      <c r="K28">
        <f>SUMIFS('EPS BAU Outputs'!L:L,'EPS BAU Outputs'!$B:$B,$A$15,'EPS BAU Outputs'!$A:$A,$A28)</f>
        <v>1034.3800000000001</v>
      </c>
      <c r="L28">
        <f>SUMIFS('EPS BAU Outputs'!M:M,'EPS BAU Outputs'!$B:$B,$A$15,'EPS BAU Outputs'!$A:$A,$A28)</f>
        <v>1050.32</v>
      </c>
      <c r="M28">
        <f>SUMIFS('EPS BAU Outputs'!N:N,'EPS BAU Outputs'!$B:$B,$A$15,'EPS BAU Outputs'!$A:$A,$A28)</f>
        <v>1063.3499999999999</v>
      </c>
      <c r="N28">
        <f>SUMIFS('EPS BAU Outputs'!O:O,'EPS BAU Outputs'!$B:$B,$A$15,'EPS BAU Outputs'!$A:$A,$A28)</f>
        <v>1075.06</v>
      </c>
      <c r="O28">
        <f>SUMIFS('EPS BAU Outputs'!P:P,'EPS BAU Outputs'!$B:$B,$A$15,'EPS BAU Outputs'!$A:$A,$A28)</f>
        <v>1084.3900000000001</v>
      </c>
      <c r="P28">
        <f>SUMIFS('EPS BAU Outputs'!Q:Q,'EPS BAU Outputs'!$B:$B,$A$15,'EPS BAU Outputs'!$A:$A,$A28)</f>
        <v>1091.01</v>
      </c>
      <c r="Q28">
        <f>SUMIFS('EPS BAU Outputs'!R:R,'EPS BAU Outputs'!$B:$B,$A$15,'EPS BAU Outputs'!$A:$A,$A28)</f>
        <v>1097.22</v>
      </c>
      <c r="R28">
        <f>SUMIFS('EPS BAU Outputs'!S:S,'EPS BAU Outputs'!$B:$B,$A$15,'EPS BAU Outputs'!$A:$A,$A28)</f>
        <v>1101.1300000000001</v>
      </c>
      <c r="S28">
        <f>SUMIFS('EPS BAU Outputs'!T:T,'EPS BAU Outputs'!$B:$B,$A$15,'EPS BAU Outputs'!$A:$A,$A28)</f>
        <v>1101.1400000000001</v>
      </c>
      <c r="T28">
        <f>SUMIFS('EPS BAU Outputs'!U:U,'EPS BAU Outputs'!$B:$B,$A$15,'EPS BAU Outputs'!$A:$A,$A28)</f>
        <v>1098.71</v>
      </c>
      <c r="U28">
        <f>SUMIFS('EPS BAU Outputs'!V:V,'EPS BAU Outputs'!$B:$B,$A$15,'EPS BAU Outputs'!$A:$A,$A28)</f>
        <v>1093.8499999999999</v>
      </c>
      <c r="V28">
        <f>SUMIFS('EPS BAU Outputs'!W:W,'EPS BAU Outputs'!$B:$B,$A$15,'EPS BAU Outputs'!$A:$A,$A28)</f>
        <v>1087.76</v>
      </c>
      <c r="W28">
        <f>SUMIFS('EPS BAU Outputs'!X:X,'EPS BAU Outputs'!$B:$B,$A$15,'EPS BAU Outputs'!$A:$A,$A28)</f>
        <v>1080.8</v>
      </c>
      <c r="X28">
        <f>SUMIFS('EPS BAU Outputs'!Y:Y,'EPS BAU Outputs'!$B:$B,$A$15,'EPS BAU Outputs'!$A:$A,$A28)</f>
        <v>1071.27</v>
      </c>
      <c r="Y28">
        <f>SUMIFS('EPS BAU Outputs'!Z:Z,'EPS BAU Outputs'!$B:$B,$A$15,'EPS BAU Outputs'!$A:$A,$A28)</f>
        <v>1062.32</v>
      </c>
      <c r="Z28">
        <f>SUMIFS('EPS BAU Outputs'!AA:AA,'EPS BAU Outputs'!$B:$B,$A$15,'EPS BAU Outputs'!$A:$A,$A28)</f>
        <v>1054.8399999999999</v>
      </c>
      <c r="AA28">
        <f>SUMIFS('EPS BAU Outputs'!AB:AB,'EPS BAU Outputs'!$B:$B,$A$15,'EPS BAU Outputs'!$A:$A,$A28)</f>
        <v>1048.3800000000001</v>
      </c>
      <c r="AB28">
        <f>SUMIFS('EPS BAU Outputs'!AC:AC,'EPS BAU Outputs'!$B:$B,$A$15,'EPS BAU Outputs'!$A:$A,$A28)</f>
        <v>1044.02</v>
      </c>
      <c r="AC28">
        <f>SUMIFS('EPS BAU Outputs'!AD:AD,'EPS BAU Outputs'!$B:$B,$A$15,'EPS BAU Outputs'!$A:$A,$A28)</f>
        <v>1038.1199999999999</v>
      </c>
      <c r="AD28">
        <f>SUMIFS('EPS BAU Outputs'!AE:AE,'EPS BAU Outputs'!$B:$B,$A$15,'EPS BAU Outputs'!$A:$A,$A28)</f>
        <v>1032.33</v>
      </c>
      <c r="AE28">
        <f>SUMIFS('EPS BAU Outputs'!AF:AF,'EPS BAU Outputs'!$B:$B,$A$15,'EPS BAU Outputs'!$A:$A,$A28)</f>
        <v>1028.78</v>
      </c>
      <c r="AF28">
        <f>SUMIFS('EPS BAU Outputs'!AG:AG,'EPS BAU Outputs'!$B:$B,$A$15,'EPS BAU Outputs'!$A:$A,$A28)</f>
        <v>1026.56</v>
      </c>
      <c r="AG28">
        <v>995.65200000000004</v>
      </c>
      <c r="AH28">
        <v>997.42100000000005</v>
      </c>
      <c r="AI28">
        <v>999.49800000000005</v>
      </c>
      <c r="AJ28">
        <v>1001.94</v>
      </c>
      <c r="AK28">
        <v>1004.91</v>
      </c>
      <c r="AL28">
        <v>1008.25</v>
      </c>
      <c r="AM28">
        <v>1012.09</v>
      </c>
      <c r="AN28">
        <v>1016.12</v>
      </c>
      <c r="AO28">
        <v>1020.5</v>
      </c>
      <c r="AP28">
        <v>1025.17</v>
      </c>
    </row>
    <row r="29" spans="1:42" hidden="1" outlineLevel="1">
      <c r="A29" t="s">
        <v>448</v>
      </c>
      <c r="B29">
        <f>SUMIFS('EPS BAU Outputs'!C:C,'EPS BAU Outputs'!$B:$B,$A$15,'EPS BAU Outputs'!$A:$A,$A29)</f>
        <v>3821.63</v>
      </c>
      <c r="C29">
        <f>SUMIFS('EPS BAU Outputs'!D:D,'EPS BAU Outputs'!$B:$B,$A$15,'EPS BAU Outputs'!$A:$A,$A29)</f>
        <v>3737.95</v>
      </c>
      <c r="D29">
        <f>SUMIFS('EPS BAU Outputs'!E:E,'EPS BAU Outputs'!$B:$B,$A$15,'EPS BAU Outputs'!$A:$A,$A29)</f>
        <v>3866.87</v>
      </c>
      <c r="E29">
        <f>SUMIFS('EPS BAU Outputs'!F:F,'EPS BAU Outputs'!$B:$B,$A$15,'EPS BAU Outputs'!$A:$A,$A29)</f>
        <v>4162.66</v>
      </c>
      <c r="F29">
        <f>SUMIFS('EPS BAU Outputs'!G:G,'EPS BAU Outputs'!$B:$B,$A$15,'EPS BAU Outputs'!$A:$A,$A29)</f>
        <v>4334.2</v>
      </c>
      <c r="G29">
        <f>SUMIFS('EPS BAU Outputs'!H:H,'EPS BAU Outputs'!$B:$B,$A$15,'EPS BAU Outputs'!$A:$A,$A29)</f>
        <v>4516.99</v>
      </c>
      <c r="H29">
        <f>SUMIFS('EPS BAU Outputs'!I:I,'EPS BAU Outputs'!$B:$B,$A$15,'EPS BAU Outputs'!$A:$A,$A29)</f>
        <v>4659.72</v>
      </c>
      <c r="I29">
        <f>SUMIFS('EPS BAU Outputs'!J:J,'EPS BAU Outputs'!$B:$B,$A$15,'EPS BAU Outputs'!$A:$A,$A29)</f>
        <v>4714.68</v>
      </c>
      <c r="J29">
        <f>SUMIFS('EPS BAU Outputs'!K:K,'EPS BAU Outputs'!$B:$B,$A$15,'EPS BAU Outputs'!$A:$A,$A29)</f>
        <v>4678.96</v>
      </c>
      <c r="K29">
        <f>SUMIFS('EPS BAU Outputs'!L:L,'EPS BAU Outputs'!$B:$B,$A$15,'EPS BAU Outputs'!$A:$A,$A29)</f>
        <v>4677.4399999999996</v>
      </c>
      <c r="L29">
        <f>SUMIFS('EPS BAU Outputs'!M:M,'EPS BAU Outputs'!$B:$B,$A$15,'EPS BAU Outputs'!$A:$A,$A29)</f>
        <v>4714.47</v>
      </c>
      <c r="M29">
        <f>SUMIFS('EPS BAU Outputs'!N:N,'EPS BAU Outputs'!$B:$B,$A$15,'EPS BAU Outputs'!$A:$A,$A29)</f>
        <v>4766.28</v>
      </c>
      <c r="N29">
        <f>SUMIFS('EPS BAU Outputs'!O:O,'EPS BAU Outputs'!$B:$B,$A$15,'EPS BAU Outputs'!$A:$A,$A29)</f>
        <v>4746.6499999999996</v>
      </c>
      <c r="O29">
        <f>SUMIFS('EPS BAU Outputs'!P:P,'EPS BAU Outputs'!$B:$B,$A$15,'EPS BAU Outputs'!$A:$A,$A29)</f>
        <v>4748.96</v>
      </c>
      <c r="P29">
        <f>SUMIFS('EPS BAU Outputs'!Q:Q,'EPS BAU Outputs'!$B:$B,$A$15,'EPS BAU Outputs'!$A:$A,$A29)</f>
        <v>4755.99</v>
      </c>
      <c r="Q29">
        <f>SUMIFS('EPS BAU Outputs'!R:R,'EPS BAU Outputs'!$B:$B,$A$15,'EPS BAU Outputs'!$A:$A,$A29)</f>
        <v>4773.16</v>
      </c>
      <c r="R29">
        <f>SUMIFS('EPS BAU Outputs'!S:S,'EPS BAU Outputs'!$B:$B,$A$15,'EPS BAU Outputs'!$A:$A,$A29)</f>
        <v>4784.74</v>
      </c>
      <c r="S29">
        <f>SUMIFS('EPS BAU Outputs'!T:T,'EPS BAU Outputs'!$B:$B,$A$15,'EPS BAU Outputs'!$A:$A,$A29)</f>
        <v>4772.54</v>
      </c>
      <c r="T29">
        <f>SUMIFS('EPS BAU Outputs'!U:U,'EPS BAU Outputs'!$B:$B,$A$15,'EPS BAU Outputs'!$A:$A,$A29)</f>
        <v>4761.7</v>
      </c>
      <c r="U29">
        <f>SUMIFS('EPS BAU Outputs'!V:V,'EPS BAU Outputs'!$B:$B,$A$15,'EPS BAU Outputs'!$A:$A,$A29)</f>
        <v>4743.8999999999996</v>
      </c>
      <c r="V29">
        <f>SUMIFS('EPS BAU Outputs'!W:W,'EPS BAU Outputs'!$B:$B,$A$15,'EPS BAU Outputs'!$A:$A,$A29)</f>
        <v>4720.43</v>
      </c>
      <c r="W29">
        <f>SUMIFS('EPS BAU Outputs'!X:X,'EPS BAU Outputs'!$B:$B,$A$15,'EPS BAU Outputs'!$A:$A,$A29)</f>
        <v>4704.96</v>
      </c>
      <c r="X29">
        <f>SUMIFS('EPS BAU Outputs'!Y:Y,'EPS BAU Outputs'!$B:$B,$A$15,'EPS BAU Outputs'!$A:$A,$A29)</f>
        <v>4687.1400000000003</v>
      </c>
      <c r="Y29">
        <f>SUMIFS('EPS BAU Outputs'!Z:Z,'EPS BAU Outputs'!$B:$B,$A$15,'EPS BAU Outputs'!$A:$A,$A29)</f>
        <v>4649</v>
      </c>
      <c r="Z29">
        <f>SUMIFS('EPS BAU Outputs'!AA:AA,'EPS BAU Outputs'!$B:$B,$A$15,'EPS BAU Outputs'!$A:$A,$A29)</f>
        <v>4605.9799999999996</v>
      </c>
      <c r="AA29">
        <f>SUMIFS('EPS BAU Outputs'!AB:AB,'EPS BAU Outputs'!$B:$B,$A$15,'EPS BAU Outputs'!$A:$A,$A29)</f>
        <v>4540.7</v>
      </c>
      <c r="AB29">
        <f>SUMIFS('EPS BAU Outputs'!AC:AC,'EPS BAU Outputs'!$B:$B,$A$15,'EPS BAU Outputs'!$A:$A,$A29)</f>
        <v>4432.68</v>
      </c>
      <c r="AC29">
        <f>SUMIFS('EPS BAU Outputs'!AD:AD,'EPS BAU Outputs'!$B:$B,$A$15,'EPS BAU Outputs'!$A:$A,$A29)</f>
        <v>4265.57</v>
      </c>
      <c r="AD29">
        <f>SUMIFS('EPS BAU Outputs'!AE:AE,'EPS BAU Outputs'!$B:$B,$A$15,'EPS BAU Outputs'!$A:$A,$A29)</f>
        <v>4104.51</v>
      </c>
      <c r="AE29">
        <f>SUMIFS('EPS BAU Outputs'!AF:AF,'EPS BAU Outputs'!$B:$B,$A$15,'EPS BAU Outputs'!$A:$A,$A29)</f>
        <v>3993.38</v>
      </c>
      <c r="AF29">
        <f>SUMIFS('EPS BAU Outputs'!AG:AG,'EPS BAU Outputs'!$B:$B,$A$15,'EPS BAU Outputs'!$A:$A,$A29)</f>
        <v>3865.06</v>
      </c>
      <c r="AG29">
        <v>2960.81</v>
      </c>
      <c r="AH29">
        <v>2874.75</v>
      </c>
      <c r="AI29">
        <v>2789.44</v>
      </c>
      <c r="AJ29">
        <v>2734.69</v>
      </c>
      <c r="AK29">
        <v>2551.75</v>
      </c>
      <c r="AL29">
        <v>2316.61</v>
      </c>
      <c r="AM29">
        <v>2142.0300000000002</v>
      </c>
      <c r="AN29">
        <v>1960.15</v>
      </c>
      <c r="AO29">
        <v>1720.92</v>
      </c>
      <c r="AP29">
        <v>1727.9</v>
      </c>
    </row>
    <row r="30" spans="1:42" hidden="1" outlineLevel="1">
      <c r="A30" t="s">
        <v>449</v>
      </c>
      <c r="B30">
        <f>SUMIFS('EPS BAU Outputs'!C:C,'EPS BAU Outputs'!$B:$B,$A$15,'EPS BAU Outputs'!$A:$A,$A30)</f>
        <v>426.68299999999999</v>
      </c>
      <c r="C30">
        <f>SUMIFS('EPS BAU Outputs'!D:D,'EPS BAU Outputs'!$B:$B,$A$15,'EPS BAU Outputs'!$A:$A,$A30)</f>
        <v>434.03100000000001</v>
      </c>
      <c r="D30">
        <f>SUMIFS('EPS BAU Outputs'!E:E,'EPS BAU Outputs'!$B:$B,$A$15,'EPS BAU Outputs'!$A:$A,$A30)</f>
        <v>426.55700000000002</v>
      </c>
      <c r="E30">
        <f>SUMIFS('EPS BAU Outputs'!F:F,'EPS BAU Outputs'!$B:$B,$A$15,'EPS BAU Outputs'!$A:$A,$A30)</f>
        <v>431.69299999999998</v>
      </c>
      <c r="F30">
        <f>SUMIFS('EPS BAU Outputs'!G:G,'EPS BAU Outputs'!$B:$B,$A$15,'EPS BAU Outputs'!$A:$A,$A30)</f>
        <v>430.99700000000001</v>
      </c>
      <c r="G30">
        <f>SUMIFS('EPS BAU Outputs'!H:H,'EPS BAU Outputs'!$B:$B,$A$15,'EPS BAU Outputs'!$A:$A,$A30)</f>
        <v>433.61200000000002</v>
      </c>
      <c r="H30">
        <f>SUMIFS('EPS BAU Outputs'!I:I,'EPS BAU Outputs'!$B:$B,$A$15,'EPS BAU Outputs'!$A:$A,$A30)</f>
        <v>433.83800000000002</v>
      </c>
      <c r="I30">
        <f>SUMIFS('EPS BAU Outputs'!J:J,'EPS BAU Outputs'!$B:$B,$A$15,'EPS BAU Outputs'!$A:$A,$A30)</f>
        <v>432.53899999999999</v>
      </c>
      <c r="J30">
        <f>SUMIFS('EPS BAU Outputs'!K:K,'EPS BAU Outputs'!$B:$B,$A$15,'EPS BAU Outputs'!$A:$A,$A30)</f>
        <v>428.34500000000003</v>
      </c>
      <c r="K30">
        <f>SUMIFS('EPS BAU Outputs'!L:L,'EPS BAU Outputs'!$B:$B,$A$15,'EPS BAU Outputs'!$A:$A,$A30)</f>
        <v>426.27300000000002</v>
      </c>
      <c r="L30">
        <f>SUMIFS('EPS BAU Outputs'!M:M,'EPS BAU Outputs'!$B:$B,$A$15,'EPS BAU Outputs'!$A:$A,$A30)</f>
        <v>422.11099999999999</v>
      </c>
      <c r="M30">
        <f>SUMIFS('EPS BAU Outputs'!N:N,'EPS BAU Outputs'!$B:$B,$A$15,'EPS BAU Outputs'!$A:$A,$A30)</f>
        <v>418.89299999999997</v>
      </c>
      <c r="N30">
        <f>SUMIFS('EPS BAU Outputs'!O:O,'EPS BAU Outputs'!$B:$B,$A$15,'EPS BAU Outputs'!$A:$A,$A30)</f>
        <v>419.02100000000002</v>
      </c>
      <c r="O30">
        <f>SUMIFS('EPS BAU Outputs'!P:P,'EPS BAU Outputs'!$B:$B,$A$15,'EPS BAU Outputs'!$A:$A,$A30)</f>
        <v>421.39400000000001</v>
      </c>
      <c r="P30">
        <f>SUMIFS('EPS BAU Outputs'!Q:Q,'EPS BAU Outputs'!$B:$B,$A$15,'EPS BAU Outputs'!$A:$A,$A30)</f>
        <v>422.27199999999999</v>
      </c>
      <c r="Q30">
        <f>SUMIFS('EPS BAU Outputs'!R:R,'EPS BAU Outputs'!$B:$B,$A$15,'EPS BAU Outputs'!$A:$A,$A30)</f>
        <v>421.68400000000003</v>
      </c>
      <c r="R30">
        <f>SUMIFS('EPS BAU Outputs'!S:S,'EPS BAU Outputs'!$B:$B,$A$15,'EPS BAU Outputs'!$A:$A,$A30)</f>
        <v>425.22500000000002</v>
      </c>
      <c r="S30">
        <f>SUMIFS('EPS BAU Outputs'!T:T,'EPS BAU Outputs'!$B:$B,$A$15,'EPS BAU Outputs'!$A:$A,$A30)</f>
        <v>422.48899999999998</v>
      </c>
      <c r="T30">
        <f>SUMIFS('EPS BAU Outputs'!U:U,'EPS BAU Outputs'!$B:$B,$A$15,'EPS BAU Outputs'!$A:$A,$A30)</f>
        <v>421.63200000000001</v>
      </c>
      <c r="U30">
        <f>SUMIFS('EPS BAU Outputs'!V:V,'EPS BAU Outputs'!$B:$B,$A$15,'EPS BAU Outputs'!$A:$A,$A30)</f>
        <v>419.08699999999999</v>
      </c>
      <c r="V30">
        <f>SUMIFS('EPS BAU Outputs'!W:W,'EPS BAU Outputs'!$B:$B,$A$15,'EPS BAU Outputs'!$A:$A,$A30)</f>
        <v>416.99799999999999</v>
      </c>
      <c r="W30">
        <f>SUMIFS('EPS BAU Outputs'!X:X,'EPS BAU Outputs'!$B:$B,$A$15,'EPS BAU Outputs'!$A:$A,$A30)</f>
        <v>417.71800000000002</v>
      </c>
      <c r="X30">
        <f>SUMIFS('EPS BAU Outputs'!Y:Y,'EPS BAU Outputs'!$B:$B,$A$15,'EPS BAU Outputs'!$A:$A,$A30)</f>
        <v>416.83800000000002</v>
      </c>
      <c r="Y30">
        <f>SUMIFS('EPS BAU Outputs'!Z:Z,'EPS BAU Outputs'!$B:$B,$A$15,'EPS BAU Outputs'!$A:$A,$A30)</f>
        <v>416.59300000000002</v>
      </c>
      <c r="Z30">
        <f>SUMIFS('EPS BAU Outputs'!AA:AA,'EPS BAU Outputs'!$B:$B,$A$15,'EPS BAU Outputs'!$A:$A,$A30)</f>
        <v>418.17500000000001</v>
      </c>
      <c r="AA30">
        <f>SUMIFS('EPS BAU Outputs'!AB:AB,'EPS BAU Outputs'!$B:$B,$A$15,'EPS BAU Outputs'!$A:$A,$A30)</f>
        <v>417.91899999999998</v>
      </c>
      <c r="AB30">
        <f>SUMIFS('EPS BAU Outputs'!AC:AC,'EPS BAU Outputs'!$B:$B,$A$15,'EPS BAU Outputs'!$A:$A,$A30)</f>
        <v>417.13099999999997</v>
      </c>
      <c r="AC30">
        <f>SUMIFS('EPS BAU Outputs'!AD:AD,'EPS BAU Outputs'!$B:$B,$A$15,'EPS BAU Outputs'!$A:$A,$A30)</f>
        <v>417.49799999999999</v>
      </c>
      <c r="AD30">
        <f>SUMIFS('EPS BAU Outputs'!AE:AE,'EPS BAU Outputs'!$B:$B,$A$15,'EPS BAU Outputs'!$A:$A,$A30)</f>
        <v>418.55700000000002</v>
      </c>
      <c r="AE30">
        <f>SUMIFS('EPS BAU Outputs'!AF:AF,'EPS BAU Outputs'!$B:$B,$A$15,'EPS BAU Outputs'!$A:$A,$A30)</f>
        <v>416.96100000000001</v>
      </c>
      <c r="AF30">
        <f>SUMIFS('EPS BAU Outputs'!AG:AG,'EPS BAU Outputs'!$B:$B,$A$15,'EPS BAU Outputs'!$A:$A,$A30)</f>
        <v>417.86399999999998</v>
      </c>
      <c r="AG30">
        <v>416.661</v>
      </c>
      <c r="AH30">
        <v>416.76499999999999</v>
      </c>
      <c r="AI30">
        <v>416.92200000000003</v>
      </c>
      <c r="AJ30">
        <v>416.892</v>
      </c>
      <c r="AK30">
        <v>416.476</v>
      </c>
      <c r="AL30">
        <v>416.58</v>
      </c>
      <c r="AM30">
        <v>416.67899999999997</v>
      </c>
      <c r="AN30">
        <v>416.78199999999998</v>
      </c>
      <c r="AO30">
        <v>416.19400000000002</v>
      </c>
      <c r="AP30">
        <v>416.23899999999998</v>
      </c>
    </row>
    <row r="31" spans="1:42" hidden="1" outlineLevel="1">
      <c r="A31" t="s">
        <v>450</v>
      </c>
      <c r="B31">
        <f>SUMIFS('EPS BAU Outputs'!C:C,'EPS BAU Outputs'!$B:$B,$A$15,'EPS BAU Outputs'!$A:$A,$A31)</f>
        <v>294.11099999999999</v>
      </c>
      <c r="C31">
        <f>SUMIFS('EPS BAU Outputs'!D:D,'EPS BAU Outputs'!$B:$B,$A$15,'EPS BAU Outputs'!$A:$A,$A31)</f>
        <v>309.55099999999999</v>
      </c>
      <c r="D31">
        <f>SUMIFS('EPS BAU Outputs'!E:E,'EPS BAU Outputs'!$B:$B,$A$15,'EPS BAU Outputs'!$A:$A,$A31)</f>
        <v>310.09800000000001</v>
      </c>
      <c r="E31">
        <f>SUMIFS('EPS BAU Outputs'!F:F,'EPS BAU Outputs'!$B:$B,$A$15,'EPS BAU Outputs'!$A:$A,$A31)</f>
        <v>322.59699999999998</v>
      </c>
      <c r="F31">
        <f>SUMIFS('EPS BAU Outputs'!G:G,'EPS BAU Outputs'!$B:$B,$A$15,'EPS BAU Outputs'!$A:$A,$A31)</f>
        <v>332.28</v>
      </c>
      <c r="G31">
        <f>SUMIFS('EPS BAU Outputs'!H:H,'EPS BAU Outputs'!$B:$B,$A$15,'EPS BAU Outputs'!$A:$A,$A31)</f>
        <v>341.01400000000001</v>
      </c>
      <c r="H31">
        <f>SUMIFS('EPS BAU Outputs'!I:I,'EPS BAU Outputs'!$B:$B,$A$15,'EPS BAU Outputs'!$A:$A,$A31)</f>
        <v>350.58100000000002</v>
      </c>
      <c r="I31">
        <f>SUMIFS('EPS BAU Outputs'!J:J,'EPS BAU Outputs'!$B:$B,$A$15,'EPS BAU Outputs'!$A:$A,$A31)</f>
        <v>355.87599999999998</v>
      </c>
      <c r="J31">
        <f>SUMIFS('EPS BAU Outputs'!K:K,'EPS BAU Outputs'!$B:$B,$A$15,'EPS BAU Outputs'!$A:$A,$A31)</f>
        <v>364.61200000000002</v>
      </c>
      <c r="K31">
        <f>SUMIFS('EPS BAU Outputs'!L:L,'EPS BAU Outputs'!$B:$B,$A$15,'EPS BAU Outputs'!$A:$A,$A31)</f>
        <v>370.108</v>
      </c>
      <c r="L31">
        <f>SUMIFS('EPS BAU Outputs'!M:M,'EPS BAU Outputs'!$B:$B,$A$15,'EPS BAU Outputs'!$A:$A,$A31)</f>
        <v>378.017</v>
      </c>
      <c r="M31">
        <f>SUMIFS('EPS BAU Outputs'!N:N,'EPS BAU Outputs'!$B:$B,$A$15,'EPS BAU Outputs'!$A:$A,$A31)</f>
        <v>384.56200000000001</v>
      </c>
      <c r="N31">
        <f>SUMIFS('EPS BAU Outputs'!O:O,'EPS BAU Outputs'!$B:$B,$A$15,'EPS BAU Outputs'!$A:$A,$A31)</f>
        <v>386.78300000000002</v>
      </c>
      <c r="O31">
        <f>SUMIFS('EPS BAU Outputs'!P:P,'EPS BAU Outputs'!$B:$B,$A$15,'EPS BAU Outputs'!$A:$A,$A31)</f>
        <v>387.58800000000002</v>
      </c>
      <c r="P31">
        <f>SUMIFS('EPS BAU Outputs'!Q:Q,'EPS BAU Outputs'!$B:$B,$A$15,'EPS BAU Outputs'!$A:$A,$A31)</f>
        <v>389.75900000000001</v>
      </c>
      <c r="Q31">
        <f>SUMIFS('EPS BAU Outputs'!R:R,'EPS BAU Outputs'!$B:$B,$A$15,'EPS BAU Outputs'!$A:$A,$A31)</f>
        <v>392.971</v>
      </c>
      <c r="R31">
        <f>SUMIFS('EPS BAU Outputs'!S:S,'EPS BAU Outputs'!$B:$B,$A$15,'EPS BAU Outputs'!$A:$A,$A31)</f>
        <v>392.63900000000001</v>
      </c>
      <c r="S31">
        <f>SUMIFS('EPS BAU Outputs'!T:T,'EPS BAU Outputs'!$B:$B,$A$15,'EPS BAU Outputs'!$A:$A,$A31)</f>
        <v>393.85500000000002</v>
      </c>
      <c r="T31">
        <f>SUMIFS('EPS BAU Outputs'!U:U,'EPS BAU Outputs'!$B:$B,$A$15,'EPS BAU Outputs'!$A:$A,$A31)</f>
        <v>395.06299999999999</v>
      </c>
      <c r="U31">
        <f>SUMIFS('EPS BAU Outputs'!V:V,'EPS BAU Outputs'!$B:$B,$A$15,'EPS BAU Outputs'!$A:$A,$A31)</f>
        <v>396.49700000000001</v>
      </c>
      <c r="V31">
        <f>SUMIFS('EPS BAU Outputs'!W:W,'EPS BAU Outputs'!$B:$B,$A$15,'EPS BAU Outputs'!$A:$A,$A31)</f>
        <v>396.517</v>
      </c>
      <c r="W31">
        <f>SUMIFS('EPS BAU Outputs'!X:X,'EPS BAU Outputs'!$B:$B,$A$15,'EPS BAU Outputs'!$A:$A,$A31)</f>
        <v>395.38900000000001</v>
      </c>
      <c r="X31">
        <f>SUMIFS('EPS BAU Outputs'!Y:Y,'EPS BAU Outputs'!$B:$B,$A$15,'EPS BAU Outputs'!$A:$A,$A31)</f>
        <v>395.33699999999999</v>
      </c>
      <c r="Y31">
        <f>SUMIFS('EPS BAU Outputs'!Z:Z,'EPS BAU Outputs'!$B:$B,$A$15,'EPS BAU Outputs'!$A:$A,$A31)</f>
        <v>396.34</v>
      </c>
      <c r="Z31">
        <f>SUMIFS('EPS BAU Outputs'!AA:AA,'EPS BAU Outputs'!$B:$B,$A$15,'EPS BAU Outputs'!$A:$A,$A31)</f>
        <v>393.43299999999999</v>
      </c>
      <c r="AA31">
        <f>SUMIFS('EPS BAU Outputs'!AB:AB,'EPS BAU Outputs'!$B:$B,$A$15,'EPS BAU Outputs'!$A:$A,$A31)</f>
        <v>393.15699999999998</v>
      </c>
      <c r="AB31">
        <f>SUMIFS('EPS BAU Outputs'!AC:AC,'EPS BAU Outputs'!$B:$B,$A$15,'EPS BAU Outputs'!$A:$A,$A31)</f>
        <v>394.56200000000001</v>
      </c>
      <c r="AC31">
        <f>SUMIFS('EPS BAU Outputs'!AD:AD,'EPS BAU Outputs'!$B:$B,$A$15,'EPS BAU Outputs'!$A:$A,$A31)</f>
        <v>390.13400000000001</v>
      </c>
      <c r="AD31">
        <f>SUMIFS('EPS BAU Outputs'!AE:AE,'EPS BAU Outputs'!$B:$B,$A$15,'EPS BAU Outputs'!$A:$A,$A31)</f>
        <v>386.79300000000001</v>
      </c>
      <c r="AE31">
        <f>SUMIFS('EPS BAU Outputs'!AF:AF,'EPS BAU Outputs'!$B:$B,$A$15,'EPS BAU Outputs'!$A:$A,$A31)</f>
        <v>384.964</v>
      </c>
      <c r="AF31">
        <f>SUMIFS('EPS BAU Outputs'!AG:AG,'EPS BAU Outputs'!$B:$B,$A$15,'EPS BAU Outputs'!$A:$A,$A31)</f>
        <v>381.55200000000002</v>
      </c>
      <c r="AG31">
        <v>381.88600000000002</v>
      </c>
      <c r="AH31">
        <v>382.24299999999999</v>
      </c>
      <c r="AI31">
        <v>383.03699999999998</v>
      </c>
      <c r="AJ31">
        <v>382.74</v>
      </c>
      <c r="AK31">
        <v>383.53300000000002</v>
      </c>
      <c r="AL31">
        <v>383.24700000000001</v>
      </c>
      <c r="AM31">
        <v>384.03</v>
      </c>
      <c r="AN31">
        <v>383.96</v>
      </c>
      <c r="AO31">
        <v>386.67700000000002</v>
      </c>
      <c r="AP31">
        <v>387.73</v>
      </c>
    </row>
    <row r="32" spans="1:42" hidden="1" outlineLevel="1">
      <c r="A32" t="s">
        <v>451</v>
      </c>
      <c r="B32">
        <f>SUMIFS('EPS BAU Outputs'!C:C,'EPS BAU Outputs'!$B:$B,$A$15,'EPS BAU Outputs'!$A:$A,$A32)</f>
        <v>6963.38</v>
      </c>
      <c r="C32">
        <f>SUMIFS('EPS BAU Outputs'!D:D,'EPS BAU Outputs'!$B:$B,$A$15,'EPS BAU Outputs'!$A:$A,$A32)</f>
        <v>7006.69</v>
      </c>
      <c r="D32">
        <f>SUMIFS('EPS BAU Outputs'!E:E,'EPS BAU Outputs'!$B:$B,$A$15,'EPS BAU Outputs'!$A:$A,$A32)</f>
        <v>7087.58</v>
      </c>
      <c r="E32">
        <f>SUMIFS('EPS BAU Outputs'!F:F,'EPS BAU Outputs'!$B:$B,$A$15,'EPS BAU Outputs'!$A:$A,$A32)</f>
        <v>7139.43</v>
      </c>
      <c r="F32">
        <f>SUMIFS('EPS BAU Outputs'!G:G,'EPS BAU Outputs'!$B:$B,$A$15,'EPS BAU Outputs'!$A:$A,$A32)</f>
        <v>7173.01</v>
      </c>
      <c r="G32">
        <f>SUMIFS('EPS BAU Outputs'!H:H,'EPS BAU Outputs'!$B:$B,$A$15,'EPS BAU Outputs'!$A:$A,$A32)</f>
        <v>7194.2</v>
      </c>
      <c r="H32">
        <f>SUMIFS('EPS BAU Outputs'!I:I,'EPS BAU Outputs'!$B:$B,$A$15,'EPS BAU Outputs'!$A:$A,$A32)</f>
        <v>7299</v>
      </c>
      <c r="I32">
        <f>SUMIFS('EPS BAU Outputs'!J:J,'EPS BAU Outputs'!$B:$B,$A$15,'EPS BAU Outputs'!$A:$A,$A32)</f>
        <v>7289.24</v>
      </c>
      <c r="J32">
        <f>SUMIFS('EPS BAU Outputs'!K:K,'EPS BAU Outputs'!$B:$B,$A$15,'EPS BAU Outputs'!$A:$A,$A32)</f>
        <v>7280.38</v>
      </c>
      <c r="K32">
        <f>SUMIFS('EPS BAU Outputs'!L:L,'EPS BAU Outputs'!$B:$B,$A$15,'EPS BAU Outputs'!$A:$A,$A32)</f>
        <v>7269.03</v>
      </c>
      <c r="L32">
        <f>SUMIFS('EPS BAU Outputs'!M:M,'EPS BAU Outputs'!$B:$B,$A$15,'EPS BAU Outputs'!$A:$A,$A32)</f>
        <v>7266.91</v>
      </c>
      <c r="M32">
        <f>SUMIFS('EPS BAU Outputs'!N:N,'EPS BAU Outputs'!$B:$B,$A$15,'EPS BAU Outputs'!$A:$A,$A32)</f>
        <v>7354.57</v>
      </c>
      <c r="N32">
        <f>SUMIFS('EPS BAU Outputs'!O:O,'EPS BAU Outputs'!$B:$B,$A$15,'EPS BAU Outputs'!$A:$A,$A32)</f>
        <v>7292.63</v>
      </c>
      <c r="O32">
        <f>SUMIFS('EPS BAU Outputs'!P:P,'EPS BAU Outputs'!$B:$B,$A$15,'EPS BAU Outputs'!$A:$A,$A32)</f>
        <v>7289.67</v>
      </c>
      <c r="P32">
        <f>SUMIFS('EPS BAU Outputs'!Q:Q,'EPS BAU Outputs'!$B:$B,$A$15,'EPS BAU Outputs'!$A:$A,$A32)</f>
        <v>7287</v>
      </c>
      <c r="Q32">
        <f>SUMIFS('EPS BAU Outputs'!R:R,'EPS BAU Outputs'!$B:$B,$A$15,'EPS BAU Outputs'!$A:$A,$A32)</f>
        <v>7260.42</v>
      </c>
      <c r="R32">
        <f>SUMIFS('EPS BAU Outputs'!S:S,'EPS BAU Outputs'!$B:$B,$A$15,'EPS BAU Outputs'!$A:$A,$A32)</f>
        <v>7239.77</v>
      </c>
      <c r="S32">
        <f>SUMIFS('EPS BAU Outputs'!T:T,'EPS BAU Outputs'!$B:$B,$A$15,'EPS BAU Outputs'!$A:$A,$A32)</f>
        <v>7209.88</v>
      </c>
      <c r="T32">
        <f>SUMIFS('EPS BAU Outputs'!U:U,'EPS BAU Outputs'!$B:$B,$A$15,'EPS BAU Outputs'!$A:$A,$A32)</f>
        <v>7178.23</v>
      </c>
      <c r="U32">
        <f>SUMIFS('EPS BAU Outputs'!V:V,'EPS BAU Outputs'!$B:$B,$A$15,'EPS BAU Outputs'!$A:$A,$A32)</f>
        <v>7113.55</v>
      </c>
      <c r="V32">
        <f>SUMIFS('EPS BAU Outputs'!W:W,'EPS BAU Outputs'!$B:$B,$A$15,'EPS BAU Outputs'!$A:$A,$A32)</f>
        <v>7045.46</v>
      </c>
      <c r="W32">
        <f>SUMIFS('EPS BAU Outputs'!X:X,'EPS BAU Outputs'!$B:$B,$A$15,'EPS BAU Outputs'!$A:$A,$A32)</f>
        <v>6982.96</v>
      </c>
      <c r="X32">
        <f>SUMIFS('EPS BAU Outputs'!Y:Y,'EPS BAU Outputs'!$B:$B,$A$15,'EPS BAU Outputs'!$A:$A,$A32)</f>
        <v>6953.2</v>
      </c>
      <c r="Y32">
        <f>SUMIFS('EPS BAU Outputs'!Z:Z,'EPS BAU Outputs'!$B:$B,$A$15,'EPS BAU Outputs'!$A:$A,$A32)</f>
        <v>6927.89</v>
      </c>
      <c r="Z32">
        <f>SUMIFS('EPS BAU Outputs'!AA:AA,'EPS BAU Outputs'!$B:$B,$A$15,'EPS BAU Outputs'!$A:$A,$A32)</f>
        <v>6932.65</v>
      </c>
      <c r="AA32">
        <f>SUMIFS('EPS BAU Outputs'!AB:AB,'EPS BAU Outputs'!$B:$B,$A$15,'EPS BAU Outputs'!$A:$A,$A32)</f>
        <v>6914.63</v>
      </c>
      <c r="AB32">
        <f>SUMIFS('EPS BAU Outputs'!AC:AC,'EPS BAU Outputs'!$B:$B,$A$15,'EPS BAU Outputs'!$A:$A,$A32)</f>
        <v>6888.25</v>
      </c>
      <c r="AC32">
        <f>SUMIFS('EPS BAU Outputs'!AD:AD,'EPS BAU Outputs'!$B:$B,$A$15,'EPS BAU Outputs'!$A:$A,$A32)</f>
        <v>6841.53</v>
      </c>
      <c r="AD32">
        <f>SUMIFS('EPS BAU Outputs'!AE:AE,'EPS BAU Outputs'!$B:$B,$A$15,'EPS BAU Outputs'!$A:$A,$A32)</f>
        <v>6811.98</v>
      </c>
      <c r="AE32">
        <f>SUMIFS('EPS BAU Outputs'!AF:AF,'EPS BAU Outputs'!$B:$B,$A$15,'EPS BAU Outputs'!$A:$A,$A32)</f>
        <v>6782.74</v>
      </c>
      <c r="AF32">
        <f>SUMIFS('EPS BAU Outputs'!AG:AG,'EPS BAU Outputs'!$B:$B,$A$15,'EPS BAU Outputs'!$A:$A,$A32)</f>
        <v>6739.21</v>
      </c>
      <c r="AG32">
        <f t="shared" ref="AG32:AP32" si="1">AG38+AG41+AG44</f>
        <v>7899.1970000000001</v>
      </c>
      <c r="AH32">
        <f t="shared" si="1"/>
        <v>7894.4589999999998</v>
      </c>
      <c r="AI32">
        <f t="shared" si="1"/>
        <v>7892.6019999999999</v>
      </c>
      <c r="AJ32">
        <f t="shared" si="1"/>
        <v>7887.0079999999998</v>
      </c>
      <c r="AK32">
        <f t="shared" si="1"/>
        <v>7882.12</v>
      </c>
      <c r="AL32">
        <f t="shared" si="1"/>
        <v>7877.0539999999992</v>
      </c>
      <c r="AM32">
        <f t="shared" si="1"/>
        <v>7872.7210000000005</v>
      </c>
      <c r="AN32">
        <f t="shared" si="1"/>
        <v>7869.3230000000003</v>
      </c>
      <c r="AO32">
        <f t="shared" si="1"/>
        <v>7865.46</v>
      </c>
      <c r="AP32">
        <f t="shared" si="1"/>
        <v>7861.6109999999999</v>
      </c>
    </row>
    <row r="33" spans="1:42" hidden="1" outlineLevel="1">
      <c r="A33" t="s">
        <v>452</v>
      </c>
      <c r="B33">
        <f>SUMIFS('EPS BAU Outputs'!C:C,'EPS BAU Outputs'!$B:$B,$A$15,'EPS BAU Outputs'!$A:$A,$A33)</f>
        <v>548.36400000000003</v>
      </c>
      <c r="C33">
        <f>SUMIFS('EPS BAU Outputs'!D:D,'EPS BAU Outputs'!$B:$B,$A$15,'EPS BAU Outputs'!$A:$A,$A33)</f>
        <v>535.26400000000001</v>
      </c>
      <c r="D33">
        <f>SUMIFS('EPS BAU Outputs'!E:E,'EPS BAU Outputs'!$B:$B,$A$15,'EPS BAU Outputs'!$A:$A,$A33)</f>
        <v>516.07299999999998</v>
      </c>
      <c r="E33">
        <f>SUMIFS('EPS BAU Outputs'!F:F,'EPS BAU Outputs'!$B:$B,$A$15,'EPS BAU Outputs'!$A:$A,$A33)</f>
        <v>508.37400000000002</v>
      </c>
      <c r="F33">
        <f>SUMIFS('EPS BAU Outputs'!G:G,'EPS BAU Outputs'!$B:$B,$A$15,'EPS BAU Outputs'!$A:$A,$A33)</f>
        <v>491.91899999999998</v>
      </c>
      <c r="G33">
        <f>SUMIFS('EPS BAU Outputs'!H:H,'EPS BAU Outputs'!$B:$B,$A$15,'EPS BAU Outputs'!$A:$A,$A33)</f>
        <v>481.16</v>
      </c>
      <c r="H33">
        <f>SUMIFS('EPS BAU Outputs'!I:I,'EPS BAU Outputs'!$B:$B,$A$15,'EPS BAU Outputs'!$A:$A,$A33)</f>
        <v>465.428</v>
      </c>
      <c r="I33">
        <f>SUMIFS('EPS BAU Outputs'!J:J,'EPS BAU Outputs'!$B:$B,$A$15,'EPS BAU Outputs'!$A:$A,$A33)</f>
        <v>471.05099999999999</v>
      </c>
      <c r="J33">
        <f>SUMIFS('EPS BAU Outputs'!K:K,'EPS BAU Outputs'!$B:$B,$A$15,'EPS BAU Outputs'!$A:$A,$A33)</f>
        <v>473.99099999999999</v>
      </c>
      <c r="K33">
        <f>SUMIFS('EPS BAU Outputs'!L:L,'EPS BAU Outputs'!$B:$B,$A$15,'EPS BAU Outputs'!$A:$A,$A33)</f>
        <v>478.86200000000002</v>
      </c>
      <c r="L33">
        <f>SUMIFS('EPS BAU Outputs'!M:M,'EPS BAU Outputs'!$B:$B,$A$15,'EPS BAU Outputs'!$A:$A,$A33)</f>
        <v>478.971</v>
      </c>
      <c r="M33">
        <f>SUMIFS('EPS BAU Outputs'!N:N,'EPS BAU Outputs'!$B:$B,$A$15,'EPS BAU Outputs'!$A:$A,$A33)</f>
        <v>482.92899999999997</v>
      </c>
      <c r="N33">
        <f>SUMIFS('EPS BAU Outputs'!O:O,'EPS BAU Outputs'!$B:$B,$A$15,'EPS BAU Outputs'!$A:$A,$A33)</f>
        <v>479.10399999999998</v>
      </c>
      <c r="O33">
        <f>SUMIFS('EPS BAU Outputs'!P:P,'EPS BAU Outputs'!$B:$B,$A$15,'EPS BAU Outputs'!$A:$A,$A33)</f>
        <v>484.60500000000002</v>
      </c>
      <c r="P33">
        <f>SUMIFS('EPS BAU Outputs'!Q:Q,'EPS BAU Outputs'!$B:$B,$A$15,'EPS BAU Outputs'!$A:$A,$A33)</f>
        <v>488.41300000000001</v>
      </c>
      <c r="Q33">
        <f>SUMIFS('EPS BAU Outputs'!R:R,'EPS BAU Outputs'!$B:$B,$A$15,'EPS BAU Outputs'!$A:$A,$A33)</f>
        <v>492.04700000000003</v>
      </c>
      <c r="R33">
        <f>SUMIFS('EPS BAU Outputs'!S:S,'EPS BAU Outputs'!$B:$B,$A$15,'EPS BAU Outputs'!$A:$A,$A33)</f>
        <v>496.39400000000001</v>
      </c>
      <c r="S33">
        <f>SUMIFS('EPS BAU Outputs'!T:T,'EPS BAU Outputs'!$B:$B,$A$15,'EPS BAU Outputs'!$A:$A,$A33)</f>
        <v>498.69</v>
      </c>
      <c r="T33">
        <f>SUMIFS('EPS BAU Outputs'!U:U,'EPS BAU Outputs'!$B:$B,$A$15,'EPS BAU Outputs'!$A:$A,$A33)</f>
        <v>500.69900000000001</v>
      </c>
      <c r="U33">
        <f>SUMIFS('EPS BAU Outputs'!V:V,'EPS BAU Outputs'!$B:$B,$A$15,'EPS BAU Outputs'!$A:$A,$A33)</f>
        <v>503.791</v>
      </c>
      <c r="V33">
        <f>SUMIFS('EPS BAU Outputs'!W:W,'EPS BAU Outputs'!$B:$B,$A$15,'EPS BAU Outputs'!$A:$A,$A33)</f>
        <v>506.44</v>
      </c>
      <c r="W33">
        <f>SUMIFS('EPS BAU Outputs'!X:X,'EPS BAU Outputs'!$B:$B,$A$15,'EPS BAU Outputs'!$A:$A,$A33)</f>
        <v>509.10700000000003</v>
      </c>
      <c r="X33">
        <f>SUMIFS('EPS BAU Outputs'!Y:Y,'EPS BAU Outputs'!$B:$B,$A$15,'EPS BAU Outputs'!$A:$A,$A33)</f>
        <v>506.49799999999999</v>
      </c>
      <c r="Y33">
        <f>SUMIFS('EPS BAU Outputs'!Z:Z,'EPS BAU Outputs'!$B:$B,$A$15,'EPS BAU Outputs'!$A:$A,$A33)</f>
        <v>500.84500000000003</v>
      </c>
      <c r="Z33">
        <f>SUMIFS('EPS BAU Outputs'!AA:AA,'EPS BAU Outputs'!$B:$B,$A$15,'EPS BAU Outputs'!$A:$A,$A33)</f>
        <v>497.58</v>
      </c>
      <c r="AA33">
        <f>SUMIFS('EPS BAU Outputs'!AB:AB,'EPS BAU Outputs'!$B:$B,$A$15,'EPS BAU Outputs'!$A:$A,$A33)</f>
        <v>491.82299999999998</v>
      </c>
      <c r="AB33">
        <f>SUMIFS('EPS BAU Outputs'!AC:AC,'EPS BAU Outputs'!$B:$B,$A$15,'EPS BAU Outputs'!$A:$A,$A33)</f>
        <v>484.35199999999998</v>
      </c>
      <c r="AC33">
        <f>SUMIFS('EPS BAU Outputs'!AD:AD,'EPS BAU Outputs'!$B:$B,$A$15,'EPS BAU Outputs'!$A:$A,$A33)</f>
        <v>479.07799999999997</v>
      </c>
      <c r="AD33">
        <f>SUMIFS('EPS BAU Outputs'!AE:AE,'EPS BAU Outputs'!$B:$B,$A$15,'EPS BAU Outputs'!$A:$A,$A33)</f>
        <v>470.84500000000003</v>
      </c>
      <c r="AE33">
        <f>SUMIFS('EPS BAU Outputs'!AF:AF,'EPS BAU Outputs'!$B:$B,$A$15,'EPS BAU Outputs'!$A:$A,$A33)</f>
        <v>461.97</v>
      </c>
      <c r="AF33">
        <f>SUMIFS('EPS BAU Outputs'!AG:AG,'EPS BAU Outputs'!$B:$B,$A$15,'EPS BAU Outputs'!$A:$A,$A33)</f>
        <v>451.96300000000002</v>
      </c>
      <c r="AG33">
        <v>484.786</v>
      </c>
      <c r="AH33">
        <v>478.28199999999998</v>
      </c>
      <c r="AI33">
        <v>471.54399999999998</v>
      </c>
      <c r="AJ33">
        <v>465.024</v>
      </c>
      <c r="AK33">
        <v>458.80599999999998</v>
      </c>
      <c r="AL33">
        <v>451.65899999999999</v>
      </c>
      <c r="AM33">
        <v>445.56099999999998</v>
      </c>
      <c r="AN33">
        <v>439.19799999999998</v>
      </c>
      <c r="AO33">
        <v>432.44799999999998</v>
      </c>
      <c r="AP33">
        <v>425.53199999999998</v>
      </c>
    </row>
    <row r="34" spans="1:42" hidden="1" outlineLevel="1">
      <c r="A34" t="s">
        <v>453</v>
      </c>
      <c r="B34">
        <f>SUMIFS('EPS BAU Outputs'!C:C,'EPS BAU Outputs'!$B:$B,$A$15,'EPS BAU Outputs'!$A:$A,$A34)</f>
        <v>-917.72</v>
      </c>
      <c r="C34">
        <f>SUMIFS('EPS BAU Outputs'!D:D,'EPS BAU Outputs'!$B:$B,$A$15,'EPS BAU Outputs'!$A:$A,$A34)</f>
        <v>-931.16</v>
      </c>
      <c r="D34">
        <f>SUMIFS('EPS BAU Outputs'!E:E,'EPS BAU Outputs'!$B:$B,$A$15,'EPS BAU Outputs'!$A:$A,$A34)</f>
        <v>-944.88</v>
      </c>
      <c r="E34">
        <f>SUMIFS('EPS BAU Outputs'!F:F,'EPS BAU Outputs'!$B:$B,$A$15,'EPS BAU Outputs'!$A:$A,$A34)</f>
        <v>-958.32</v>
      </c>
      <c r="F34">
        <f>SUMIFS('EPS BAU Outputs'!G:G,'EPS BAU Outputs'!$B:$B,$A$15,'EPS BAU Outputs'!$A:$A,$A34)</f>
        <v>-970.04</v>
      </c>
      <c r="G34">
        <f>SUMIFS('EPS BAU Outputs'!H:H,'EPS BAU Outputs'!$B:$B,$A$15,'EPS BAU Outputs'!$A:$A,$A34)</f>
        <v>-989.48</v>
      </c>
      <c r="H34">
        <f>SUMIFS('EPS BAU Outputs'!I:I,'EPS BAU Outputs'!$B:$B,$A$15,'EPS BAU Outputs'!$A:$A,$A34)</f>
        <v>-999.2</v>
      </c>
      <c r="I34">
        <f>SUMIFS('EPS BAU Outputs'!J:J,'EPS BAU Outputs'!$B:$B,$A$15,'EPS BAU Outputs'!$A:$A,$A34)</f>
        <v>-1008.64</v>
      </c>
      <c r="J34">
        <f>SUMIFS('EPS BAU Outputs'!K:K,'EPS BAU Outputs'!$B:$B,$A$15,'EPS BAU Outputs'!$A:$A,$A34)</f>
        <v>-1028.3599999999999</v>
      </c>
      <c r="K34">
        <f>SUMIFS('EPS BAU Outputs'!L:L,'EPS BAU Outputs'!$B:$B,$A$15,'EPS BAU Outputs'!$A:$A,$A34)</f>
        <v>-1037.8</v>
      </c>
      <c r="L34">
        <f>SUMIFS('EPS BAU Outputs'!M:M,'EPS BAU Outputs'!$B:$B,$A$15,'EPS BAU Outputs'!$A:$A,$A34)</f>
        <v>-1057.52</v>
      </c>
      <c r="M34">
        <f>SUMIFS('EPS BAU Outputs'!N:N,'EPS BAU Outputs'!$B:$B,$A$15,'EPS BAU Outputs'!$A:$A,$A34)</f>
        <v>-1066.96</v>
      </c>
      <c r="N34">
        <f>SUMIFS('EPS BAU Outputs'!O:O,'EPS BAU Outputs'!$B:$B,$A$15,'EPS BAU Outputs'!$A:$A,$A34)</f>
        <v>-1076.68</v>
      </c>
      <c r="O34">
        <f>SUMIFS('EPS BAU Outputs'!P:P,'EPS BAU Outputs'!$B:$B,$A$15,'EPS BAU Outputs'!$A:$A,$A34)</f>
        <v>-1096.1199999999999</v>
      </c>
      <c r="P34">
        <f>SUMIFS('EPS BAU Outputs'!Q:Q,'EPS BAU Outputs'!$B:$B,$A$15,'EPS BAU Outputs'!$A:$A,$A34)</f>
        <v>-1105.8399999999999</v>
      </c>
      <c r="Q34">
        <f>SUMIFS('EPS BAU Outputs'!R:R,'EPS BAU Outputs'!$B:$B,$A$15,'EPS BAU Outputs'!$A:$A,$A34)</f>
        <v>-1125.28</v>
      </c>
      <c r="R34">
        <f>SUMIFS('EPS BAU Outputs'!S:S,'EPS BAU Outputs'!$B:$B,$A$15,'EPS BAU Outputs'!$A:$A,$A34)</f>
        <v>-1135</v>
      </c>
      <c r="S34">
        <f>SUMIFS('EPS BAU Outputs'!T:T,'EPS BAU Outputs'!$B:$B,$A$15,'EPS BAU Outputs'!$A:$A,$A34)</f>
        <v>-1144.72</v>
      </c>
      <c r="T34">
        <f>SUMIFS('EPS BAU Outputs'!U:U,'EPS BAU Outputs'!$B:$B,$A$15,'EPS BAU Outputs'!$A:$A,$A34)</f>
        <v>-1154.44</v>
      </c>
      <c r="U34">
        <f>SUMIFS('EPS BAU Outputs'!V:V,'EPS BAU Outputs'!$B:$B,$A$15,'EPS BAU Outputs'!$A:$A,$A34)</f>
        <v>-1164.1600000000001</v>
      </c>
      <c r="V34">
        <f>SUMIFS('EPS BAU Outputs'!W:W,'EPS BAU Outputs'!$B:$B,$A$15,'EPS BAU Outputs'!$A:$A,$A34)</f>
        <v>-1173.8800000000001</v>
      </c>
      <c r="W34">
        <f>SUMIFS('EPS BAU Outputs'!X:X,'EPS BAU Outputs'!$B:$B,$A$15,'EPS BAU Outputs'!$A:$A,$A34)</f>
        <v>-1183.5999999999999</v>
      </c>
      <c r="X34">
        <f>SUMIFS('EPS BAU Outputs'!Y:Y,'EPS BAU Outputs'!$B:$B,$A$15,'EPS BAU Outputs'!$A:$A,$A34)</f>
        <v>-1183.32</v>
      </c>
      <c r="Y34">
        <f>SUMIFS('EPS BAU Outputs'!Z:Z,'EPS BAU Outputs'!$B:$B,$A$15,'EPS BAU Outputs'!$A:$A,$A34)</f>
        <v>-1193.32</v>
      </c>
      <c r="Z34">
        <f>SUMIFS('EPS BAU Outputs'!AA:AA,'EPS BAU Outputs'!$B:$B,$A$15,'EPS BAU Outputs'!$A:$A,$A34)</f>
        <v>-1193.04</v>
      </c>
      <c r="AA34">
        <f>SUMIFS('EPS BAU Outputs'!AB:AB,'EPS BAU Outputs'!$B:$B,$A$15,'EPS BAU Outputs'!$A:$A,$A34)</f>
        <v>-1202.76</v>
      </c>
      <c r="AB34">
        <f>SUMIFS('EPS BAU Outputs'!AC:AC,'EPS BAU Outputs'!$B:$B,$A$15,'EPS BAU Outputs'!$A:$A,$A34)</f>
        <v>-1212.76</v>
      </c>
      <c r="AC34">
        <f>SUMIFS('EPS BAU Outputs'!AD:AD,'EPS BAU Outputs'!$B:$B,$A$15,'EPS BAU Outputs'!$A:$A,$A34)</f>
        <v>-1212.76</v>
      </c>
      <c r="AD34">
        <f>SUMIFS('EPS BAU Outputs'!AE:AE,'EPS BAU Outputs'!$B:$B,$A$15,'EPS BAU Outputs'!$A:$A,$A34)</f>
        <v>-1212.48</v>
      </c>
      <c r="AE34">
        <f>SUMIFS('EPS BAU Outputs'!AF:AF,'EPS BAU Outputs'!$B:$B,$A$15,'EPS BAU Outputs'!$A:$A,$A34)</f>
        <v>-1212.48</v>
      </c>
      <c r="AF34">
        <f>SUMIFS('EPS BAU Outputs'!AG:AG,'EPS BAU Outputs'!$B:$B,$A$15,'EPS BAU Outputs'!$A:$A,$A34)</f>
        <v>-1222.48</v>
      </c>
      <c r="AG34">
        <v>-1222.2</v>
      </c>
      <c r="AH34">
        <v>-1232.2</v>
      </c>
      <c r="AI34">
        <v>-1231.92</v>
      </c>
      <c r="AJ34">
        <v>-1231.92</v>
      </c>
      <c r="AK34">
        <v>-1231.92</v>
      </c>
      <c r="AL34">
        <v>-1241.92</v>
      </c>
      <c r="AM34">
        <v>-1241.6400000000001</v>
      </c>
      <c r="AN34">
        <v>-1241.6400000000001</v>
      </c>
      <c r="AO34">
        <v>-1241.6400000000001</v>
      </c>
      <c r="AP34">
        <v>-1251.3599999999999</v>
      </c>
    </row>
    <row r="35" spans="1:42" hidden="1" outlineLevel="1">
      <c r="A35" t="s">
        <v>454</v>
      </c>
      <c r="B35">
        <f>SUMIFS('EPS BAU Outputs'!C:C,'EPS BAU Outputs'!$B:$B,$A$15,'EPS BAU Outputs'!$A:$A,$A35)</f>
        <v>0</v>
      </c>
      <c r="C35">
        <f>SUMIFS('EPS BAU Outputs'!D:D,'EPS BAU Outputs'!$B:$B,$A$15,'EPS BAU Outputs'!$A:$A,$A35)</f>
        <v>0</v>
      </c>
      <c r="D35">
        <f>SUMIFS('EPS BAU Outputs'!E:E,'EPS BAU Outputs'!$B:$B,$A$15,'EPS BAU Outputs'!$A:$A,$A35)</f>
        <v>0</v>
      </c>
      <c r="E35">
        <f>SUMIFS('EPS BAU Outputs'!F:F,'EPS BAU Outputs'!$B:$B,$A$15,'EPS BAU Outputs'!$A:$A,$A35)</f>
        <v>0</v>
      </c>
      <c r="F35">
        <f>SUMIFS('EPS BAU Outputs'!G:G,'EPS BAU Outputs'!$B:$B,$A$15,'EPS BAU Outputs'!$A:$A,$A35)</f>
        <v>0</v>
      </c>
      <c r="G35">
        <f>SUMIFS('EPS BAU Outputs'!H:H,'EPS BAU Outputs'!$B:$B,$A$15,'EPS BAU Outputs'!$A:$A,$A35)</f>
        <v>0</v>
      </c>
      <c r="H35">
        <f>SUMIFS('EPS BAU Outputs'!I:I,'EPS BAU Outputs'!$B:$B,$A$15,'EPS BAU Outputs'!$A:$A,$A35)</f>
        <v>0</v>
      </c>
      <c r="I35">
        <f>SUMIFS('EPS BAU Outputs'!J:J,'EPS BAU Outputs'!$B:$B,$A$15,'EPS BAU Outputs'!$A:$A,$A35)</f>
        <v>0</v>
      </c>
      <c r="J35">
        <f>SUMIFS('EPS BAU Outputs'!K:K,'EPS BAU Outputs'!$B:$B,$A$15,'EPS BAU Outputs'!$A:$A,$A35)</f>
        <v>0</v>
      </c>
      <c r="K35">
        <f>SUMIFS('EPS BAU Outputs'!L:L,'EPS BAU Outputs'!$B:$B,$A$15,'EPS BAU Outputs'!$A:$A,$A35)</f>
        <v>0</v>
      </c>
      <c r="L35">
        <f>SUMIFS('EPS BAU Outputs'!M:M,'EPS BAU Outputs'!$B:$B,$A$15,'EPS BAU Outputs'!$A:$A,$A35)</f>
        <v>0</v>
      </c>
      <c r="M35">
        <f>SUMIFS('EPS BAU Outputs'!N:N,'EPS BAU Outputs'!$B:$B,$A$15,'EPS BAU Outputs'!$A:$A,$A35)</f>
        <v>0</v>
      </c>
      <c r="N35">
        <f>SUMIFS('EPS BAU Outputs'!O:O,'EPS BAU Outputs'!$B:$B,$A$15,'EPS BAU Outputs'!$A:$A,$A35)</f>
        <v>0</v>
      </c>
      <c r="O35">
        <f>SUMIFS('EPS BAU Outputs'!P:P,'EPS BAU Outputs'!$B:$B,$A$15,'EPS BAU Outputs'!$A:$A,$A35)</f>
        <v>0</v>
      </c>
      <c r="P35">
        <f>SUMIFS('EPS BAU Outputs'!Q:Q,'EPS BAU Outputs'!$B:$B,$A$15,'EPS BAU Outputs'!$A:$A,$A35)</f>
        <v>0</v>
      </c>
      <c r="Q35">
        <f>SUMIFS('EPS BAU Outputs'!R:R,'EPS BAU Outputs'!$B:$B,$A$15,'EPS BAU Outputs'!$A:$A,$A35)</f>
        <v>0</v>
      </c>
      <c r="R35">
        <f>SUMIFS('EPS BAU Outputs'!S:S,'EPS BAU Outputs'!$B:$B,$A$15,'EPS BAU Outputs'!$A:$A,$A35)</f>
        <v>0</v>
      </c>
      <c r="S35">
        <f>SUMIFS('EPS BAU Outputs'!T:T,'EPS BAU Outputs'!$B:$B,$A$15,'EPS BAU Outputs'!$A:$A,$A35)</f>
        <v>0</v>
      </c>
      <c r="T35">
        <f>SUMIFS('EPS BAU Outputs'!U:U,'EPS BAU Outputs'!$B:$B,$A$15,'EPS BAU Outputs'!$A:$A,$A35)</f>
        <v>0</v>
      </c>
      <c r="U35">
        <f>SUMIFS('EPS BAU Outputs'!V:V,'EPS BAU Outputs'!$B:$B,$A$15,'EPS BAU Outputs'!$A:$A,$A35)</f>
        <v>0</v>
      </c>
      <c r="V35">
        <f>SUMIFS('EPS BAU Outputs'!W:W,'EPS BAU Outputs'!$B:$B,$A$15,'EPS BAU Outputs'!$A:$A,$A35)</f>
        <v>0</v>
      </c>
      <c r="W35">
        <f>SUMIFS('EPS BAU Outputs'!X:X,'EPS BAU Outputs'!$B:$B,$A$15,'EPS BAU Outputs'!$A:$A,$A35)</f>
        <v>0</v>
      </c>
      <c r="X35">
        <f>SUMIFS('EPS BAU Outputs'!Y:Y,'EPS BAU Outputs'!$B:$B,$A$15,'EPS BAU Outputs'!$A:$A,$A35)</f>
        <v>0</v>
      </c>
      <c r="Y35">
        <f>SUMIFS('EPS BAU Outputs'!Z:Z,'EPS BAU Outputs'!$B:$B,$A$15,'EPS BAU Outputs'!$A:$A,$A35)</f>
        <v>0</v>
      </c>
      <c r="Z35">
        <f>SUMIFS('EPS BAU Outputs'!AA:AA,'EPS BAU Outputs'!$B:$B,$A$15,'EPS BAU Outputs'!$A:$A,$A35)</f>
        <v>0</v>
      </c>
      <c r="AA35">
        <f>SUMIFS('EPS BAU Outputs'!AB:AB,'EPS BAU Outputs'!$B:$B,$A$15,'EPS BAU Outputs'!$A:$A,$A35)</f>
        <v>0</v>
      </c>
      <c r="AB35">
        <f>SUMIFS('EPS BAU Outputs'!AC:AC,'EPS BAU Outputs'!$B:$B,$A$15,'EPS BAU Outputs'!$A:$A,$A35)</f>
        <v>0</v>
      </c>
      <c r="AC35">
        <f>SUMIFS('EPS BAU Outputs'!AD:AD,'EPS BAU Outputs'!$B:$B,$A$15,'EPS BAU Outputs'!$A:$A,$A35)</f>
        <v>0</v>
      </c>
      <c r="AD35">
        <f>SUMIFS('EPS BAU Outputs'!AE:AE,'EPS BAU Outputs'!$B:$B,$A$15,'EPS BAU Outputs'!$A:$A,$A35)</f>
        <v>0</v>
      </c>
      <c r="AE35">
        <f>SUMIFS('EPS BAU Outputs'!AF:AF,'EPS BAU Outputs'!$B:$B,$A$15,'EPS BAU Outputs'!$A:$A,$A35)</f>
        <v>0</v>
      </c>
      <c r="AF35">
        <f>SUMIFS('EPS BAU Outputs'!AG:AG,'EPS BAU Outputs'!$B:$B,$A$15,'EPS BAU Outputs'!$A:$A,$A35)</f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hidden="1" outlineLevel="1"/>
    <row r="37" spans="1:42" hidden="1" outlineLevel="1">
      <c r="A37" t="s">
        <v>513</v>
      </c>
      <c r="B37">
        <v>2020</v>
      </c>
      <c r="C37">
        <v>2021</v>
      </c>
      <c r="D37">
        <v>2022</v>
      </c>
      <c r="E37">
        <v>2023</v>
      </c>
      <c r="F37">
        <v>2024</v>
      </c>
      <c r="G37">
        <v>2025</v>
      </c>
      <c r="H37">
        <v>2026</v>
      </c>
      <c r="I37">
        <v>2027</v>
      </c>
      <c r="J37">
        <v>2028</v>
      </c>
      <c r="K37">
        <v>2029</v>
      </c>
      <c r="L37">
        <v>2030</v>
      </c>
      <c r="M37">
        <v>2031</v>
      </c>
      <c r="N37">
        <v>2032</v>
      </c>
      <c r="O37">
        <v>2033</v>
      </c>
      <c r="P37">
        <v>2034</v>
      </c>
      <c r="Q37">
        <v>2035</v>
      </c>
      <c r="R37">
        <v>2036</v>
      </c>
      <c r="S37">
        <v>2037</v>
      </c>
      <c r="T37">
        <v>2038</v>
      </c>
      <c r="U37">
        <v>2039</v>
      </c>
      <c r="V37">
        <v>2040</v>
      </c>
      <c r="W37">
        <v>2041</v>
      </c>
      <c r="X37">
        <v>2042</v>
      </c>
      <c r="Y37">
        <v>2043</v>
      </c>
      <c r="Z37">
        <v>2044</v>
      </c>
      <c r="AA37">
        <v>2045</v>
      </c>
      <c r="AB37">
        <v>2046</v>
      </c>
      <c r="AC37">
        <v>2047</v>
      </c>
      <c r="AD37">
        <v>2048</v>
      </c>
      <c r="AE37">
        <v>2049</v>
      </c>
      <c r="AF37">
        <v>2050</v>
      </c>
      <c r="AG37">
        <v>2051</v>
      </c>
      <c r="AH37">
        <v>2052</v>
      </c>
      <c r="AI37">
        <v>2053</v>
      </c>
      <c r="AJ37">
        <v>2054</v>
      </c>
      <c r="AK37">
        <v>2055</v>
      </c>
      <c r="AL37">
        <v>2056</v>
      </c>
      <c r="AM37">
        <v>2057</v>
      </c>
      <c r="AN37">
        <v>2058</v>
      </c>
      <c r="AO37">
        <v>2059</v>
      </c>
      <c r="AP37">
        <v>2060</v>
      </c>
    </row>
    <row r="38" spans="1:42" hidden="1" outlineLevel="1">
      <c r="A38" t="s">
        <v>455</v>
      </c>
      <c r="B38">
        <f>SUMIFS('EPS BAU Outputs'!C:C,'EPS BAU Outputs'!$B:$B,$A$15,'EPS BAU Outputs'!$A:$A,$A38)</f>
        <v>5704.85</v>
      </c>
      <c r="C38">
        <f>SUMIFS('EPS BAU Outputs'!D:D,'EPS BAU Outputs'!$B:$B,$A$15,'EPS BAU Outputs'!$A:$A,$A38)</f>
        <v>5744.29</v>
      </c>
      <c r="D38">
        <f>SUMIFS('EPS BAU Outputs'!E:E,'EPS BAU Outputs'!$B:$B,$A$15,'EPS BAU Outputs'!$A:$A,$A38)</f>
        <v>5801.99</v>
      </c>
      <c r="E38">
        <f>SUMIFS('EPS BAU Outputs'!F:F,'EPS BAU Outputs'!$B:$B,$A$15,'EPS BAU Outputs'!$A:$A,$A38)</f>
        <v>5857.92</v>
      </c>
      <c r="F38">
        <f>SUMIFS('EPS BAU Outputs'!G:G,'EPS BAU Outputs'!$B:$B,$A$15,'EPS BAU Outputs'!$A:$A,$A38)</f>
        <v>5884.22</v>
      </c>
      <c r="G38">
        <f>SUMIFS('EPS BAU Outputs'!H:H,'EPS BAU Outputs'!$B:$B,$A$15,'EPS BAU Outputs'!$A:$A,$A38)</f>
        <v>5901.14</v>
      </c>
      <c r="H38">
        <f>SUMIFS('EPS BAU Outputs'!I:I,'EPS BAU Outputs'!$B:$B,$A$15,'EPS BAU Outputs'!$A:$A,$A38)</f>
        <v>5999</v>
      </c>
      <c r="I38">
        <f>SUMIFS('EPS BAU Outputs'!J:J,'EPS BAU Outputs'!$B:$B,$A$15,'EPS BAU Outputs'!$A:$A,$A38)</f>
        <v>5983.18</v>
      </c>
      <c r="J38">
        <f>SUMIFS('EPS BAU Outputs'!K:K,'EPS BAU Outputs'!$B:$B,$A$15,'EPS BAU Outputs'!$A:$A,$A38)</f>
        <v>5967.43</v>
      </c>
      <c r="K38">
        <f>SUMIFS('EPS BAU Outputs'!L:L,'EPS BAU Outputs'!$B:$B,$A$15,'EPS BAU Outputs'!$A:$A,$A38)</f>
        <v>5948.59</v>
      </c>
      <c r="L38">
        <f>SUMIFS('EPS BAU Outputs'!M:M,'EPS BAU Outputs'!$B:$B,$A$15,'EPS BAU Outputs'!$A:$A,$A38)</f>
        <v>5937.72</v>
      </c>
      <c r="M38">
        <f>SUMIFS('EPS BAU Outputs'!N:N,'EPS BAU Outputs'!$B:$B,$A$15,'EPS BAU Outputs'!$A:$A,$A38)</f>
        <v>6012.75</v>
      </c>
      <c r="N38">
        <f>SUMIFS('EPS BAU Outputs'!O:O,'EPS BAU Outputs'!$B:$B,$A$15,'EPS BAU Outputs'!$A:$A,$A38)</f>
        <v>5950.19</v>
      </c>
      <c r="O38">
        <f>SUMIFS('EPS BAU Outputs'!P:P,'EPS BAU Outputs'!$B:$B,$A$15,'EPS BAU Outputs'!$A:$A,$A38)</f>
        <v>5944.54</v>
      </c>
      <c r="P38">
        <f>SUMIFS('EPS BAU Outputs'!Q:Q,'EPS BAU Outputs'!$B:$B,$A$15,'EPS BAU Outputs'!$A:$A,$A38)</f>
        <v>5939.4</v>
      </c>
      <c r="Q38">
        <f>SUMIFS('EPS BAU Outputs'!R:R,'EPS BAU Outputs'!$B:$B,$A$15,'EPS BAU Outputs'!$A:$A,$A38)</f>
        <v>5909.61</v>
      </c>
      <c r="R38">
        <f>SUMIFS('EPS BAU Outputs'!S:S,'EPS BAU Outputs'!$B:$B,$A$15,'EPS BAU Outputs'!$A:$A,$A38)</f>
        <v>5885.91</v>
      </c>
      <c r="S38">
        <f>SUMIFS('EPS BAU Outputs'!T:T,'EPS BAU Outputs'!$B:$B,$A$15,'EPS BAU Outputs'!$A:$A,$A38)</f>
        <v>5852.5</v>
      </c>
      <c r="T38">
        <f>SUMIFS('EPS BAU Outputs'!U:U,'EPS BAU Outputs'!$B:$B,$A$15,'EPS BAU Outputs'!$A:$A,$A38)</f>
        <v>5816.76</v>
      </c>
      <c r="U38">
        <f>SUMIFS('EPS BAU Outputs'!V:V,'EPS BAU Outputs'!$B:$B,$A$15,'EPS BAU Outputs'!$A:$A,$A38)</f>
        <v>5747.91</v>
      </c>
      <c r="V38">
        <f>SUMIFS('EPS BAU Outputs'!W:W,'EPS BAU Outputs'!$B:$B,$A$15,'EPS BAU Outputs'!$A:$A,$A38)</f>
        <v>5677.62</v>
      </c>
      <c r="W38">
        <f>SUMIFS('EPS BAU Outputs'!X:X,'EPS BAU Outputs'!$B:$B,$A$15,'EPS BAU Outputs'!$A:$A,$A38)</f>
        <v>5611.54</v>
      </c>
      <c r="X38">
        <f>SUMIFS('EPS BAU Outputs'!Y:Y,'EPS BAU Outputs'!$B:$B,$A$15,'EPS BAU Outputs'!$A:$A,$A38)</f>
        <v>5577.75</v>
      </c>
      <c r="Y38">
        <f>SUMIFS('EPS BAU Outputs'!Z:Z,'EPS BAU Outputs'!$B:$B,$A$15,'EPS BAU Outputs'!$A:$A,$A38)</f>
        <v>5549.11</v>
      </c>
      <c r="Z38">
        <f>SUMIFS('EPS BAU Outputs'!AA:AA,'EPS BAU Outputs'!$B:$B,$A$15,'EPS BAU Outputs'!$A:$A,$A38)</f>
        <v>5550.03</v>
      </c>
      <c r="AA38">
        <f>SUMIFS('EPS BAU Outputs'!AB:AB,'EPS BAU Outputs'!$B:$B,$A$15,'EPS BAU Outputs'!$A:$A,$A38)</f>
        <v>5527.02</v>
      </c>
      <c r="AB38">
        <f>SUMIFS('EPS BAU Outputs'!AC:AC,'EPS BAU Outputs'!$B:$B,$A$15,'EPS BAU Outputs'!$A:$A,$A38)</f>
        <v>5496.24</v>
      </c>
      <c r="AC38">
        <f>SUMIFS('EPS BAU Outputs'!AD:AD,'EPS BAU Outputs'!$B:$B,$A$15,'EPS BAU Outputs'!$A:$A,$A38)</f>
        <v>5444.55</v>
      </c>
      <c r="AD38">
        <f>SUMIFS('EPS BAU Outputs'!AE:AE,'EPS BAU Outputs'!$B:$B,$A$15,'EPS BAU Outputs'!$A:$A,$A38)</f>
        <v>5409.54</v>
      </c>
      <c r="AE38">
        <f>SUMIFS('EPS BAU Outputs'!AF:AF,'EPS BAU Outputs'!$B:$B,$A$15,'EPS BAU Outputs'!$A:$A,$A38)</f>
        <v>5375.22</v>
      </c>
      <c r="AF38">
        <f>SUMIFS('EPS BAU Outputs'!AG:AG,'EPS BAU Outputs'!$B:$B,$A$15,'EPS BAU Outputs'!$A:$A,$A38)</f>
        <v>5327.31</v>
      </c>
      <c r="AG38">
        <v>6246.54</v>
      </c>
      <c r="AH38">
        <v>6230.6</v>
      </c>
      <c r="AI38">
        <v>6216.33</v>
      </c>
      <c r="AJ38">
        <v>6198.8</v>
      </c>
      <c r="AK38">
        <v>6181.3</v>
      </c>
      <c r="AL38">
        <v>6165.07</v>
      </c>
      <c r="AM38">
        <v>6148.61</v>
      </c>
      <c r="AN38">
        <v>6133</v>
      </c>
      <c r="AO38">
        <v>6117.46</v>
      </c>
      <c r="AP38">
        <v>6101.46</v>
      </c>
    </row>
    <row r="39" spans="1:42" hidden="1" outlineLevel="1"/>
    <row r="40" spans="1:42" hidden="1" outlineLevel="1">
      <c r="A40" t="s">
        <v>513</v>
      </c>
      <c r="B40">
        <v>2020</v>
      </c>
      <c r="C40">
        <v>2021</v>
      </c>
      <c r="D40">
        <v>2022</v>
      </c>
      <c r="E40">
        <v>2023</v>
      </c>
      <c r="F40">
        <v>2024</v>
      </c>
      <c r="G40">
        <v>2025</v>
      </c>
      <c r="H40">
        <v>2026</v>
      </c>
      <c r="I40">
        <v>2027</v>
      </c>
      <c r="J40">
        <v>2028</v>
      </c>
      <c r="K40">
        <v>2029</v>
      </c>
      <c r="L40">
        <v>2030</v>
      </c>
      <c r="M40">
        <v>2031</v>
      </c>
      <c r="N40">
        <v>2032</v>
      </c>
      <c r="O40">
        <v>2033</v>
      </c>
      <c r="P40">
        <v>2034</v>
      </c>
      <c r="Q40">
        <v>2035</v>
      </c>
      <c r="R40">
        <v>2036</v>
      </c>
      <c r="S40">
        <v>2037</v>
      </c>
      <c r="T40">
        <v>2038</v>
      </c>
      <c r="U40">
        <v>2039</v>
      </c>
      <c r="V40">
        <v>2040</v>
      </c>
      <c r="W40">
        <v>2041</v>
      </c>
      <c r="X40">
        <v>2042</v>
      </c>
      <c r="Y40">
        <v>2043</v>
      </c>
      <c r="Z40">
        <v>2044</v>
      </c>
      <c r="AA40">
        <v>2045</v>
      </c>
      <c r="AB40">
        <v>2046</v>
      </c>
      <c r="AC40">
        <v>2047</v>
      </c>
      <c r="AD40">
        <v>2048</v>
      </c>
      <c r="AE40">
        <v>2049</v>
      </c>
      <c r="AF40">
        <v>2050</v>
      </c>
      <c r="AG40">
        <v>2051</v>
      </c>
      <c r="AH40">
        <v>2052</v>
      </c>
      <c r="AI40">
        <v>2053</v>
      </c>
      <c r="AJ40">
        <v>2054</v>
      </c>
      <c r="AK40">
        <v>2055</v>
      </c>
      <c r="AL40">
        <v>2056</v>
      </c>
      <c r="AM40">
        <v>2057</v>
      </c>
      <c r="AN40">
        <v>2058</v>
      </c>
      <c r="AO40">
        <v>2059</v>
      </c>
      <c r="AP40">
        <v>2060</v>
      </c>
    </row>
    <row r="41" spans="1:42" hidden="1" outlineLevel="1">
      <c r="A41" t="s">
        <v>456</v>
      </c>
      <c r="B41">
        <f>SUMIFS('EPS BAU Outputs'!C:C,'EPS BAU Outputs'!$B:$B,$A$15,'EPS BAU Outputs'!$A:$A,$A41)</f>
        <v>996.71100000000001</v>
      </c>
      <c r="C41">
        <f>SUMIFS('EPS BAU Outputs'!D:D,'EPS BAU Outputs'!$B:$B,$A$15,'EPS BAU Outputs'!$A:$A,$A41)</f>
        <v>998.072</v>
      </c>
      <c r="D41">
        <f>SUMIFS('EPS BAU Outputs'!E:E,'EPS BAU Outputs'!$B:$B,$A$15,'EPS BAU Outputs'!$A:$A,$A41)</f>
        <v>1017.22</v>
      </c>
      <c r="E41">
        <f>SUMIFS('EPS BAU Outputs'!F:F,'EPS BAU Outputs'!$B:$B,$A$15,'EPS BAU Outputs'!$A:$A,$A41)</f>
        <v>1014.24</v>
      </c>
      <c r="F41">
        <f>SUMIFS('EPS BAU Outputs'!G:G,'EPS BAU Outputs'!$B:$B,$A$15,'EPS BAU Outputs'!$A:$A,$A41)</f>
        <v>1020.56</v>
      </c>
      <c r="G41">
        <f>SUMIFS('EPS BAU Outputs'!H:H,'EPS BAU Outputs'!$B:$B,$A$15,'EPS BAU Outputs'!$A:$A,$A41)</f>
        <v>1024.49</v>
      </c>
      <c r="H41">
        <f>SUMIFS('EPS BAU Outputs'!I:I,'EPS BAU Outputs'!$B:$B,$A$15,'EPS BAU Outputs'!$A:$A,$A41)</f>
        <v>1030.8499999999999</v>
      </c>
      <c r="I41">
        <f>SUMIFS('EPS BAU Outputs'!J:J,'EPS BAU Outputs'!$B:$B,$A$15,'EPS BAU Outputs'!$A:$A,$A41)</f>
        <v>1037.1199999999999</v>
      </c>
      <c r="J41">
        <f>SUMIFS('EPS BAU Outputs'!K:K,'EPS BAU Outputs'!$B:$B,$A$15,'EPS BAU Outputs'!$A:$A,$A41)</f>
        <v>1043.42</v>
      </c>
      <c r="K41">
        <f>SUMIFS('EPS BAU Outputs'!L:L,'EPS BAU Outputs'!$B:$B,$A$15,'EPS BAU Outputs'!$A:$A,$A41)</f>
        <v>1050.18</v>
      </c>
      <c r="L41">
        <f>SUMIFS('EPS BAU Outputs'!M:M,'EPS BAU Outputs'!$B:$B,$A$15,'EPS BAU Outputs'!$A:$A,$A41)</f>
        <v>1058.33</v>
      </c>
      <c r="M41">
        <f>SUMIFS('EPS BAU Outputs'!N:N,'EPS BAU Outputs'!$B:$B,$A$15,'EPS BAU Outputs'!$A:$A,$A41)</f>
        <v>1070.25</v>
      </c>
      <c r="N41">
        <f>SUMIFS('EPS BAU Outputs'!O:O,'EPS BAU Outputs'!$B:$B,$A$15,'EPS BAU Outputs'!$A:$A,$A41)</f>
        <v>1072.28</v>
      </c>
      <c r="O41">
        <f>SUMIFS('EPS BAU Outputs'!P:P,'EPS BAU Outputs'!$B:$B,$A$15,'EPS BAU Outputs'!$A:$A,$A41)</f>
        <v>1075.6400000000001</v>
      </c>
      <c r="P41">
        <f>SUMIFS('EPS BAU Outputs'!Q:Q,'EPS BAU Outputs'!$B:$B,$A$15,'EPS BAU Outputs'!$A:$A,$A41)</f>
        <v>1078.76</v>
      </c>
      <c r="Q41">
        <f>SUMIFS('EPS BAU Outputs'!R:R,'EPS BAU Outputs'!$B:$B,$A$15,'EPS BAU Outputs'!$A:$A,$A41)</f>
        <v>1082.6400000000001</v>
      </c>
      <c r="R41">
        <f>SUMIFS('EPS BAU Outputs'!S:S,'EPS BAU Outputs'!$B:$B,$A$15,'EPS BAU Outputs'!$A:$A,$A41)</f>
        <v>1086.3699999999999</v>
      </c>
      <c r="S41">
        <f>SUMIFS('EPS BAU Outputs'!T:T,'EPS BAU Outputs'!$B:$B,$A$15,'EPS BAU Outputs'!$A:$A,$A41)</f>
        <v>1090.55</v>
      </c>
      <c r="T41">
        <f>SUMIFS('EPS BAU Outputs'!U:U,'EPS BAU Outputs'!$B:$B,$A$15,'EPS BAU Outputs'!$A:$A,$A41)</f>
        <v>1095.32</v>
      </c>
      <c r="U41">
        <f>SUMIFS('EPS BAU Outputs'!V:V,'EPS BAU Outputs'!$B:$B,$A$15,'EPS BAU Outputs'!$A:$A,$A41)</f>
        <v>1100.0899999999999</v>
      </c>
      <c r="V41">
        <f>SUMIFS('EPS BAU Outputs'!W:W,'EPS BAU Outputs'!$B:$B,$A$15,'EPS BAU Outputs'!$A:$A,$A41)</f>
        <v>1102.97</v>
      </c>
      <c r="W41">
        <f>SUMIFS('EPS BAU Outputs'!X:X,'EPS BAU Outputs'!$B:$B,$A$15,'EPS BAU Outputs'!$A:$A,$A41)</f>
        <v>1107.25</v>
      </c>
      <c r="X41">
        <f>SUMIFS('EPS BAU Outputs'!Y:Y,'EPS BAU Outputs'!$B:$B,$A$15,'EPS BAU Outputs'!$A:$A,$A41)</f>
        <v>1111.92</v>
      </c>
      <c r="Y41">
        <f>SUMIFS('EPS BAU Outputs'!Z:Z,'EPS BAU Outputs'!$B:$B,$A$15,'EPS BAU Outputs'!$A:$A,$A41)</f>
        <v>1115.93</v>
      </c>
      <c r="Z41">
        <f>SUMIFS('EPS BAU Outputs'!AA:AA,'EPS BAU Outputs'!$B:$B,$A$15,'EPS BAU Outputs'!$A:$A,$A41)</f>
        <v>1120.43</v>
      </c>
      <c r="AA41">
        <f>SUMIFS('EPS BAU Outputs'!AB:AB,'EPS BAU Outputs'!$B:$B,$A$15,'EPS BAU Outputs'!$A:$A,$A41)</f>
        <v>1126.06</v>
      </c>
      <c r="AB41">
        <f>SUMIFS('EPS BAU Outputs'!AC:AC,'EPS BAU Outputs'!$B:$B,$A$15,'EPS BAU Outputs'!$A:$A,$A41)</f>
        <v>1131.1099999999999</v>
      </c>
      <c r="AC41">
        <f>SUMIFS('EPS BAU Outputs'!AD:AD,'EPS BAU Outputs'!$B:$B,$A$15,'EPS BAU Outputs'!$A:$A,$A41)</f>
        <v>1136.75</v>
      </c>
      <c r="AD41">
        <f>SUMIFS('EPS BAU Outputs'!AE:AE,'EPS BAU Outputs'!$B:$B,$A$15,'EPS BAU Outputs'!$A:$A,$A41)</f>
        <v>1142.8800000000001</v>
      </c>
      <c r="AE41">
        <f>SUMIFS('EPS BAU Outputs'!AF:AF,'EPS BAU Outputs'!$B:$B,$A$15,'EPS BAU Outputs'!$A:$A,$A41)</f>
        <v>1148.6199999999999</v>
      </c>
      <c r="AF41">
        <f>SUMIFS('EPS BAU Outputs'!AG:AG,'EPS BAU Outputs'!$B:$B,$A$15,'EPS BAU Outputs'!$A:$A,$A41)</f>
        <v>1153.67</v>
      </c>
      <c r="AG41">
        <v>1394.74</v>
      </c>
      <c r="AH41">
        <v>1406.49</v>
      </c>
      <c r="AI41">
        <v>1419.45</v>
      </c>
      <c r="AJ41">
        <v>1431.95</v>
      </c>
      <c r="AK41">
        <v>1445.12</v>
      </c>
      <c r="AL41">
        <v>1456.87</v>
      </c>
      <c r="AM41">
        <v>1469.56</v>
      </c>
      <c r="AN41">
        <v>1482.33</v>
      </c>
      <c r="AO41">
        <v>1494.56</v>
      </c>
      <c r="AP41">
        <v>1507.26</v>
      </c>
    </row>
    <row r="42" spans="1:42" hidden="1" outlineLevel="1"/>
    <row r="43" spans="1:42" hidden="1" outlineLevel="1">
      <c r="A43" t="s">
        <v>513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</row>
    <row r="44" spans="1:42" hidden="1" outlineLevel="1">
      <c r="A44" t="s">
        <v>457</v>
      </c>
      <c r="B44">
        <f>SUMIFS('EPS BAU Outputs'!C:C,'EPS BAU Outputs'!$B:$B,$A$15,'EPS BAU Outputs'!$A:$A,$A44)</f>
        <v>261.82400000000001</v>
      </c>
      <c r="C44">
        <f>SUMIFS('EPS BAU Outputs'!D:D,'EPS BAU Outputs'!$B:$B,$A$15,'EPS BAU Outputs'!$A:$A,$A44)</f>
        <v>264.32900000000001</v>
      </c>
      <c r="D44">
        <f>SUMIFS('EPS BAU Outputs'!E:E,'EPS BAU Outputs'!$B:$B,$A$15,'EPS BAU Outputs'!$A:$A,$A44)</f>
        <v>268.375</v>
      </c>
      <c r="E44">
        <f>SUMIFS('EPS BAU Outputs'!F:F,'EPS BAU Outputs'!$B:$B,$A$15,'EPS BAU Outputs'!$A:$A,$A44)</f>
        <v>267.274</v>
      </c>
      <c r="F44">
        <f>SUMIFS('EPS BAU Outputs'!G:G,'EPS BAU Outputs'!$B:$B,$A$15,'EPS BAU Outputs'!$A:$A,$A44)</f>
        <v>268.233</v>
      </c>
      <c r="G44">
        <f>SUMIFS('EPS BAU Outputs'!H:H,'EPS BAU Outputs'!$B:$B,$A$15,'EPS BAU Outputs'!$A:$A,$A44)</f>
        <v>268.56700000000001</v>
      </c>
      <c r="H44">
        <f>SUMIFS('EPS BAU Outputs'!I:I,'EPS BAU Outputs'!$B:$B,$A$15,'EPS BAU Outputs'!$A:$A,$A44)</f>
        <v>269.149</v>
      </c>
      <c r="I44">
        <f>SUMIFS('EPS BAU Outputs'!J:J,'EPS BAU Outputs'!$B:$B,$A$15,'EPS BAU Outputs'!$A:$A,$A44)</f>
        <v>268.935</v>
      </c>
      <c r="J44">
        <f>SUMIFS('EPS BAU Outputs'!K:K,'EPS BAU Outputs'!$B:$B,$A$15,'EPS BAU Outputs'!$A:$A,$A44)</f>
        <v>269.53399999999999</v>
      </c>
      <c r="K44">
        <f>SUMIFS('EPS BAU Outputs'!L:L,'EPS BAU Outputs'!$B:$B,$A$15,'EPS BAU Outputs'!$A:$A,$A44)</f>
        <v>270.25799999999998</v>
      </c>
      <c r="L44">
        <f>SUMIFS('EPS BAU Outputs'!M:M,'EPS BAU Outputs'!$B:$B,$A$15,'EPS BAU Outputs'!$A:$A,$A44)</f>
        <v>270.86799999999999</v>
      </c>
      <c r="M44">
        <f>SUMIFS('EPS BAU Outputs'!N:N,'EPS BAU Outputs'!$B:$B,$A$15,'EPS BAU Outputs'!$A:$A,$A44)</f>
        <v>271.572</v>
      </c>
      <c r="N44">
        <f>SUMIFS('EPS BAU Outputs'!O:O,'EPS BAU Outputs'!$B:$B,$A$15,'EPS BAU Outputs'!$A:$A,$A44)</f>
        <v>270.15600000000001</v>
      </c>
      <c r="O44">
        <f>SUMIFS('EPS BAU Outputs'!P:P,'EPS BAU Outputs'!$B:$B,$A$15,'EPS BAU Outputs'!$A:$A,$A44)</f>
        <v>269.48500000000001</v>
      </c>
      <c r="P44">
        <f>SUMIFS('EPS BAU Outputs'!Q:Q,'EPS BAU Outputs'!$B:$B,$A$15,'EPS BAU Outputs'!$A:$A,$A44)</f>
        <v>268.83499999999998</v>
      </c>
      <c r="Q44">
        <f>SUMIFS('EPS BAU Outputs'!R:R,'EPS BAU Outputs'!$B:$B,$A$15,'EPS BAU Outputs'!$A:$A,$A44)</f>
        <v>268.17399999999998</v>
      </c>
      <c r="R44">
        <f>SUMIFS('EPS BAU Outputs'!S:S,'EPS BAU Outputs'!$B:$B,$A$15,'EPS BAU Outputs'!$A:$A,$A44)</f>
        <v>267.49599999999998</v>
      </c>
      <c r="S44">
        <f>SUMIFS('EPS BAU Outputs'!T:T,'EPS BAU Outputs'!$B:$B,$A$15,'EPS BAU Outputs'!$A:$A,$A44)</f>
        <v>266.82499999999999</v>
      </c>
      <c r="T44">
        <f>SUMIFS('EPS BAU Outputs'!U:U,'EPS BAU Outputs'!$B:$B,$A$15,'EPS BAU Outputs'!$A:$A,$A44)</f>
        <v>266.154</v>
      </c>
      <c r="U44">
        <f>SUMIFS('EPS BAU Outputs'!V:V,'EPS BAU Outputs'!$B:$B,$A$15,'EPS BAU Outputs'!$A:$A,$A44)</f>
        <v>265.54599999999999</v>
      </c>
      <c r="V44">
        <f>SUMIFS('EPS BAU Outputs'!W:W,'EPS BAU Outputs'!$B:$B,$A$15,'EPS BAU Outputs'!$A:$A,$A44)</f>
        <v>264.86900000000003</v>
      </c>
      <c r="W44">
        <f>SUMIFS('EPS BAU Outputs'!X:X,'EPS BAU Outputs'!$B:$B,$A$15,'EPS BAU Outputs'!$A:$A,$A44)</f>
        <v>264.17500000000001</v>
      </c>
      <c r="X44">
        <f>SUMIFS('EPS BAU Outputs'!Y:Y,'EPS BAU Outputs'!$B:$B,$A$15,'EPS BAU Outputs'!$A:$A,$A44)</f>
        <v>263.536</v>
      </c>
      <c r="Y44">
        <f>SUMIFS('EPS BAU Outputs'!Z:Z,'EPS BAU Outputs'!$B:$B,$A$15,'EPS BAU Outputs'!$A:$A,$A44)</f>
        <v>262.84899999999999</v>
      </c>
      <c r="Z44">
        <f>SUMIFS('EPS BAU Outputs'!AA:AA,'EPS BAU Outputs'!$B:$B,$A$15,'EPS BAU Outputs'!$A:$A,$A44)</f>
        <v>262.19900000000001</v>
      </c>
      <c r="AA44">
        <f>SUMIFS('EPS BAU Outputs'!AB:AB,'EPS BAU Outputs'!$B:$B,$A$15,'EPS BAU Outputs'!$A:$A,$A44)</f>
        <v>261.55</v>
      </c>
      <c r="AB44">
        <f>SUMIFS('EPS BAU Outputs'!AC:AC,'EPS BAU Outputs'!$B:$B,$A$15,'EPS BAU Outputs'!$A:$A,$A44)</f>
        <v>260.89999999999998</v>
      </c>
      <c r="AC44">
        <f>SUMIFS('EPS BAU Outputs'!AD:AD,'EPS BAU Outputs'!$B:$B,$A$15,'EPS BAU Outputs'!$A:$A,$A44)</f>
        <v>260.23399999999998</v>
      </c>
      <c r="AD44">
        <f>SUMIFS('EPS BAU Outputs'!AE:AE,'EPS BAU Outputs'!$B:$B,$A$15,'EPS BAU Outputs'!$A:$A,$A44)</f>
        <v>259.56299999999999</v>
      </c>
      <c r="AE44">
        <f>SUMIFS('EPS BAU Outputs'!AF:AF,'EPS BAU Outputs'!$B:$B,$A$15,'EPS BAU Outputs'!$A:$A,$A44)</f>
        <v>258.89499999999998</v>
      </c>
      <c r="AF44">
        <f>SUMIFS('EPS BAU Outputs'!AG:AG,'EPS BAU Outputs'!$B:$B,$A$15,'EPS BAU Outputs'!$A:$A,$A44)</f>
        <v>258.23</v>
      </c>
      <c r="AG44">
        <v>257.91699999999997</v>
      </c>
      <c r="AH44">
        <v>257.36900000000003</v>
      </c>
      <c r="AI44">
        <v>256.822</v>
      </c>
      <c r="AJ44">
        <v>256.25799999999998</v>
      </c>
      <c r="AK44">
        <v>255.7</v>
      </c>
      <c r="AL44">
        <v>255.114</v>
      </c>
      <c r="AM44">
        <v>254.55099999999999</v>
      </c>
      <c r="AN44">
        <v>253.99299999999999</v>
      </c>
      <c r="AO44">
        <v>253.44</v>
      </c>
      <c r="AP44">
        <v>252.89099999999999</v>
      </c>
    </row>
    <row r="45" spans="1:42" hidden="1" outlineLevel="1"/>
    <row r="46" spans="1:42" hidden="1" outlineLevel="1">
      <c r="A46" s="49" t="s">
        <v>518</v>
      </c>
      <c r="B46" s="52" t="s">
        <v>519</v>
      </c>
      <c r="C46" s="52" t="s">
        <v>520</v>
      </c>
      <c r="D46" s="1"/>
      <c r="E46" s="1"/>
      <c r="F46" s="1"/>
      <c r="G46" s="52">
        <v>2030</v>
      </c>
      <c r="H46" s="52" t="s">
        <v>519</v>
      </c>
      <c r="I46" s="1"/>
      <c r="J46" s="52">
        <v>2050</v>
      </c>
      <c r="K46" s="52" t="s">
        <v>519</v>
      </c>
    </row>
    <row r="47" spans="1:42" hidden="1" outlineLevel="1">
      <c r="A47" s="41" t="s">
        <v>521</v>
      </c>
      <c r="B47" s="53">
        <f>SUM(B28:AF28)/1000</f>
        <v>31.853980999999997</v>
      </c>
      <c r="C47" s="53">
        <f>SUM('GCAM baselines'!K452:L452)/1000</f>
        <v>43.975228904210979</v>
      </c>
      <c r="D47" t="str">
        <f>IF(C47&gt;B47,"GCAM value higher",IF(C47=B47,"GCAM and EPS equal","EPS value higher"))</f>
        <v>GCAM value higher</v>
      </c>
      <c r="G47" s="196" t="s">
        <v>79</v>
      </c>
      <c r="H47" s="197">
        <f>L28</f>
        <v>1050.32</v>
      </c>
      <c r="J47" s="196" t="s">
        <v>79</v>
      </c>
      <c r="K47" s="197">
        <f>AF28</f>
        <v>1026.56</v>
      </c>
    </row>
    <row r="48" spans="1:42" hidden="1" outlineLevel="1">
      <c r="A48" s="41" t="s">
        <v>522</v>
      </c>
      <c r="B48" s="53">
        <f>SUM(B29:AF29)/1000</f>
        <v>139.30890000000002</v>
      </c>
      <c r="C48" s="53">
        <f>'GCAM baselines'!G452/1000</f>
        <v>123.47999149519107</v>
      </c>
      <c r="D48" t="str">
        <f t="shared" ref="D48:D56" si="2">IF(C48&gt;B48,"GCAM value higher",IF(C48=B48,"GCAM and EPS equal","EPS value higher"))</f>
        <v>EPS value higher</v>
      </c>
      <c r="E48" s="48"/>
      <c r="G48" s="196" t="s">
        <v>81</v>
      </c>
      <c r="H48" s="197">
        <f>L29</f>
        <v>4714.47</v>
      </c>
      <c r="I48" s="48"/>
      <c r="J48" s="196" t="s">
        <v>81</v>
      </c>
      <c r="K48" s="197">
        <f>AF29</f>
        <v>3865.06</v>
      </c>
    </row>
    <row r="49" spans="1:36" hidden="1" outlineLevel="1">
      <c r="A49" s="41" t="s">
        <v>523</v>
      </c>
      <c r="B49" s="53">
        <f>SUM(B30:AF30)/1000</f>
        <v>13.110627999999998</v>
      </c>
      <c r="C49" s="53">
        <f>'GCAM baselines'!F452/1000</f>
        <v>29.328863177855741</v>
      </c>
      <c r="D49" t="str">
        <f t="shared" si="2"/>
        <v>GCAM value higher</v>
      </c>
      <c r="E49" s="48"/>
      <c r="G49" s="196" t="s">
        <v>374</v>
      </c>
      <c r="H49" s="197">
        <f>L30</f>
        <v>422.11099999999999</v>
      </c>
      <c r="I49" s="48"/>
      <c r="J49" s="196" t="s">
        <v>374</v>
      </c>
      <c r="K49" s="197">
        <f>AF30</f>
        <v>417.86399999999998</v>
      </c>
    </row>
    <row r="50" spans="1:36" hidden="1" outlineLevel="1">
      <c r="A50" s="41" t="s">
        <v>524</v>
      </c>
      <c r="B50" s="53">
        <f>SUM(B31:AF31)/1000</f>
        <v>11.55674</v>
      </c>
      <c r="C50" s="53">
        <f>'GCAM baselines'!E452/1000</f>
        <v>17.625705185199259</v>
      </c>
      <c r="D50" t="str">
        <f t="shared" si="2"/>
        <v>GCAM value higher</v>
      </c>
      <c r="E50" s="48"/>
      <c r="G50" s="196" t="s">
        <v>373</v>
      </c>
      <c r="H50" s="197">
        <f>L31</f>
        <v>378.017</v>
      </c>
      <c r="I50" s="51"/>
      <c r="J50" s="196" t="s">
        <v>373</v>
      </c>
      <c r="K50" s="197">
        <f>AF31</f>
        <v>381.55200000000002</v>
      </c>
    </row>
    <row r="51" spans="1:36" ht="28.8" hidden="1" outlineLevel="1">
      <c r="A51" s="199" t="s">
        <v>525</v>
      </c>
      <c r="B51" s="200">
        <f>SUM(B32:AF32)/1000</f>
        <v>220.01507000000001</v>
      </c>
      <c r="C51" s="200">
        <f>SUM('GCAM baselines'!J452,'GCAM baselines'!B452)/1000</f>
        <v>250.26861444508665</v>
      </c>
      <c r="D51" t="str">
        <f t="shared" si="2"/>
        <v>GCAM value higher</v>
      </c>
      <c r="E51" s="48"/>
      <c r="G51" s="196" t="s">
        <v>526</v>
      </c>
      <c r="H51" s="197">
        <f>L32</f>
        <v>7266.91</v>
      </c>
      <c r="I51" s="51"/>
      <c r="J51" s="196" t="s">
        <v>526</v>
      </c>
      <c r="K51" s="197">
        <f>AF32</f>
        <v>6739.21</v>
      </c>
      <c r="N51" s="48"/>
    </row>
    <row r="52" spans="1:36" ht="28.8" hidden="1" outlineLevel="1">
      <c r="A52" s="41" t="s">
        <v>527</v>
      </c>
      <c r="B52" s="53">
        <f>SUM(B38:AF38,B44:AF44)/1000</f>
        <v>186.57441899999992</v>
      </c>
      <c r="C52" s="53">
        <f>'GCAM baselines'!J452/1000</f>
        <v>217.98918055285932</v>
      </c>
      <c r="D52" t="str">
        <f t="shared" si="2"/>
        <v>GCAM value higher</v>
      </c>
      <c r="E52" s="48"/>
      <c r="G52" s="196" t="s">
        <v>528</v>
      </c>
      <c r="H52" s="197">
        <f>SUM(L38+L44)</f>
        <v>6208.5880000000006</v>
      </c>
      <c r="I52" s="51"/>
      <c r="J52" s="196" t="s">
        <v>528</v>
      </c>
      <c r="K52" s="197">
        <f>SUM(AF38+AF44)</f>
        <v>5585.5400000000009</v>
      </c>
      <c r="N52" s="48"/>
    </row>
    <row r="53" spans="1:36" hidden="1" outlineLevel="1">
      <c r="A53" s="41" t="s">
        <v>529</v>
      </c>
      <c r="B53" s="53">
        <f>SUM(B41:AF41)/1000</f>
        <v>33.440683000000007</v>
      </c>
      <c r="C53" s="53">
        <f>'GCAM baselines'!B452/1000</f>
        <v>32.279433892227331</v>
      </c>
      <c r="D53" t="str">
        <f t="shared" si="2"/>
        <v>EPS value higher</v>
      </c>
      <c r="E53" s="48"/>
      <c r="G53" s="196" t="s">
        <v>105</v>
      </c>
      <c r="H53" s="197">
        <f>L41</f>
        <v>1058.33</v>
      </c>
      <c r="I53" s="51"/>
      <c r="J53" s="196" t="s">
        <v>105</v>
      </c>
      <c r="K53" s="197">
        <f>AF41</f>
        <v>1153.67</v>
      </c>
      <c r="N53" s="48"/>
    </row>
    <row r="54" spans="1:36" ht="28.8" hidden="1" outlineLevel="1">
      <c r="A54" s="41" t="s">
        <v>530</v>
      </c>
      <c r="B54" s="53">
        <f>SUM(B33:AF33)/1000</f>
        <v>15.236630000000002</v>
      </c>
      <c r="C54" s="53">
        <f>SUM('GCAM baselines'!H452,'GCAM baselines'!I452)/1000</f>
        <v>28.211083479424175</v>
      </c>
      <c r="D54" t="str">
        <f t="shared" si="2"/>
        <v>GCAM value higher</v>
      </c>
      <c r="E54" s="48"/>
      <c r="G54" s="196" t="s">
        <v>87</v>
      </c>
      <c r="H54" s="197">
        <f>L33</f>
        <v>478.971</v>
      </c>
      <c r="I54" s="48"/>
      <c r="J54" s="196" t="s">
        <v>87</v>
      </c>
      <c r="K54" s="197">
        <f>AF33</f>
        <v>451.96300000000002</v>
      </c>
    </row>
    <row r="55" spans="1:36" hidden="1" outlineLevel="1">
      <c r="A55" s="41" t="s">
        <v>531</v>
      </c>
      <c r="B55" s="53">
        <f>SUM(B34:AF34)/1000</f>
        <v>-34.115199999999994</v>
      </c>
      <c r="C55" s="53">
        <f>'GCAM baselines'!C452/1000</f>
        <v>-22.46615947173801</v>
      </c>
      <c r="D55" t="str">
        <f t="shared" si="2"/>
        <v>GCAM value higher</v>
      </c>
      <c r="E55" s="48"/>
      <c r="G55" s="196" t="s">
        <v>103</v>
      </c>
      <c r="H55" s="197">
        <f>L34</f>
        <v>-1057.52</v>
      </c>
      <c r="J55" s="196" t="s">
        <v>103</v>
      </c>
      <c r="K55" s="197">
        <f>AF34</f>
        <v>-1222.48</v>
      </c>
    </row>
    <row r="56" spans="1:36" hidden="1" outlineLevel="1">
      <c r="A56" s="41" t="s">
        <v>532</v>
      </c>
      <c r="B56" s="53">
        <f>SUM(B35:AF35)/1000</f>
        <v>0</v>
      </c>
      <c r="C56" s="53">
        <v>0</v>
      </c>
      <c r="D56" t="str">
        <f t="shared" si="2"/>
        <v>GCAM and EPS equal</v>
      </c>
      <c r="E56" s="48"/>
      <c r="H56" s="25"/>
      <c r="I56" s="48"/>
      <c r="K56" s="50"/>
    </row>
    <row r="57" spans="1:36" hidden="1" outlineLevel="1">
      <c r="A57" s="42" t="s">
        <v>164</v>
      </c>
      <c r="B57" s="54">
        <f>SUM(B47:B50,B52:B56)</f>
        <v>396.96678099999991</v>
      </c>
      <c r="C57" s="54">
        <f>SUM(C47:C50,C52:C56)</f>
        <v>470.42332721522979</v>
      </c>
      <c r="H57" s="25"/>
    </row>
    <row r="58" spans="1:36" hidden="1" outlineLevel="1">
      <c r="H58" s="25"/>
    </row>
    <row r="59" spans="1:36" collapsed="1"/>
    <row r="60" spans="1:36">
      <c r="A60" s="4" t="s">
        <v>342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idden="1" outlineLevel="1">
      <c r="A61" t="s">
        <v>500</v>
      </c>
    </row>
    <row r="62" spans="1:36" hidden="1" outlineLevel="1">
      <c r="A62" s="35" t="s">
        <v>533</v>
      </c>
    </row>
    <row r="63" spans="1:36" hidden="1" outlineLevel="1">
      <c r="A63" t="s">
        <v>513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6" hidden="1" outlineLevel="1">
      <c r="A64" t="s">
        <v>445</v>
      </c>
      <c r="B64">
        <f>SUMIFS('EPS BAU Outputs'!C:C,'EPS BAU Outputs'!$B:$B,$A$61,'EPS BAU Outputs'!$A:$A,$A64)</f>
        <v>5393.01</v>
      </c>
      <c r="C64">
        <f>SUMIFS('EPS BAU Outputs'!D:D,'EPS BAU Outputs'!$B:$B,$A$61,'EPS BAU Outputs'!$A:$A,$A64)</f>
        <v>5642.48</v>
      </c>
      <c r="D64">
        <f>SUMIFS('EPS BAU Outputs'!E:E,'EPS BAU Outputs'!$B:$B,$A$61,'EPS BAU Outputs'!$A:$A,$A64)</f>
        <v>5678.37</v>
      </c>
      <c r="E64">
        <f>SUMIFS('EPS BAU Outputs'!F:F,'EPS BAU Outputs'!$B:$B,$A$61,'EPS BAU Outputs'!$A:$A,$A64)</f>
        <v>5698.86</v>
      </c>
      <c r="F64">
        <f>SUMIFS('EPS BAU Outputs'!G:G,'EPS BAU Outputs'!$B:$B,$A$61,'EPS BAU Outputs'!$A:$A,$A64)</f>
        <v>5647.35</v>
      </c>
      <c r="G64">
        <f>SUMIFS('EPS BAU Outputs'!H:H,'EPS BAU Outputs'!$B:$B,$A$61,'EPS BAU Outputs'!$A:$A,$A64)</f>
        <v>5595.85</v>
      </c>
      <c r="H64">
        <f>SUMIFS('EPS BAU Outputs'!I:I,'EPS BAU Outputs'!$B:$B,$A$61,'EPS BAU Outputs'!$A:$A,$A64)</f>
        <v>5550.09</v>
      </c>
      <c r="I64">
        <f>SUMIFS('EPS BAU Outputs'!J:J,'EPS BAU Outputs'!$B:$B,$A$61,'EPS BAU Outputs'!$A:$A,$A64)</f>
        <v>5494.68</v>
      </c>
      <c r="J64">
        <f>SUMIFS('EPS BAU Outputs'!K:K,'EPS BAU Outputs'!$B:$B,$A$61,'EPS BAU Outputs'!$A:$A,$A64)</f>
        <v>5432.24</v>
      </c>
      <c r="K64">
        <f>SUMIFS('EPS BAU Outputs'!L:L,'EPS BAU Outputs'!$B:$B,$A$61,'EPS BAU Outputs'!$A:$A,$A64)</f>
        <v>5346.26</v>
      </c>
      <c r="L64">
        <f>SUMIFS('EPS BAU Outputs'!M:M,'EPS BAU Outputs'!$B:$B,$A$61,'EPS BAU Outputs'!$A:$A,$A64)</f>
        <v>5294.66</v>
      </c>
      <c r="M64">
        <f>SUMIFS('EPS BAU Outputs'!N:N,'EPS BAU Outputs'!$B:$B,$A$61,'EPS BAU Outputs'!$A:$A,$A64)</f>
        <v>5265.34</v>
      </c>
      <c r="N64">
        <f>SUMIFS('EPS BAU Outputs'!O:O,'EPS BAU Outputs'!$B:$B,$A$61,'EPS BAU Outputs'!$A:$A,$A64)</f>
        <v>5233.33</v>
      </c>
      <c r="O64">
        <f>SUMIFS('EPS BAU Outputs'!P:P,'EPS BAU Outputs'!$B:$B,$A$61,'EPS BAU Outputs'!$A:$A,$A64)</f>
        <v>5206.96</v>
      </c>
      <c r="P64">
        <f>SUMIFS('EPS BAU Outputs'!Q:Q,'EPS BAU Outputs'!$B:$B,$A$61,'EPS BAU Outputs'!$A:$A,$A64)</f>
        <v>5133.3</v>
      </c>
      <c r="Q64">
        <f>SUMIFS('EPS BAU Outputs'!R:R,'EPS BAU Outputs'!$B:$B,$A$61,'EPS BAU Outputs'!$A:$A,$A64)</f>
        <v>5093.34</v>
      </c>
      <c r="R64">
        <f>SUMIFS('EPS BAU Outputs'!S:S,'EPS BAU Outputs'!$B:$B,$A$61,'EPS BAU Outputs'!$A:$A,$A64)</f>
        <v>5067.6899999999996</v>
      </c>
      <c r="S64">
        <f>SUMIFS('EPS BAU Outputs'!T:T,'EPS BAU Outputs'!$B:$B,$A$61,'EPS BAU Outputs'!$A:$A,$A64)</f>
        <v>5053.38</v>
      </c>
      <c r="T64">
        <f>SUMIFS('EPS BAU Outputs'!U:U,'EPS BAU Outputs'!$B:$B,$A$61,'EPS BAU Outputs'!$A:$A,$A64)</f>
        <v>5038.1000000000004</v>
      </c>
      <c r="U64">
        <f>SUMIFS('EPS BAU Outputs'!V:V,'EPS BAU Outputs'!$B:$B,$A$61,'EPS BAU Outputs'!$A:$A,$A64)</f>
        <v>5028.74</v>
      </c>
      <c r="V64">
        <f>SUMIFS('EPS BAU Outputs'!W:W,'EPS BAU Outputs'!$B:$B,$A$61,'EPS BAU Outputs'!$A:$A,$A64)</f>
        <v>5011.99</v>
      </c>
      <c r="W64">
        <f>SUMIFS('EPS BAU Outputs'!X:X,'EPS BAU Outputs'!$B:$B,$A$61,'EPS BAU Outputs'!$A:$A,$A64)</f>
        <v>5003.58</v>
      </c>
      <c r="X64">
        <f>SUMIFS('EPS BAU Outputs'!Y:Y,'EPS BAU Outputs'!$B:$B,$A$61,'EPS BAU Outputs'!$A:$A,$A64)</f>
        <v>4998.7700000000004</v>
      </c>
      <c r="Y64">
        <f>SUMIFS('EPS BAU Outputs'!Z:Z,'EPS BAU Outputs'!$B:$B,$A$61,'EPS BAU Outputs'!$A:$A,$A64)</f>
        <v>4997.57</v>
      </c>
      <c r="Z64">
        <f>SUMIFS('EPS BAU Outputs'!AA:AA,'EPS BAU Outputs'!$B:$B,$A$61,'EPS BAU Outputs'!$A:$A,$A64)</f>
        <v>4992.46</v>
      </c>
      <c r="AA64">
        <f>SUMIFS('EPS BAU Outputs'!AB:AB,'EPS BAU Outputs'!$B:$B,$A$61,'EPS BAU Outputs'!$A:$A,$A64)</f>
        <v>4977.46</v>
      </c>
      <c r="AB64">
        <f>SUMIFS('EPS BAU Outputs'!AC:AC,'EPS BAU Outputs'!$B:$B,$A$61,'EPS BAU Outputs'!$A:$A,$A64)</f>
        <v>4985.6899999999996</v>
      </c>
      <c r="AC64">
        <f>SUMIFS('EPS BAU Outputs'!AD:AD,'EPS BAU Outputs'!$B:$B,$A$61,'EPS BAU Outputs'!$A:$A,$A64)</f>
        <v>4992.05</v>
      </c>
      <c r="AD64">
        <f>SUMIFS('EPS BAU Outputs'!AE:AE,'EPS BAU Outputs'!$B:$B,$A$61,'EPS BAU Outputs'!$A:$A,$A64)</f>
        <v>4996.7299999999996</v>
      </c>
      <c r="AE64">
        <f>SUMIFS('EPS BAU Outputs'!AF:AF,'EPS BAU Outputs'!$B:$B,$A$61,'EPS BAU Outputs'!$A:$A,$A64)</f>
        <v>5001.79</v>
      </c>
      <c r="AF64">
        <f>SUMIFS('EPS BAU Outputs'!AG:AG,'EPS BAU Outputs'!$B:$B,$A$61,'EPS BAU Outputs'!$A:$A,$A64)</f>
        <v>5024.2700000000004</v>
      </c>
    </row>
    <row r="65" spans="1:32" hidden="1" outlineLevel="1">
      <c r="A65" t="s">
        <v>514</v>
      </c>
      <c r="B65">
        <f>B64/1000</f>
        <v>5.3930100000000003</v>
      </c>
      <c r="C65">
        <f t="shared" ref="C65:AF65" si="3">C64/1000</f>
        <v>5.6424799999999999</v>
      </c>
      <c r="D65">
        <f t="shared" si="3"/>
        <v>5.6783700000000001</v>
      </c>
      <c r="E65">
        <f t="shared" si="3"/>
        <v>5.6988599999999998</v>
      </c>
      <c r="F65">
        <f t="shared" si="3"/>
        <v>5.6473500000000003</v>
      </c>
      <c r="G65">
        <f t="shared" si="3"/>
        <v>5.5958500000000004</v>
      </c>
      <c r="H65">
        <f t="shared" si="3"/>
        <v>5.55009</v>
      </c>
      <c r="I65">
        <f t="shared" si="3"/>
        <v>5.4946800000000007</v>
      </c>
      <c r="J65">
        <f t="shared" si="3"/>
        <v>5.4322400000000002</v>
      </c>
      <c r="K65">
        <f t="shared" si="3"/>
        <v>5.34626</v>
      </c>
      <c r="L65">
        <f t="shared" si="3"/>
        <v>5.2946599999999995</v>
      </c>
      <c r="M65">
        <f t="shared" si="3"/>
        <v>5.2653400000000001</v>
      </c>
      <c r="N65">
        <f t="shared" si="3"/>
        <v>5.2333299999999996</v>
      </c>
      <c r="O65">
        <f t="shared" si="3"/>
        <v>5.2069600000000005</v>
      </c>
      <c r="P65">
        <f t="shared" si="3"/>
        <v>5.1333000000000002</v>
      </c>
      <c r="Q65">
        <f t="shared" si="3"/>
        <v>5.0933400000000004</v>
      </c>
      <c r="R65">
        <f t="shared" si="3"/>
        <v>5.0676899999999998</v>
      </c>
      <c r="S65">
        <f t="shared" si="3"/>
        <v>5.0533799999999998</v>
      </c>
      <c r="T65">
        <f t="shared" si="3"/>
        <v>5.0381</v>
      </c>
      <c r="U65">
        <f t="shared" si="3"/>
        <v>5.02874</v>
      </c>
      <c r="V65">
        <f t="shared" si="3"/>
        <v>5.0119899999999999</v>
      </c>
      <c r="W65">
        <f t="shared" si="3"/>
        <v>5.0035800000000004</v>
      </c>
      <c r="X65">
        <f t="shared" si="3"/>
        <v>4.9987700000000004</v>
      </c>
      <c r="Y65">
        <f t="shared" si="3"/>
        <v>4.9975699999999996</v>
      </c>
      <c r="Z65">
        <f t="shared" si="3"/>
        <v>4.9924600000000003</v>
      </c>
      <c r="AA65">
        <f t="shared" si="3"/>
        <v>4.9774599999999998</v>
      </c>
      <c r="AB65">
        <f t="shared" si="3"/>
        <v>4.98569</v>
      </c>
      <c r="AC65">
        <f t="shared" si="3"/>
        <v>4.9920499999999999</v>
      </c>
      <c r="AD65">
        <f t="shared" si="3"/>
        <v>4.9967299999999994</v>
      </c>
      <c r="AE65">
        <f t="shared" si="3"/>
        <v>5.0017899999999997</v>
      </c>
      <c r="AF65">
        <f t="shared" si="3"/>
        <v>5.0242700000000005</v>
      </c>
    </row>
    <row r="66" spans="1:32" hidden="1" outlineLevel="1"/>
    <row r="67" spans="1:32" hidden="1" outlineLevel="1">
      <c r="A67" s="40" t="s">
        <v>515</v>
      </c>
      <c r="B67" s="40">
        <f>SUM(B64:AF64)</f>
        <v>161876.39000000001</v>
      </c>
    </row>
    <row r="68" spans="1:32" hidden="1" outlineLevel="1">
      <c r="A68" s="40" t="s">
        <v>503</v>
      </c>
      <c r="B68" s="40">
        <f>SUM(B65:AF65)</f>
        <v>161.87638999999999</v>
      </c>
    </row>
    <row r="69" spans="1:32" hidden="1" outlineLevel="1">
      <c r="A69" s="40" t="s">
        <v>516</v>
      </c>
      <c r="B69" s="40">
        <f>SUM('GCAM baselines'!D472:L472)/1000</f>
        <v>185.0083847298072</v>
      </c>
    </row>
    <row r="70" spans="1:32" hidden="1" outlineLevel="1">
      <c r="A70" s="40" t="s">
        <v>517</v>
      </c>
      <c r="B70" s="40">
        <f>B69/B68</f>
        <v>1.1428991264866186</v>
      </c>
    </row>
    <row r="71" spans="1:32" hidden="1" outlineLevel="1"/>
    <row r="72" spans="1:32" hidden="1" outlineLevel="1">
      <c r="A72" t="s">
        <v>513</v>
      </c>
      <c r="B72">
        <v>2020</v>
      </c>
      <c r="C72">
        <v>2021</v>
      </c>
      <c r="D72">
        <v>2022</v>
      </c>
      <c r="E72">
        <v>2023</v>
      </c>
      <c r="F72">
        <v>2024</v>
      </c>
      <c r="G72">
        <v>2025</v>
      </c>
      <c r="H72">
        <v>2026</v>
      </c>
      <c r="I72">
        <v>2027</v>
      </c>
      <c r="J72">
        <v>2028</v>
      </c>
      <c r="K72">
        <v>2029</v>
      </c>
      <c r="L72">
        <v>2030</v>
      </c>
      <c r="M72">
        <v>2031</v>
      </c>
      <c r="N72">
        <v>2032</v>
      </c>
      <c r="O72">
        <v>2033</v>
      </c>
      <c r="P72">
        <v>2034</v>
      </c>
      <c r="Q72">
        <v>2035</v>
      </c>
      <c r="R72">
        <v>2036</v>
      </c>
      <c r="S72">
        <v>2037</v>
      </c>
      <c r="T72">
        <v>2038</v>
      </c>
      <c r="U72">
        <v>2039</v>
      </c>
      <c r="V72">
        <v>2040</v>
      </c>
      <c r="W72">
        <v>2041</v>
      </c>
      <c r="X72">
        <v>2042</v>
      </c>
      <c r="Y72">
        <v>2043</v>
      </c>
      <c r="Z72">
        <v>2044</v>
      </c>
      <c r="AA72">
        <v>2045</v>
      </c>
      <c r="AB72">
        <v>2046</v>
      </c>
      <c r="AC72">
        <v>2047</v>
      </c>
      <c r="AD72">
        <v>2048</v>
      </c>
      <c r="AE72">
        <v>2049</v>
      </c>
      <c r="AF72">
        <v>2050</v>
      </c>
    </row>
    <row r="73" spans="1:32" hidden="1" outlineLevel="1">
      <c r="A73" t="s">
        <v>447</v>
      </c>
      <c r="B73">
        <f>SUMIFS('EPS BAU Outputs'!C:C,'EPS BAU Outputs'!$B:$B,$A$61,'EPS BAU Outputs'!$A:$A,$A73)</f>
        <v>1603.9</v>
      </c>
      <c r="C73">
        <f>SUMIFS('EPS BAU Outputs'!D:D,'EPS BAU Outputs'!$B:$B,$A$61,'EPS BAU Outputs'!$A:$A,$A73)</f>
        <v>1703.1</v>
      </c>
      <c r="D73">
        <f>SUMIFS('EPS BAU Outputs'!E:E,'EPS BAU Outputs'!$B:$B,$A$61,'EPS BAU Outputs'!$A:$A,$A73)</f>
        <v>1752.99</v>
      </c>
      <c r="E73">
        <f>SUMIFS('EPS BAU Outputs'!F:F,'EPS BAU Outputs'!$B:$B,$A$61,'EPS BAU Outputs'!$A:$A,$A73)</f>
        <v>1786.26</v>
      </c>
      <c r="F73">
        <f>SUMIFS('EPS BAU Outputs'!G:G,'EPS BAU Outputs'!$B:$B,$A$61,'EPS BAU Outputs'!$A:$A,$A73)</f>
        <v>1776.81</v>
      </c>
      <c r="G73">
        <f>SUMIFS('EPS BAU Outputs'!H:H,'EPS BAU Outputs'!$B:$B,$A$61,'EPS BAU Outputs'!$A:$A,$A73)</f>
        <v>1763.24</v>
      </c>
      <c r="H73">
        <f>SUMIFS('EPS BAU Outputs'!I:I,'EPS BAU Outputs'!$B:$B,$A$61,'EPS BAU Outputs'!$A:$A,$A73)</f>
        <v>1737.99</v>
      </c>
      <c r="I73">
        <f>SUMIFS('EPS BAU Outputs'!J:J,'EPS BAU Outputs'!$B:$B,$A$61,'EPS BAU Outputs'!$A:$A,$A73)</f>
        <v>1707.84</v>
      </c>
      <c r="J73">
        <f>SUMIFS('EPS BAU Outputs'!K:K,'EPS BAU Outputs'!$B:$B,$A$61,'EPS BAU Outputs'!$A:$A,$A73)</f>
        <v>1679.66</v>
      </c>
      <c r="K73">
        <f>SUMIFS('EPS BAU Outputs'!L:L,'EPS BAU Outputs'!$B:$B,$A$61,'EPS BAU Outputs'!$A:$A,$A73)</f>
        <v>1648.68</v>
      </c>
      <c r="L73">
        <f>SUMIFS('EPS BAU Outputs'!M:M,'EPS BAU Outputs'!$B:$B,$A$61,'EPS BAU Outputs'!$A:$A,$A73)</f>
        <v>1617.85</v>
      </c>
      <c r="M73">
        <f>SUMIFS('EPS BAU Outputs'!N:N,'EPS BAU Outputs'!$B:$B,$A$61,'EPS BAU Outputs'!$A:$A,$A73)</f>
        <v>1586.34</v>
      </c>
      <c r="N73">
        <f>SUMIFS('EPS BAU Outputs'!O:O,'EPS BAU Outputs'!$B:$B,$A$61,'EPS BAU Outputs'!$A:$A,$A73)</f>
        <v>1554.57</v>
      </c>
      <c r="O73">
        <f>SUMIFS('EPS BAU Outputs'!P:P,'EPS BAU Outputs'!$B:$B,$A$61,'EPS BAU Outputs'!$A:$A,$A73)</f>
        <v>1520.97</v>
      </c>
      <c r="P73">
        <f>SUMIFS('EPS BAU Outputs'!Q:Q,'EPS BAU Outputs'!$B:$B,$A$61,'EPS BAU Outputs'!$A:$A,$A73)</f>
        <v>1485.17</v>
      </c>
      <c r="Q73">
        <f>SUMIFS('EPS BAU Outputs'!R:R,'EPS BAU Outputs'!$B:$B,$A$61,'EPS BAU Outputs'!$A:$A,$A73)</f>
        <v>1450.23</v>
      </c>
      <c r="R73">
        <f>SUMIFS('EPS BAU Outputs'!S:S,'EPS BAU Outputs'!$B:$B,$A$61,'EPS BAU Outputs'!$A:$A,$A73)</f>
        <v>1416.06</v>
      </c>
      <c r="S73">
        <f>SUMIFS('EPS BAU Outputs'!T:T,'EPS BAU Outputs'!$B:$B,$A$61,'EPS BAU Outputs'!$A:$A,$A73)</f>
        <v>1383.67</v>
      </c>
      <c r="T73">
        <f>SUMIFS('EPS BAU Outputs'!U:U,'EPS BAU Outputs'!$B:$B,$A$61,'EPS BAU Outputs'!$A:$A,$A73)</f>
        <v>1350.65</v>
      </c>
      <c r="U73">
        <f>SUMIFS('EPS BAU Outputs'!V:V,'EPS BAU Outputs'!$B:$B,$A$61,'EPS BAU Outputs'!$A:$A,$A73)</f>
        <v>1321.25</v>
      </c>
      <c r="V73">
        <f>SUMIFS('EPS BAU Outputs'!W:W,'EPS BAU Outputs'!$B:$B,$A$61,'EPS BAU Outputs'!$A:$A,$A73)</f>
        <v>1291.8699999999999</v>
      </c>
      <c r="W73">
        <f>SUMIFS('EPS BAU Outputs'!X:X,'EPS BAU Outputs'!$B:$B,$A$61,'EPS BAU Outputs'!$A:$A,$A73)</f>
        <v>1264.48</v>
      </c>
      <c r="X73">
        <f>SUMIFS('EPS BAU Outputs'!Y:Y,'EPS BAU Outputs'!$B:$B,$A$61,'EPS BAU Outputs'!$A:$A,$A73)</f>
        <v>1239.75</v>
      </c>
      <c r="Y73">
        <f>SUMIFS('EPS BAU Outputs'!Z:Z,'EPS BAU Outputs'!$B:$B,$A$61,'EPS BAU Outputs'!$A:$A,$A73)</f>
        <v>1217.44</v>
      </c>
      <c r="Z73">
        <f>SUMIFS('EPS BAU Outputs'!AA:AA,'EPS BAU Outputs'!$B:$B,$A$61,'EPS BAU Outputs'!$A:$A,$A73)</f>
        <v>1194.67</v>
      </c>
      <c r="AA73">
        <f>SUMIFS('EPS BAU Outputs'!AB:AB,'EPS BAU Outputs'!$B:$B,$A$61,'EPS BAU Outputs'!$A:$A,$A73)</f>
        <v>1174.96</v>
      </c>
      <c r="AB73">
        <f>SUMIFS('EPS BAU Outputs'!AC:AC,'EPS BAU Outputs'!$B:$B,$A$61,'EPS BAU Outputs'!$A:$A,$A73)</f>
        <v>1158.6199999999999</v>
      </c>
      <c r="AC73">
        <f>SUMIFS('EPS BAU Outputs'!AD:AD,'EPS BAU Outputs'!$B:$B,$A$61,'EPS BAU Outputs'!$A:$A,$A73)</f>
        <v>1144.01</v>
      </c>
      <c r="AD73">
        <f>SUMIFS('EPS BAU Outputs'!AE:AE,'EPS BAU Outputs'!$B:$B,$A$61,'EPS BAU Outputs'!$A:$A,$A73)</f>
        <v>1130.07</v>
      </c>
      <c r="AE73">
        <f>SUMIFS('EPS BAU Outputs'!AF:AF,'EPS BAU Outputs'!$B:$B,$A$61,'EPS BAU Outputs'!$A:$A,$A73)</f>
        <v>1118.05</v>
      </c>
      <c r="AF73">
        <f>SUMIFS('EPS BAU Outputs'!AG:AG,'EPS BAU Outputs'!$B:$B,$A$61,'EPS BAU Outputs'!$A:$A,$A73)</f>
        <v>1110.94</v>
      </c>
    </row>
    <row r="74" spans="1:32" hidden="1" outlineLevel="1">
      <c r="A74" t="s">
        <v>448</v>
      </c>
      <c r="B74">
        <f>SUMIFS('EPS BAU Outputs'!C:C,'EPS BAU Outputs'!$B:$B,$A$61,'EPS BAU Outputs'!$A:$A,$A74)</f>
        <v>1455.04</v>
      </c>
      <c r="C74">
        <f>SUMIFS('EPS BAU Outputs'!D:D,'EPS BAU Outputs'!$B:$B,$A$61,'EPS BAU Outputs'!$A:$A,$A74)</f>
        <v>1499.66</v>
      </c>
      <c r="D74">
        <f>SUMIFS('EPS BAU Outputs'!E:E,'EPS BAU Outputs'!$B:$B,$A$61,'EPS BAU Outputs'!$A:$A,$A74)</f>
        <v>1449.3</v>
      </c>
      <c r="E74">
        <f>SUMIFS('EPS BAU Outputs'!F:F,'EPS BAU Outputs'!$B:$B,$A$61,'EPS BAU Outputs'!$A:$A,$A74)</f>
        <v>1432.6</v>
      </c>
      <c r="F74">
        <f>SUMIFS('EPS BAU Outputs'!G:G,'EPS BAU Outputs'!$B:$B,$A$61,'EPS BAU Outputs'!$A:$A,$A74)</f>
        <v>1410.47</v>
      </c>
      <c r="G74">
        <f>SUMIFS('EPS BAU Outputs'!H:H,'EPS BAU Outputs'!$B:$B,$A$61,'EPS BAU Outputs'!$A:$A,$A74)</f>
        <v>1353.79</v>
      </c>
      <c r="H74">
        <f>SUMIFS('EPS BAU Outputs'!I:I,'EPS BAU Outputs'!$B:$B,$A$61,'EPS BAU Outputs'!$A:$A,$A74)</f>
        <v>1321.28</v>
      </c>
      <c r="I74">
        <f>SUMIFS('EPS BAU Outputs'!J:J,'EPS BAU Outputs'!$B:$B,$A$61,'EPS BAU Outputs'!$A:$A,$A74)</f>
        <v>1294.49</v>
      </c>
      <c r="J74">
        <f>SUMIFS('EPS BAU Outputs'!K:K,'EPS BAU Outputs'!$B:$B,$A$61,'EPS BAU Outputs'!$A:$A,$A74)</f>
        <v>1252.57</v>
      </c>
      <c r="K74">
        <f>SUMIFS('EPS BAU Outputs'!L:L,'EPS BAU Outputs'!$B:$B,$A$61,'EPS BAU Outputs'!$A:$A,$A74)</f>
        <v>1226.5899999999999</v>
      </c>
      <c r="L74">
        <f>SUMIFS('EPS BAU Outputs'!M:M,'EPS BAU Outputs'!$B:$B,$A$61,'EPS BAU Outputs'!$A:$A,$A74)</f>
        <v>1204.99</v>
      </c>
      <c r="M74">
        <f>SUMIFS('EPS BAU Outputs'!N:N,'EPS BAU Outputs'!$B:$B,$A$61,'EPS BAU Outputs'!$A:$A,$A74)</f>
        <v>1210.77</v>
      </c>
      <c r="N74">
        <f>SUMIFS('EPS BAU Outputs'!O:O,'EPS BAU Outputs'!$B:$B,$A$61,'EPS BAU Outputs'!$A:$A,$A74)</f>
        <v>1208.01</v>
      </c>
      <c r="O74">
        <f>SUMIFS('EPS BAU Outputs'!P:P,'EPS BAU Outputs'!$B:$B,$A$61,'EPS BAU Outputs'!$A:$A,$A74)</f>
        <v>1215.47</v>
      </c>
      <c r="P74">
        <f>SUMIFS('EPS BAU Outputs'!Q:Q,'EPS BAU Outputs'!$B:$B,$A$61,'EPS BAU Outputs'!$A:$A,$A74)</f>
        <v>1204.1099999999999</v>
      </c>
      <c r="Q74">
        <f>SUMIFS('EPS BAU Outputs'!R:R,'EPS BAU Outputs'!$B:$B,$A$61,'EPS BAU Outputs'!$A:$A,$A74)</f>
        <v>1201.97</v>
      </c>
      <c r="R74">
        <f>SUMIFS('EPS BAU Outputs'!S:S,'EPS BAU Outputs'!$B:$B,$A$61,'EPS BAU Outputs'!$A:$A,$A74)</f>
        <v>1205.19</v>
      </c>
      <c r="S74">
        <f>SUMIFS('EPS BAU Outputs'!T:T,'EPS BAU Outputs'!$B:$B,$A$61,'EPS BAU Outputs'!$A:$A,$A74)</f>
        <v>1209.69</v>
      </c>
      <c r="T74">
        <f>SUMIFS('EPS BAU Outputs'!U:U,'EPS BAU Outputs'!$B:$B,$A$61,'EPS BAU Outputs'!$A:$A,$A74)</f>
        <v>1211.4000000000001</v>
      </c>
      <c r="U74">
        <f>SUMIFS('EPS BAU Outputs'!V:V,'EPS BAU Outputs'!$B:$B,$A$61,'EPS BAU Outputs'!$A:$A,$A74)</f>
        <v>1216.45</v>
      </c>
      <c r="V74">
        <f>SUMIFS('EPS BAU Outputs'!W:W,'EPS BAU Outputs'!$B:$B,$A$61,'EPS BAU Outputs'!$A:$A,$A74)</f>
        <v>1216.08</v>
      </c>
      <c r="W74">
        <f>SUMIFS('EPS BAU Outputs'!X:X,'EPS BAU Outputs'!$B:$B,$A$61,'EPS BAU Outputs'!$A:$A,$A74)</f>
        <v>1220.44</v>
      </c>
      <c r="X74">
        <f>SUMIFS('EPS BAU Outputs'!Y:Y,'EPS BAU Outputs'!$B:$B,$A$61,'EPS BAU Outputs'!$A:$A,$A74)</f>
        <v>1225.27</v>
      </c>
      <c r="Y74">
        <f>SUMIFS('EPS BAU Outputs'!Z:Z,'EPS BAU Outputs'!$B:$B,$A$61,'EPS BAU Outputs'!$A:$A,$A74)</f>
        <v>1228.28</v>
      </c>
      <c r="Z74">
        <f>SUMIFS('EPS BAU Outputs'!AA:AA,'EPS BAU Outputs'!$B:$B,$A$61,'EPS BAU Outputs'!$A:$A,$A74)</f>
        <v>1233.02</v>
      </c>
      <c r="AA74">
        <f>SUMIFS('EPS BAU Outputs'!AB:AB,'EPS BAU Outputs'!$B:$B,$A$61,'EPS BAU Outputs'!$A:$A,$A74)</f>
        <v>1226.8900000000001</v>
      </c>
      <c r="AB74">
        <f>SUMIFS('EPS BAU Outputs'!AC:AC,'EPS BAU Outputs'!$B:$B,$A$61,'EPS BAU Outputs'!$A:$A,$A74)</f>
        <v>1231.44</v>
      </c>
      <c r="AC74">
        <f>SUMIFS('EPS BAU Outputs'!AD:AD,'EPS BAU Outputs'!$B:$B,$A$61,'EPS BAU Outputs'!$A:$A,$A74)</f>
        <v>1236.23</v>
      </c>
      <c r="AD74">
        <f>SUMIFS('EPS BAU Outputs'!AE:AE,'EPS BAU Outputs'!$B:$B,$A$61,'EPS BAU Outputs'!$A:$A,$A74)</f>
        <v>1242.17</v>
      </c>
      <c r="AE74">
        <f>SUMIFS('EPS BAU Outputs'!AF:AF,'EPS BAU Outputs'!$B:$B,$A$61,'EPS BAU Outputs'!$A:$A,$A74)</f>
        <v>1245.77</v>
      </c>
      <c r="AF74">
        <f>SUMIFS('EPS BAU Outputs'!AG:AG,'EPS BAU Outputs'!$B:$B,$A$61,'EPS BAU Outputs'!$A:$A,$A74)</f>
        <v>1251.48</v>
      </c>
    </row>
    <row r="75" spans="1:32" hidden="1" outlineLevel="1">
      <c r="A75" t="s">
        <v>449</v>
      </c>
      <c r="B75">
        <f>SUMIFS('EPS BAU Outputs'!C:C,'EPS BAU Outputs'!$B:$B,$A$61,'EPS BAU Outputs'!$A:$A,$A75)</f>
        <v>324.28899999999999</v>
      </c>
      <c r="C75">
        <f>SUMIFS('EPS BAU Outputs'!D:D,'EPS BAU Outputs'!$B:$B,$A$61,'EPS BAU Outputs'!$A:$A,$A75)</f>
        <v>327.05200000000002</v>
      </c>
      <c r="D75">
        <f>SUMIFS('EPS BAU Outputs'!E:E,'EPS BAU Outputs'!$B:$B,$A$61,'EPS BAU Outputs'!$A:$A,$A75)</f>
        <v>332.35300000000001</v>
      </c>
      <c r="E75">
        <f>SUMIFS('EPS BAU Outputs'!F:F,'EPS BAU Outputs'!$B:$B,$A$61,'EPS BAU Outputs'!$A:$A,$A75)</f>
        <v>324.85399999999998</v>
      </c>
      <c r="F75">
        <f>SUMIFS('EPS BAU Outputs'!G:G,'EPS BAU Outputs'!$B:$B,$A$61,'EPS BAU Outputs'!$A:$A,$A75)</f>
        <v>324.53199999999998</v>
      </c>
      <c r="G75">
        <f>SUMIFS('EPS BAU Outputs'!H:H,'EPS BAU Outputs'!$B:$B,$A$61,'EPS BAU Outputs'!$A:$A,$A75)</f>
        <v>324.37099999999998</v>
      </c>
      <c r="H75">
        <f>SUMIFS('EPS BAU Outputs'!I:I,'EPS BAU Outputs'!$B:$B,$A$61,'EPS BAU Outputs'!$A:$A,$A75)</f>
        <v>323.755</v>
      </c>
      <c r="I75">
        <f>SUMIFS('EPS BAU Outputs'!J:J,'EPS BAU Outputs'!$B:$B,$A$61,'EPS BAU Outputs'!$A:$A,$A75)</f>
        <v>322.79899999999998</v>
      </c>
      <c r="J75">
        <f>SUMIFS('EPS BAU Outputs'!K:K,'EPS BAU Outputs'!$B:$B,$A$61,'EPS BAU Outputs'!$A:$A,$A75)</f>
        <v>321.52600000000001</v>
      </c>
      <c r="K75">
        <f>SUMIFS('EPS BAU Outputs'!L:L,'EPS BAU Outputs'!$B:$B,$A$61,'EPS BAU Outputs'!$A:$A,$A75)</f>
        <v>319.95999999999998</v>
      </c>
      <c r="L75">
        <f>SUMIFS('EPS BAU Outputs'!M:M,'EPS BAU Outputs'!$B:$B,$A$61,'EPS BAU Outputs'!$A:$A,$A75)</f>
        <v>318.41399999999999</v>
      </c>
      <c r="M75">
        <f>SUMIFS('EPS BAU Outputs'!N:N,'EPS BAU Outputs'!$B:$B,$A$61,'EPS BAU Outputs'!$A:$A,$A75)</f>
        <v>316.97899999999998</v>
      </c>
      <c r="N75">
        <f>SUMIFS('EPS BAU Outputs'!O:O,'EPS BAU Outputs'!$B:$B,$A$61,'EPS BAU Outputs'!$A:$A,$A75)</f>
        <v>315.39699999999999</v>
      </c>
      <c r="O75">
        <f>SUMIFS('EPS BAU Outputs'!P:P,'EPS BAU Outputs'!$B:$B,$A$61,'EPS BAU Outputs'!$A:$A,$A75)</f>
        <v>313.779</v>
      </c>
      <c r="P75">
        <f>SUMIFS('EPS BAU Outputs'!Q:Q,'EPS BAU Outputs'!$B:$B,$A$61,'EPS BAU Outputs'!$A:$A,$A75)</f>
        <v>312.464</v>
      </c>
      <c r="Q75">
        <f>SUMIFS('EPS BAU Outputs'!R:R,'EPS BAU Outputs'!$B:$B,$A$61,'EPS BAU Outputs'!$A:$A,$A75)</f>
        <v>311.34699999999998</v>
      </c>
      <c r="R75">
        <f>SUMIFS('EPS BAU Outputs'!S:S,'EPS BAU Outputs'!$B:$B,$A$61,'EPS BAU Outputs'!$A:$A,$A75)</f>
        <v>310.45600000000002</v>
      </c>
      <c r="S75">
        <f>SUMIFS('EPS BAU Outputs'!T:T,'EPS BAU Outputs'!$B:$B,$A$61,'EPS BAU Outputs'!$A:$A,$A75)</f>
        <v>309.52699999999999</v>
      </c>
      <c r="T75">
        <f>SUMIFS('EPS BAU Outputs'!U:U,'EPS BAU Outputs'!$B:$B,$A$61,'EPS BAU Outputs'!$A:$A,$A75)</f>
        <v>308.54199999999997</v>
      </c>
      <c r="U75">
        <f>SUMIFS('EPS BAU Outputs'!V:V,'EPS BAU Outputs'!$B:$B,$A$61,'EPS BAU Outputs'!$A:$A,$A75)</f>
        <v>307.58699999999999</v>
      </c>
      <c r="V75">
        <f>SUMIFS('EPS BAU Outputs'!W:W,'EPS BAU Outputs'!$B:$B,$A$61,'EPS BAU Outputs'!$A:$A,$A75)</f>
        <v>306.745</v>
      </c>
      <c r="W75">
        <f>SUMIFS('EPS BAU Outputs'!X:X,'EPS BAU Outputs'!$B:$B,$A$61,'EPS BAU Outputs'!$A:$A,$A75)</f>
        <v>305.74099999999999</v>
      </c>
      <c r="X75">
        <f>SUMIFS('EPS BAU Outputs'!Y:Y,'EPS BAU Outputs'!$B:$B,$A$61,'EPS BAU Outputs'!$A:$A,$A75)</f>
        <v>304.87700000000001</v>
      </c>
      <c r="Y75">
        <f>SUMIFS('EPS BAU Outputs'!Z:Z,'EPS BAU Outputs'!$B:$B,$A$61,'EPS BAU Outputs'!$A:$A,$A75)</f>
        <v>304.13200000000001</v>
      </c>
      <c r="Z75">
        <f>SUMIFS('EPS BAU Outputs'!AA:AA,'EPS BAU Outputs'!$B:$B,$A$61,'EPS BAU Outputs'!$A:$A,$A75)</f>
        <v>303.39299999999997</v>
      </c>
      <c r="AA75">
        <f>SUMIFS('EPS BAU Outputs'!AB:AB,'EPS BAU Outputs'!$B:$B,$A$61,'EPS BAU Outputs'!$A:$A,$A75)</f>
        <v>302.68900000000002</v>
      </c>
      <c r="AB75">
        <f>SUMIFS('EPS BAU Outputs'!AC:AC,'EPS BAU Outputs'!$B:$B,$A$61,'EPS BAU Outputs'!$A:$A,$A75)</f>
        <v>302.005</v>
      </c>
      <c r="AC75">
        <f>SUMIFS('EPS BAU Outputs'!AD:AD,'EPS BAU Outputs'!$B:$B,$A$61,'EPS BAU Outputs'!$A:$A,$A75)</f>
        <v>301.29000000000002</v>
      </c>
      <c r="AD75">
        <f>SUMIFS('EPS BAU Outputs'!AE:AE,'EPS BAU Outputs'!$B:$B,$A$61,'EPS BAU Outputs'!$A:$A,$A75)</f>
        <v>300.51400000000001</v>
      </c>
      <c r="AE75">
        <f>SUMIFS('EPS BAU Outputs'!AF:AF,'EPS BAU Outputs'!$B:$B,$A$61,'EPS BAU Outputs'!$A:$A,$A75)</f>
        <v>299.67899999999997</v>
      </c>
      <c r="AF75">
        <f>SUMIFS('EPS BAU Outputs'!AG:AG,'EPS BAU Outputs'!$B:$B,$A$61,'EPS BAU Outputs'!$A:$A,$A75)</f>
        <v>298.78800000000001</v>
      </c>
    </row>
    <row r="76" spans="1:32" hidden="1" outlineLevel="1">
      <c r="A76" t="s">
        <v>450</v>
      </c>
      <c r="B76">
        <f>SUMIFS('EPS BAU Outputs'!C:C,'EPS BAU Outputs'!$B:$B,$A$61,'EPS BAU Outputs'!$A:$A,$A76)</f>
        <v>220.858</v>
      </c>
      <c r="C76">
        <f>SUMIFS('EPS BAU Outputs'!D:D,'EPS BAU Outputs'!$B:$B,$A$61,'EPS BAU Outputs'!$A:$A,$A76)</f>
        <v>231.93899999999999</v>
      </c>
      <c r="D76">
        <f>SUMIFS('EPS BAU Outputs'!E:E,'EPS BAU Outputs'!$B:$B,$A$61,'EPS BAU Outputs'!$A:$A,$A76)</f>
        <v>240.483</v>
      </c>
      <c r="E76">
        <f>SUMIFS('EPS BAU Outputs'!F:F,'EPS BAU Outputs'!$B:$B,$A$61,'EPS BAU Outputs'!$A:$A,$A76)</f>
        <v>237.595</v>
      </c>
      <c r="F76">
        <f>SUMIFS('EPS BAU Outputs'!G:G,'EPS BAU Outputs'!$B:$B,$A$61,'EPS BAU Outputs'!$A:$A,$A76)</f>
        <v>237.50899999999999</v>
      </c>
      <c r="G76">
        <f>SUMIFS('EPS BAU Outputs'!H:H,'EPS BAU Outputs'!$B:$B,$A$61,'EPS BAU Outputs'!$A:$A,$A76)</f>
        <v>237.714</v>
      </c>
      <c r="H76">
        <f>SUMIFS('EPS BAU Outputs'!I:I,'EPS BAU Outputs'!$B:$B,$A$61,'EPS BAU Outputs'!$A:$A,$A76)</f>
        <v>237.40799999999999</v>
      </c>
      <c r="I76">
        <f>SUMIFS('EPS BAU Outputs'!J:J,'EPS BAU Outputs'!$B:$B,$A$61,'EPS BAU Outputs'!$A:$A,$A76)</f>
        <v>238.36099999999999</v>
      </c>
      <c r="J76">
        <f>SUMIFS('EPS BAU Outputs'!K:K,'EPS BAU Outputs'!$B:$B,$A$61,'EPS BAU Outputs'!$A:$A,$A76)</f>
        <v>238.63800000000001</v>
      </c>
      <c r="K76">
        <f>SUMIFS('EPS BAU Outputs'!L:L,'EPS BAU Outputs'!$B:$B,$A$61,'EPS BAU Outputs'!$A:$A,$A76)</f>
        <v>238.36799999999999</v>
      </c>
      <c r="L76">
        <f>SUMIFS('EPS BAU Outputs'!M:M,'EPS BAU Outputs'!$B:$B,$A$61,'EPS BAU Outputs'!$A:$A,$A76)</f>
        <v>238.22499999999999</v>
      </c>
      <c r="M76">
        <f>SUMIFS('EPS BAU Outputs'!N:N,'EPS BAU Outputs'!$B:$B,$A$61,'EPS BAU Outputs'!$A:$A,$A76)</f>
        <v>238.33600000000001</v>
      </c>
      <c r="N76">
        <f>SUMIFS('EPS BAU Outputs'!O:O,'EPS BAU Outputs'!$B:$B,$A$61,'EPS BAU Outputs'!$A:$A,$A76)</f>
        <v>238.131</v>
      </c>
      <c r="O76">
        <f>SUMIFS('EPS BAU Outputs'!P:P,'EPS BAU Outputs'!$B:$B,$A$61,'EPS BAU Outputs'!$A:$A,$A76)</f>
        <v>237.95</v>
      </c>
      <c r="P76">
        <f>SUMIFS('EPS BAU Outputs'!Q:Q,'EPS BAU Outputs'!$B:$B,$A$61,'EPS BAU Outputs'!$A:$A,$A76)</f>
        <v>237.97399999999999</v>
      </c>
      <c r="Q76">
        <f>SUMIFS('EPS BAU Outputs'!R:R,'EPS BAU Outputs'!$B:$B,$A$61,'EPS BAU Outputs'!$A:$A,$A76)</f>
        <v>238.35499999999999</v>
      </c>
      <c r="R76">
        <f>SUMIFS('EPS BAU Outputs'!S:S,'EPS BAU Outputs'!$B:$B,$A$61,'EPS BAU Outputs'!$A:$A,$A76)</f>
        <v>238.84</v>
      </c>
      <c r="S76">
        <f>SUMIFS('EPS BAU Outputs'!T:T,'EPS BAU Outputs'!$B:$B,$A$61,'EPS BAU Outputs'!$A:$A,$A76)</f>
        <v>239.14699999999999</v>
      </c>
      <c r="T76">
        <f>SUMIFS('EPS BAU Outputs'!U:U,'EPS BAU Outputs'!$B:$B,$A$61,'EPS BAU Outputs'!$A:$A,$A76)</f>
        <v>239.28200000000001</v>
      </c>
      <c r="U76">
        <f>SUMIFS('EPS BAU Outputs'!V:V,'EPS BAU Outputs'!$B:$B,$A$61,'EPS BAU Outputs'!$A:$A,$A76)</f>
        <v>239.38200000000001</v>
      </c>
      <c r="V76">
        <f>SUMIFS('EPS BAU Outputs'!W:W,'EPS BAU Outputs'!$B:$B,$A$61,'EPS BAU Outputs'!$A:$A,$A76)</f>
        <v>239.39599999999999</v>
      </c>
      <c r="W76">
        <f>SUMIFS('EPS BAU Outputs'!X:X,'EPS BAU Outputs'!$B:$B,$A$61,'EPS BAU Outputs'!$A:$A,$A76)</f>
        <v>239.381</v>
      </c>
      <c r="X76">
        <f>SUMIFS('EPS BAU Outputs'!Y:Y,'EPS BAU Outputs'!$B:$B,$A$61,'EPS BAU Outputs'!$A:$A,$A76)</f>
        <v>239.58099999999999</v>
      </c>
      <c r="Y76">
        <f>SUMIFS('EPS BAU Outputs'!Z:Z,'EPS BAU Outputs'!$B:$B,$A$61,'EPS BAU Outputs'!$A:$A,$A76)</f>
        <v>239.85400000000001</v>
      </c>
      <c r="Z76">
        <f>SUMIFS('EPS BAU Outputs'!AA:AA,'EPS BAU Outputs'!$B:$B,$A$61,'EPS BAU Outputs'!$A:$A,$A76)</f>
        <v>240.15299999999999</v>
      </c>
      <c r="AA76">
        <f>SUMIFS('EPS BAU Outputs'!AB:AB,'EPS BAU Outputs'!$B:$B,$A$61,'EPS BAU Outputs'!$A:$A,$A76)</f>
        <v>240.57</v>
      </c>
      <c r="AB76">
        <f>SUMIFS('EPS BAU Outputs'!AC:AC,'EPS BAU Outputs'!$B:$B,$A$61,'EPS BAU Outputs'!$A:$A,$A76)</f>
        <v>240.816</v>
      </c>
      <c r="AC76">
        <f>SUMIFS('EPS BAU Outputs'!AD:AD,'EPS BAU Outputs'!$B:$B,$A$61,'EPS BAU Outputs'!$A:$A,$A76)</f>
        <v>241.13200000000001</v>
      </c>
      <c r="AD76">
        <f>SUMIFS('EPS BAU Outputs'!AE:AE,'EPS BAU Outputs'!$B:$B,$A$61,'EPS BAU Outputs'!$A:$A,$A76)</f>
        <v>241.30699999999999</v>
      </c>
      <c r="AE76">
        <f>SUMIFS('EPS BAU Outputs'!AF:AF,'EPS BAU Outputs'!$B:$B,$A$61,'EPS BAU Outputs'!$A:$A,$A76)</f>
        <v>241.393</v>
      </c>
      <c r="AF76">
        <f>SUMIFS('EPS BAU Outputs'!AG:AG,'EPS BAU Outputs'!$B:$B,$A$61,'EPS BAU Outputs'!$A:$A,$A76)</f>
        <v>241.50200000000001</v>
      </c>
    </row>
    <row r="77" spans="1:32" hidden="1" outlineLevel="1">
      <c r="A77" t="s">
        <v>451</v>
      </c>
      <c r="B77">
        <f>SUMIFS('EPS BAU Outputs'!C:C,'EPS BAU Outputs'!$B:$B,$A$61,'EPS BAU Outputs'!$A:$A,$A77)</f>
        <v>2482.92</v>
      </c>
      <c r="C77">
        <f>SUMIFS('EPS BAU Outputs'!D:D,'EPS BAU Outputs'!$B:$B,$A$61,'EPS BAU Outputs'!$A:$A,$A77)</f>
        <v>2551.81</v>
      </c>
      <c r="D77">
        <f>SUMIFS('EPS BAU Outputs'!E:E,'EPS BAU Outputs'!$B:$B,$A$61,'EPS BAU Outputs'!$A:$A,$A77)</f>
        <v>2566.29</v>
      </c>
      <c r="E77">
        <f>SUMIFS('EPS BAU Outputs'!F:F,'EPS BAU Outputs'!$B:$B,$A$61,'EPS BAU Outputs'!$A:$A,$A77)</f>
        <v>2575.67</v>
      </c>
      <c r="F77">
        <f>SUMIFS('EPS BAU Outputs'!G:G,'EPS BAU Outputs'!$B:$B,$A$61,'EPS BAU Outputs'!$A:$A,$A77)</f>
        <v>2552.6799999999998</v>
      </c>
      <c r="G77">
        <f>SUMIFS('EPS BAU Outputs'!H:H,'EPS BAU Outputs'!$B:$B,$A$61,'EPS BAU Outputs'!$A:$A,$A77)</f>
        <v>2566.3000000000002</v>
      </c>
      <c r="H77">
        <f>SUMIFS('EPS BAU Outputs'!I:I,'EPS BAU Outputs'!$B:$B,$A$61,'EPS BAU Outputs'!$A:$A,$A77)</f>
        <v>2575.44</v>
      </c>
      <c r="I77">
        <f>SUMIFS('EPS BAU Outputs'!J:J,'EPS BAU Outputs'!$B:$B,$A$61,'EPS BAU Outputs'!$A:$A,$A77)</f>
        <v>2573.69</v>
      </c>
      <c r="J77">
        <f>SUMIFS('EPS BAU Outputs'!K:K,'EPS BAU Outputs'!$B:$B,$A$61,'EPS BAU Outputs'!$A:$A,$A77)</f>
        <v>2577.94</v>
      </c>
      <c r="K77">
        <f>SUMIFS('EPS BAU Outputs'!L:L,'EPS BAU Outputs'!$B:$B,$A$61,'EPS BAU Outputs'!$A:$A,$A77)</f>
        <v>2547.37</v>
      </c>
      <c r="L77">
        <f>SUMIFS('EPS BAU Outputs'!M:M,'EPS BAU Outputs'!$B:$B,$A$61,'EPS BAU Outputs'!$A:$A,$A77)</f>
        <v>2545.5100000000002</v>
      </c>
      <c r="M77">
        <f>SUMIFS('EPS BAU Outputs'!N:N,'EPS BAU Outputs'!$B:$B,$A$61,'EPS BAU Outputs'!$A:$A,$A77)</f>
        <v>2540.15</v>
      </c>
      <c r="N77">
        <f>SUMIFS('EPS BAU Outputs'!O:O,'EPS BAU Outputs'!$B:$B,$A$61,'EPS BAU Outputs'!$A:$A,$A77)</f>
        <v>2540.5300000000002</v>
      </c>
      <c r="O77">
        <f>SUMIFS('EPS BAU Outputs'!P:P,'EPS BAU Outputs'!$B:$B,$A$61,'EPS BAU Outputs'!$A:$A,$A77)</f>
        <v>2537.62</v>
      </c>
      <c r="P77">
        <f>SUMIFS('EPS BAU Outputs'!Q:Q,'EPS BAU Outputs'!$B:$B,$A$61,'EPS BAU Outputs'!$A:$A,$A77)</f>
        <v>2509.0500000000002</v>
      </c>
      <c r="Q77">
        <f>SUMIFS('EPS BAU Outputs'!R:R,'EPS BAU Outputs'!$B:$B,$A$61,'EPS BAU Outputs'!$A:$A,$A77)</f>
        <v>2502.71</v>
      </c>
      <c r="R77">
        <f>SUMIFS('EPS BAU Outputs'!S:S,'EPS BAU Outputs'!$B:$B,$A$61,'EPS BAU Outputs'!$A:$A,$A77)</f>
        <v>2505.04</v>
      </c>
      <c r="S77">
        <f>SUMIFS('EPS BAU Outputs'!T:T,'EPS BAU Outputs'!$B:$B,$A$61,'EPS BAU Outputs'!$A:$A,$A77)</f>
        <v>2515.73</v>
      </c>
      <c r="T77">
        <f>SUMIFS('EPS BAU Outputs'!U:U,'EPS BAU Outputs'!$B:$B,$A$61,'EPS BAU Outputs'!$A:$A,$A77)</f>
        <v>2527.9899999999998</v>
      </c>
      <c r="U77">
        <f>SUMIFS('EPS BAU Outputs'!V:V,'EPS BAU Outputs'!$B:$B,$A$61,'EPS BAU Outputs'!$A:$A,$A77)</f>
        <v>2540.7199999999998</v>
      </c>
      <c r="V77">
        <f>SUMIFS('EPS BAU Outputs'!W:W,'EPS BAU Outputs'!$B:$B,$A$61,'EPS BAU Outputs'!$A:$A,$A77)</f>
        <v>2551.13</v>
      </c>
      <c r="W77">
        <f>SUMIFS('EPS BAU Outputs'!X:X,'EPS BAU Outputs'!$B:$B,$A$61,'EPS BAU Outputs'!$A:$A,$A77)</f>
        <v>2562.16</v>
      </c>
      <c r="X77">
        <f>SUMIFS('EPS BAU Outputs'!Y:Y,'EPS BAU Outputs'!$B:$B,$A$61,'EPS BAU Outputs'!$A:$A,$A77)</f>
        <v>2574.46</v>
      </c>
      <c r="Y77">
        <f>SUMIFS('EPS BAU Outputs'!Z:Z,'EPS BAU Outputs'!$B:$B,$A$61,'EPS BAU Outputs'!$A:$A,$A77)</f>
        <v>2588.6</v>
      </c>
      <c r="Z77">
        <f>SUMIFS('EPS BAU Outputs'!AA:AA,'EPS BAU Outputs'!$B:$B,$A$61,'EPS BAU Outputs'!$A:$A,$A77)</f>
        <v>2598.48</v>
      </c>
      <c r="AA77">
        <f>SUMIFS('EPS BAU Outputs'!AB:AB,'EPS BAU Outputs'!$B:$B,$A$61,'EPS BAU Outputs'!$A:$A,$A77)</f>
        <v>2606.34</v>
      </c>
      <c r="AB77">
        <f>SUMIFS('EPS BAU Outputs'!AC:AC,'EPS BAU Outputs'!$B:$B,$A$61,'EPS BAU Outputs'!$A:$A,$A77)</f>
        <v>2622.36</v>
      </c>
      <c r="AC77">
        <f>SUMIFS('EPS BAU Outputs'!AD:AD,'EPS BAU Outputs'!$B:$B,$A$61,'EPS BAU Outputs'!$A:$A,$A77)</f>
        <v>2635.59</v>
      </c>
      <c r="AD77">
        <f>SUMIFS('EPS BAU Outputs'!AE:AE,'EPS BAU Outputs'!$B:$B,$A$61,'EPS BAU Outputs'!$A:$A,$A77)</f>
        <v>2644.51</v>
      </c>
      <c r="AE77">
        <f>SUMIFS('EPS BAU Outputs'!AF:AF,'EPS BAU Outputs'!$B:$B,$A$61,'EPS BAU Outputs'!$A:$A,$A77)</f>
        <v>2655.29</v>
      </c>
      <c r="AF77">
        <f>SUMIFS('EPS BAU Outputs'!AG:AG,'EPS BAU Outputs'!$B:$B,$A$61,'EPS BAU Outputs'!$A:$A,$A77)</f>
        <v>2676.5</v>
      </c>
    </row>
    <row r="78" spans="1:32" hidden="1" outlineLevel="1">
      <c r="A78" t="s">
        <v>452</v>
      </c>
      <c r="B78">
        <f>SUMIFS('EPS BAU Outputs'!C:C,'EPS BAU Outputs'!$B:$B,$A$61,'EPS BAU Outputs'!$A:$A,$A78)</f>
        <v>64.709900000000005</v>
      </c>
      <c r="C78">
        <f>SUMIFS('EPS BAU Outputs'!D:D,'EPS BAU Outputs'!$B:$B,$A$61,'EPS BAU Outputs'!$A:$A,$A78)</f>
        <v>69.104399999999998</v>
      </c>
      <c r="D78">
        <f>SUMIFS('EPS BAU Outputs'!E:E,'EPS BAU Outputs'!$B:$B,$A$61,'EPS BAU Outputs'!$A:$A,$A78)</f>
        <v>72.639300000000006</v>
      </c>
      <c r="E78">
        <f>SUMIFS('EPS BAU Outputs'!F:F,'EPS BAU Outputs'!$B:$B,$A$61,'EPS BAU Outputs'!$A:$A,$A78)</f>
        <v>74.087299999999999</v>
      </c>
      <c r="F78">
        <f>SUMIFS('EPS BAU Outputs'!G:G,'EPS BAU Outputs'!$B:$B,$A$61,'EPS BAU Outputs'!$A:$A,$A78)</f>
        <v>74.312600000000003</v>
      </c>
      <c r="G78">
        <f>SUMIFS('EPS BAU Outputs'!H:H,'EPS BAU Outputs'!$B:$B,$A$61,'EPS BAU Outputs'!$A:$A,$A78)</f>
        <v>74.915700000000001</v>
      </c>
      <c r="H78">
        <f>SUMIFS('EPS BAU Outputs'!I:I,'EPS BAU Outputs'!$B:$B,$A$61,'EPS BAU Outputs'!$A:$A,$A78)</f>
        <v>75.196700000000007</v>
      </c>
      <c r="I78">
        <f>SUMIFS('EPS BAU Outputs'!J:J,'EPS BAU Outputs'!$B:$B,$A$61,'EPS BAU Outputs'!$A:$A,$A78)</f>
        <v>75.240399999999994</v>
      </c>
      <c r="J78">
        <f>SUMIFS('EPS BAU Outputs'!K:K,'EPS BAU Outputs'!$B:$B,$A$61,'EPS BAU Outputs'!$A:$A,$A78)</f>
        <v>75.1584</v>
      </c>
      <c r="K78">
        <f>SUMIFS('EPS BAU Outputs'!L:L,'EPS BAU Outputs'!$B:$B,$A$61,'EPS BAU Outputs'!$A:$A,$A78)</f>
        <v>75.039199999999994</v>
      </c>
      <c r="L78">
        <f>SUMIFS('EPS BAU Outputs'!M:M,'EPS BAU Outputs'!$B:$B,$A$61,'EPS BAU Outputs'!$A:$A,$A78)</f>
        <v>74.909899999999993</v>
      </c>
      <c r="M78">
        <f>SUMIFS('EPS BAU Outputs'!N:N,'EPS BAU Outputs'!$B:$B,$A$61,'EPS BAU Outputs'!$A:$A,$A78)</f>
        <v>74.781999999999996</v>
      </c>
      <c r="N78">
        <f>SUMIFS('EPS BAU Outputs'!O:O,'EPS BAU Outputs'!$B:$B,$A$61,'EPS BAU Outputs'!$A:$A,$A78)</f>
        <v>75.205399999999997</v>
      </c>
      <c r="O78">
        <f>SUMIFS('EPS BAU Outputs'!P:P,'EPS BAU Outputs'!$B:$B,$A$61,'EPS BAU Outputs'!$A:$A,$A78)</f>
        <v>75.199399999999997</v>
      </c>
      <c r="P78">
        <f>SUMIFS('EPS BAU Outputs'!Q:Q,'EPS BAU Outputs'!$B:$B,$A$61,'EPS BAU Outputs'!$A:$A,$A78)</f>
        <v>75.062899999999999</v>
      </c>
      <c r="Q78">
        <f>SUMIFS('EPS BAU Outputs'!R:R,'EPS BAU Outputs'!$B:$B,$A$61,'EPS BAU Outputs'!$A:$A,$A78)</f>
        <v>75.019599999999997</v>
      </c>
      <c r="R78">
        <f>SUMIFS('EPS BAU Outputs'!S:S,'EPS BAU Outputs'!$B:$B,$A$61,'EPS BAU Outputs'!$A:$A,$A78)</f>
        <v>74.896199999999993</v>
      </c>
      <c r="S78">
        <f>SUMIFS('EPS BAU Outputs'!T:T,'EPS BAU Outputs'!$B:$B,$A$61,'EPS BAU Outputs'!$A:$A,$A78)</f>
        <v>74.911000000000001</v>
      </c>
      <c r="T78">
        <f>SUMIFS('EPS BAU Outputs'!U:U,'EPS BAU Outputs'!$B:$B,$A$61,'EPS BAU Outputs'!$A:$A,$A78)</f>
        <v>75.026300000000006</v>
      </c>
      <c r="U78">
        <f>SUMIFS('EPS BAU Outputs'!V:V,'EPS BAU Outputs'!$B:$B,$A$61,'EPS BAU Outputs'!$A:$A,$A78)</f>
        <v>74.925799999999995</v>
      </c>
      <c r="V78">
        <f>SUMIFS('EPS BAU Outputs'!W:W,'EPS BAU Outputs'!$B:$B,$A$61,'EPS BAU Outputs'!$A:$A,$A78)</f>
        <v>74.856399999999994</v>
      </c>
      <c r="W78">
        <f>SUMIFS('EPS BAU Outputs'!X:X,'EPS BAU Outputs'!$B:$B,$A$61,'EPS BAU Outputs'!$A:$A,$A78)</f>
        <v>74.933400000000006</v>
      </c>
      <c r="X78">
        <f>SUMIFS('EPS BAU Outputs'!Y:Y,'EPS BAU Outputs'!$B:$B,$A$61,'EPS BAU Outputs'!$A:$A,$A78)</f>
        <v>74.901899999999998</v>
      </c>
      <c r="Y78">
        <f>SUMIFS('EPS BAU Outputs'!Z:Z,'EPS BAU Outputs'!$B:$B,$A$61,'EPS BAU Outputs'!$A:$A,$A78)</f>
        <v>75.129000000000005</v>
      </c>
      <c r="Z78">
        <f>SUMIFS('EPS BAU Outputs'!AA:AA,'EPS BAU Outputs'!$B:$B,$A$61,'EPS BAU Outputs'!$A:$A,$A78)</f>
        <v>75.076800000000006</v>
      </c>
      <c r="AA78">
        <f>SUMIFS('EPS BAU Outputs'!AB:AB,'EPS BAU Outputs'!$B:$B,$A$61,'EPS BAU Outputs'!$A:$A,$A78)</f>
        <v>74.856399999999994</v>
      </c>
      <c r="AB78">
        <f>SUMIFS('EPS BAU Outputs'!AC:AC,'EPS BAU Outputs'!$B:$B,$A$61,'EPS BAU Outputs'!$A:$A,$A78)</f>
        <v>75.083399999999997</v>
      </c>
      <c r="AC78">
        <f>SUMIFS('EPS BAU Outputs'!AD:AD,'EPS BAU Outputs'!$B:$B,$A$61,'EPS BAU Outputs'!$A:$A,$A78)</f>
        <v>74.914699999999996</v>
      </c>
      <c r="AD78">
        <f>SUMIFS('EPS BAU Outputs'!AE:AE,'EPS BAU Outputs'!$B:$B,$A$61,'EPS BAU Outputs'!$A:$A,$A78)</f>
        <v>74.787499999999994</v>
      </c>
      <c r="AE78">
        <f>SUMIFS('EPS BAU Outputs'!AF:AF,'EPS BAU Outputs'!$B:$B,$A$61,'EPS BAU Outputs'!$A:$A,$A78)</f>
        <v>74.738299999999995</v>
      </c>
      <c r="AF78">
        <f>SUMIFS('EPS BAU Outputs'!AG:AG,'EPS BAU Outputs'!$B:$B,$A$61,'EPS BAU Outputs'!$A:$A,$A78)</f>
        <v>74.961600000000004</v>
      </c>
    </row>
    <row r="79" spans="1:32" hidden="1" outlineLevel="1">
      <c r="A79" t="s">
        <v>453</v>
      </c>
      <c r="B79">
        <f>SUMIFS('EPS BAU Outputs'!C:C,'EPS BAU Outputs'!$B:$B,$A$61,'EPS BAU Outputs'!$A:$A,$A79)</f>
        <v>-758.70899999999995</v>
      </c>
      <c r="C79">
        <f>SUMIFS('EPS BAU Outputs'!D:D,'EPS BAU Outputs'!$B:$B,$A$61,'EPS BAU Outputs'!$A:$A,$A79)</f>
        <v>-740.18799999999999</v>
      </c>
      <c r="D79">
        <f>SUMIFS('EPS BAU Outputs'!E:E,'EPS BAU Outputs'!$B:$B,$A$61,'EPS BAU Outputs'!$A:$A,$A79)</f>
        <v>-735.697</v>
      </c>
      <c r="E79">
        <f>SUMIFS('EPS BAU Outputs'!F:F,'EPS BAU Outputs'!$B:$B,$A$61,'EPS BAU Outputs'!$A:$A,$A79)</f>
        <v>-732.20500000000004</v>
      </c>
      <c r="F79">
        <f>SUMIFS('EPS BAU Outputs'!G:G,'EPS BAU Outputs'!$B:$B,$A$61,'EPS BAU Outputs'!$A:$A,$A79)</f>
        <v>-728.96600000000001</v>
      </c>
      <c r="G79">
        <f>SUMIFS('EPS BAU Outputs'!H:H,'EPS BAU Outputs'!$B:$B,$A$61,'EPS BAU Outputs'!$A:$A,$A79)</f>
        <v>-724.47400000000005</v>
      </c>
      <c r="H79">
        <f>SUMIFS('EPS BAU Outputs'!I:I,'EPS BAU Outputs'!$B:$B,$A$61,'EPS BAU Outputs'!$A:$A,$A79)</f>
        <v>-720.98199999999997</v>
      </c>
      <c r="I79">
        <f>SUMIFS('EPS BAU Outputs'!J:J,'EPS BAU Outputs'!$B:$B,$A$61,'EPS BAU Outputs'!$A:$A,$A79)</f>
        <v>-717.74400000000003</v>
      </c>
      <c r="J79">
        <f>SUMIFS('EPS BAU Outputs'!K:K,'EPS BAU Outputs'!$B:$B,$A$61,'EPS BAU Outputs'!$A:$A,$A79)</f>
        <v>-713.25099999999998</v>
      </c>
      <c r="K79">
        <f>SUMIFS('EPS BAU Outputs'!L:L,'EPS BAU Outputs'!$B:$B,$A$61,'EPS BAU Outputs'!$A:$A,$A79)</f>
        <v>-709.73299999999995</v>
      </c>
      <c r="L79">
        <f>SUMIFS('EPS BAU Outputs'!M:M,'EPS BAU Outputs'!$B:$B,$A$61,'EPS BAU Outputs'!$A:$A,$A79)</f>
        <v>-705.24099999999999</v>
      </c>
      <c r="M79">
        <f>SUMIFS('EPS BAU Outputs'!N:N,'EPS BAU Outputs'!$B:$B,$A$61,'EPS BAU Outputs'!$A:$A,$A79)</f>
        <v>-702.029</v>
      </c>
      <c r="N79">
        <f>SUMIFS('EPS BAU Outputs'!O:O,'EPS BAU Outputs'!$B:$B,$A$61,'EPS BAU Outputs'!$A:$A,$A79)</f>
        <v>-698.51</v>
      </c>
      <c r="O79">
        <f>SUMIFS('EPS BAU Outputs'!P:P,'EPS BAU Outputs'!$B:$B,$A$61,'EPS BAU Outputs'!$A:$A,$A79)</f>
        <v>-694.01900000000001</v>
      </c>
      <c r="P79">
        <f>SUMIFS('EPS BAU Outputs'!Q:Q,'EPS BAU Outputs'!$B:$B,$A$61,'EPS BAU Outputs'!$A:$A,$A79)</f>
        <v>-690.52700000000004</v>
      </c>
      <c r="Q79">
        <f>SUMIFS('EPS BAU Outputs'!R:R,'EPS BAU Outputs'!$B:$B,$A$61,'EPS BAU Outputs'!$A:$A,$A79)</f>
        <v>-686.28800000000001</v>
      </c>
      <c r="R79">
        <f>SUMIFS('EPS BAU Outputs'!S:S,'EPS BAU Outputs'!$B:$B,$A$61,'EPS BAU Outputs'!$A:$A,$A79)</f>
        <v>-682.79600000000005</v>
      </c>
      <c r="S79">
        <f>SUMIFS('EPS BAU Outputs'!T:T,'EPS BAU Outputs'!$B:$B,$A$61,'EPS BAU Outputs'!$A:$A,$A79)</f>
        <v>-679.30399999999997</v>
      </c>
      <c r="T79">
        <f>SUMIFS('EPS BAU Outputs'!U:U,'EPS BAU Outputs'!$B:$B,$A$61,'EPS BAU Outputs'!$A:$A,$A79)</f>
        <v>-674.78499999999997</v>
      </c>
      <c r="U79">
        <f>SUMIFS('EPS BAU Outputs'!V:V,'EPS BAU Outputs'!$B:$B,$A$61,'EPS BAU Outputs'!$A:$A,$A79)</f>
        <v>-671.57299999999998</v>
      </c>
      <c r="V79">
        <f>SUMIFS('EPS BAU Outputs'!W:W,'EPS BAU Outputs'!$B:$B,$A$61,'EPS BAU Outputs'!$A:$A,$A79)</f>
        <v>-668.08199999999999</v>
      </c>
      <c r="W79">
        <f>SUMIFS('EPS BAU Outputs'!X:X,'EPS BAU Outputs'!$B:$B,$A$61,'EPS BAU Outputs'!$A:$A,$A79)</f>
        <v>-663.56299999999999</v>
      </c>
      <c r="X79">
        <f>SUMIFS('EPS BAU Outputs'!Y:Y,'EPS BAU Outputs'!$B:$B,$A$61,'EPS BAU Outputs'!$A:$A,$A79)</f>
        <v>-660.07100000000003</v>
      </c>
      <c r="Y79">
        <f>SUMIFS('EPS BAU Outputs'!Z:Z,'EPS BAU Outputs'!$B:$B,$A$61,'EPS BAU Outputs'!$A:$A,$A79)</f>
        <v>-655.85900000000004</v>
      </c>
      <c r="Z79">
        <f>SUMIFS('EPS BAU Outputs'!AA:AA,'EPS BAU Outputs'!$B:$B,$A$61,'EPS BAU Outputs'!$A:$A,$A79)</f>
        <v>-652.34100000000001</v>
      </c>
      <c r="AA79">
        <f>SUMIFS('EPS BAU Outputs'!AB:AB,'EPS BAU Outputs'!$B:$B,$A$61,'EPS BAU Outputs'!$A:$A,$A79)</f>
        <v>-648.84799999999996</v>
      </c>
      <c r="AB79">
        <f>SUMIFS('EPS BAU Outputs'!AC:AC,'EPS BAU Outputs'!$B:$B,$A$61,'EPS BAU Outputs'!$A:$A,$A79)</f>
        <v>-644.63599999999997</v>
      </c>
      <c r="AC79">
        <f>SUMIFS('EPS BAU Outputs'!AD:AD,'EPS BAU Outputs'!$B:$B,$A$61,'EPS BAU Outputs'!$A:$A,$A79)</f>
        <v>-641.11800000000005</v>
      </c>
      <c r="AD79">
        <f>SUMIFS('EPS BAU Outputs'!AE:AE,'EPS BAU Outputs'!$B:$B,$A$61,'EPS BAU Outputs'!$A:$A,$A79)</f>
        <v>-636.62599999999998</v>
      </c>
      <c r="AE79">
        <f>SUMIFS('EPS BAU Outputs'!AF:AF,'EPS BAU Outputs'!$B:$B,$A$61,'EPS BAU Outputs'!$A:$A,$A79)</f>
        <v>-633.13400000000001</v>
      </c>
      <c r="AF79">
        <f>SUMIFS('EPS BAU Outputs'!AG:AG,'EPS BAU Outputs'!$B:$B,$A$61,'EPS BAU Outputs'!$A:$A,$A79)</f>
        <v>-629.89499999999998</v>
      </c>
    </row>
    <row r="80" spans="1:32" hidden="1" outlineLevel="1">
      <c r="A80" t="s">
        <v>454</v>
      </c>
      <c r="B80">
        <f>SUMIFS('EPS BAU Outputs'!C:C,'EPS BAU Outputs'!$B:$B,$A$61,'EPS BAU Outputs'!$A:$A,$A80)</f>
        <v>0</v>
      </c>
      <c r="C80">
        <f>SUMIFS('EPS BAU Outputs'!D:D,'EPS BAU Outputs'!$B:$B,$A$61,'EPS BAU Outputs'!$A:$A,$A80)</f>
        <v>0</v>
      </c>
      <c r="D80">
        <f>SUMIFS('EPS BAU Outputs'!E:E,'EPS BAU Outputs'!$B:$B,$A$61,'EPS BAU Outputs'!$A:$A,$A80)</f>
        <v>0</v>
      </c>
      <c r="E80">
        <f>SUMIFS('EPS BAU Outputs'!F:F,'EPS BAU Outputs'!$B:$B,$A$61,'EPS BAU Outputs'!$A:$A,$A80)</f>
        <v>0</v>
      </c>
      <c r="F80">
        <f>SUMIFS('EPS BAU Outputs'!G:G,'EPS BAU Outputs'!$B:$B,$A$61,'EPS BAU Outputs'!$A:$A,$A80)</f>
        <v>0</v>
      </c>
      <c r="G80">
        <f>SUMIFS('EPS BAU Outputs'!H:H,'EPS BAU Outputs'!$B:$B,$A$61,'EPS BAU Outputs'!$A:$A,$A80)</f>
        <v>0</v>
      </c>
      <c r="H80">
        <f>SUMIFS('EPS BAU Outputs'!I:I,'EPS BAU Outputs'!$B:$B,$A$61,'EPS BAU Outputs'!$A:$A,$A80)</f>
        <v>0</v>
      </c>
      <c r="I80">
        <f>SUMIFS('EPS BAU Outputs'!J:J,'EPS BAU Outputs'!$B:$B,$A$61,'EPS BAU Outputs'!$A:$A,$A80)</f>
        <v>0</v>
      </c>
      <c r="J80">
        <f>SUMIFS('EPS BAU Outputs'!K:K,'EPS BAU Outputs'!$B:$B,$A$61,'EPS BAU Outputs'!$A:$A,$A80)</f>
        <v>0</v>
      </c>
      <c r="K80">
        <f>SUMIFS('EPS BAU Outputs'!L:L,'EPS BAU Outputs'!$B:$B,$A$61,'EPS BAU Outputs'!$A:$A,$A80)</f>
        <v>0</v>
      </c>
      <c r="L80">
        <f>SUMIFS('EPS BAU Outputs'!M:M,'EPS BAU Outputs'!$B:$B,$A$61,'EPS BAU Outputs'!$A:$A,$A80)</f>
        <v>0</v>
      </c>
      <c r="M80">
        <f>SUMIFS('EPS BAU Outputs'!N:N,'EPS BAU Outputs'!$B:$B,$A$61,'EPS BAU Outputs'!$A:$A,$A80)</f>
        <v>0</v>
      </c>
      <c r="N80">
        <f>SUMIFS('EPS BAU Outputs'!O:O,'EPS BAU Outputs'!$B:$B,$A$61,'EPS BAU Outputs'!$A:$A,$A80)</f>
        <v>0</v>
      </c>
      <c r="O80">
        <f>SUMIFS('EPS BAU Outputs'!P:P,'EPS BAU Outputs'!$B:$B,$A$61,'EPS BAU Outputs'!$A:$A,$A80)</f>
        <v>0</v>
      </c>
      <c r="P80">
        <f>SUMIFS('EPS BAU Outputs'!Q:Q,'EPS BAU Outputs'!$B:$B,$A$61,'EPS BAU Outputs'!$A:$A,$A80)</f>
        <v>0</v>
      </c>
      <c r="Q80">
        <f>SUMIFS('EPS BAU Outputs'!R:R,'EPS BAU Outputs'!$B:$B,$A$61,'EPS BAU Outputs'!$A:$A,$A80)</f>
        <v>0</v>
      </c>
      <c r="R80">
        <f>SUMIFS('EPS BAU Outputs'!S:S,'EPS BAU Outputs'!$B:$B,$A$61,'EPS BAU Outputs'!$A:$A,$A80)</f>
        <v>0</v>
      </c>
      <c r="S80">
        <f>SUMIFS('EPS BAU Outputs'!T:T,'EPS BAU Outputs'!$B:$B,$A$61,'EPS BAU Outputs'!$A:$A,$A80)</f>
        <v>0</v>
      </c>
      <c r="T80">
        <f>SUMIFS('EPS BAU Outputs'!U:U,'EPS BAU Outputs'!$B:$B,$A$61,'EPS BAU Outputs'!$A:$A,$A80)</f>
        <v>0</v>
      </c>
      <c r="U80">
        <f>SUMIFS('EPS BAU Outputs'!V:V,'EPS BAU Outputs'!$B:$B,$A$61,'EPS BAU Outputs'!$A:$A,$A80)</f>
        <v>0</v>
      </c>
      <c r="V80">
        <f>SUMIFS('EPS BAU Outputs'!W:W,'EPS BAU Outputs'!$B:$B,$A$61,'EPS BAU Outputs'!$A:$A,$A80)</f>
        <v>0</v>
      </c>
      <c r="W80">
        <f>SUMIFS('EPS BAU Outputs'!X:X,'EPS BAU Outputs'!$B:$B,$A$61,'EPS BAU Outputs'!$A:$A,$A80)</f>
        <v>0</v>
      </c>
      <c r="X80">
        <f>SUMIFS('EPS BAU Outputs'!Y:Y,'EPS BAU Outputs'!$B:$B,$A$61,'EPS BAU Outputs'!$A:$A,$A80)</f>
        <v>0</v>
      </c>
      <c r="Y80">
        <f>SUMIFS('EPS BAU Outputs'!Z:Z,'EPS BAU Outputs'!$B:$B,$A$61,'EPS BAU Outputs'!$A:$A,$A80)</f>
        <v>0</v>
      </c>
      <c r="Z80">
        <f>SUMIFS('EPS BAU Outputs'!AA:AA,'EPS BAU Outputs'!$B:$B,$A$61,'EPS BAU Outputs'!$A:$A,$A80)</f>
        <v>0</v>
      </c>
      <c r="AA80">
        <f>SUMIFS('EPS BAU Outputs'!AB:AB,'EPS BAU Outputs'!$B:$B,$A$61,'EPS BAU Outputs'!$A:$A,$A80)</f>
        <v>0</v>
      </c>
      <c r="AB80">
        <f>SUMIFS('EPS BAU Outputs'!AC:AC,'EPS BAU Outputs'!$B:$B,$A$61,'EPS BAU Outputs'!$A:$A,$A80)</f>
        <v>0</v>
      </c>
      <c r="AC80">
        <f>SUMIFS('EPS BAU Outputs'!AD:AD,'EPS BAU Outputs'!$B:$B,$A$61,'EPS BAU Outputs'!$A:$A,$A80)</f>
        <v>0</v>
      </c>
      <c r="AD80">
        <f>SUMIFS('EPS BAU Outputs'!AE:AE,'EPS BAU Outputs'!$B:$B,$A$61,'EPS BAU Outputs'!$A:$A,$A80)</f>
        <v>0</v>
      </c>
      <c r="AE80">
        <f>SUMIFS('EPS BAU Outputs'!AF:AF,'EPS BAU Outputs'!$B:$B,$A$61,'EPS BAU Outputs'!$A:$A,$A80)</f>
        <v>0</v>
      </c>
      <c r="AF80">
        <f>SUMIFS('EPS BAU Outputs'!AG:AG,'EPS BAU Outputs'!$B:$B,$A$61,'EPS BAU Outputs'!$A:$A,$A80)</f>
        <v>0</v>
      </c>
    </row>
    <row r="81" spans="1:32" hidden="1" outlineLevel="1"/>
    <row r="82" spans="1:32" hidden="1" outlineLevel="1">
      <c r="A82" t="s">
        <v>513</v>
      </c>
      <c r="B82">
        <v>2020</v>
      </c>
      <c r="C82">
        <v>2021</v>
      </c>
      <c r="D82">
        <v>2022</v>
      </c>
      <c r="E82">
        <v>2023</v>
      </c>
      <c r="F82">
        <v>2024</v>
      </c>
      <c r="G82">
        <v>2025</v>
      </c>
      <c r="H82">
        <v>2026</v>
      </c>
      <c r="I82">
        <v>2027</v>
      </c>
      <c r="J82">
        <v>2028</v>
      </c>
      <c r="K82">
        <v>2029</v>
      </c>
      <c r="L82">
        <v>2030</v>
      </c>
      <c r="M82">
        <v>2031</v>
      </c>
      <c r="N82">
        <v>2032</v>
      </c>
      <c r="O82">
        <v>2033</v>
      </c>
      <c r="P82">
        <v>2034</v>
      </c>
      <c r="Q82">
        <v>2035</v>
      </c>
      <c r="R82">
        <v>2036</v>
      </c>
      <c r="S82">
        <v>2037</v>
      </c>
      <c r="T82">
        <v>2038</v>
      </c>
      <c r="U82">
        <v>2039</v>
      </c>
      <c r="V82">
        <v>2040</v>
      </c>
      <c r="W82">
        <v>2041</v>
      </c>
      <c r="X82">
        <v>2042</v>
      </c>
      <c r="Y82">
        <v>2043</v>
      </c>
      <c r="Z82">
        <v>2044</v>
      </c>
      <c r="AA82">
        <v>2045</v>
      </c>
      <c r="AB82">
        <v>2046</v>
      </c>
      <c r="AC82">
        <v>2047</v>
      </c>
      <c r="AD82">
        <v>2048</v>
      </c>
      <c r="AE82">
        <v>2049</v>
      </c>
      <c r="AF82">
        <v>2050</v>
      </c>
    </row>
    <row r="83" spans="1:32" hidden="1" outlineLevel="1">
      <c r="A83" t="s">
        <v>455</v>
      </c>
      <c r="B83">
        <f>SUMIFS('EPS BAU Outputs'!C:C,'EPS BAU Outputs'!$B:$B,$A$61,'EPS BAU Outputs'!$A:$A,$A83)</f>
        <v>1655.97</v>
      </c>
      <c r="C83">
        <f>SUMIFS('EPS BAU Outputs'!D:D,'EPS BAU Outputs'!$B:$B,$A$61,'EPS BAU Outputs'!$A:$A,$A83)</f>
        <v>1715.03</v>
      </c>
      <c r="D83">
        <f>SUMIFS('EPS BAU Outputs'!E:E,'EPS BAU Outputs'!$B:$B,$A$61,'EPS BAU Outputs'!$A:$A,$A83)</f>
        <v>1724.3</v>
      </c>
      <c r="E83">
        <f>SUMIFS('EPS BAU Outputs'!F:F,'EPS BAU Outputs'!$B:$B,$A$61,'EPS BAU Outputs'!$A:$A,$A83)</f>
        <v>1726.33</v>
      </c>
      <c r="F83">
        <f>SUMIFS('EPS BAU Outputs'!G:G,'EPS BAU Outputs'!$B:$B,$A$61,'EPS BAU Outputs'!$A:$A,$A83)</f>
        <v>1696.53</v>
      </c>
      <c r="G83">
        <f>SUMIFS('EPS BAU Outputs'!H:H,'EPS BAU Outputs'!$B:$B,$A$61,'EPS BAU Outputs'!$A:$A,$A83)</f>
        <v>1703.34</v>
      </c>
      <c r="H83">
        <f>SUMIFS('EPS BAU Outputs'!I:I,'EPS BAU Outputs'!$B:$B,$A$61,'EPS BAU Outputs'!$A:$A,$A83)</f>
        <v>1706.06</v>
      </c>
      <c r="I83">
        <f>SUMIFS('EPS BAU Outputs'!J:J,'EPS BAU Outputs'!$B:$B,$A$61,'EPS BAU Outputs'!$A:$A,$A83)</f>
        <v>1698.2</v>
      </c>
      <c r="J83">
        <f>SUMIFS('EPS BAU Outputs'!K:K,'EPS BAU Outputs'!$B:$B,$A$61,'EPS BAU Outputs'!$A:$A,$A83)</f>
        <v>1696.26</v>
      </c>
      <c r="K83">
        <f>SUMIFS('EPS BAU Outputs'!L:L,'EPS BAU Outputs'!$B:$B,$A$61,'EPS BAU Outputs'!$A:$A,$A83)</f>
        <v>1659.45</v>
      </c>
      <c r="L83">
        <f>SUMIFS('EPS BAU Outputs'!M:M,'EPS BAU Outputs'!$B:$B,$A$61,'EPS BAU Outputs'!$A:$A,$A83)</f>
        <v>1651.4</v>
      </c>
      <c r="M83">
        <f>SUMIFS('EPS BAU Outputs'!N:N,'EPS BAU Outputs'!$B:$B,$A$61,'EPS BAU Outputs'!$A:$A,$A83)</f>
        <v>1642.95</v>
      </c>
      <c r="N83">
        <f>SUMIFS('EPS BAU Outputs'!O:O,'EPS BAU Outputs'!$B:$B,$A$61,'EPS BAU Outputs'!$A:$A,$A83)</f>
        <v>1639.85</v>
      </c>
      <c r="O83">
        <f>SUMIFS('EPS BAU Outputs'!P:P,'EPS BAU Outputs'!$B:$B,$A$61,'EPS BAU Outputs'!$A:$A,$A83)</f>
        <v>1633.69</v>
      </c>
      <c r="P83">
        <f>SUMIFS('EPS BAU Outputs'!Q:Q,'EPS BAU Outputs'!$B:$B,$A$61,'EPS BAU Outputs'!$A:$A,$A83)</f>
        <v>1602.15</v>
      </c>
      <c r="Q83">
        <f>SUMIFS('EPS BAU Outputs'!R:R,'EPS BAU Outputs'!$B:$B,$A$61,'EPS BAU Outputs'!$A:$A,$A83)</f>
        <v>1592.32</v>
      </c>
      <c r="R83">
        <f>SUMIFS('EPS BAU Outputs'!S:S,'EPS BAU Outputs'!$B:$B,$A$61,'EPS BAU Outputs'!$A:$A,$A83)</f>
        <v>1591.63</v>
      </c>
      <c r="S83">
        <f>SUMIFS('EPS BAU Outputs'!T:T,'EPS BAU Outputs'!$B:$B,$A$61,'EPS BAU Outputs'!$A:$A,$A83)</f>
        <v>1599.18</v>
      </c>
      <c r="T83">
        <f>SUMIFS('EPS BAU Outputs'!U:U,'EPS BAU Outputs'!$B:$B,$A$61,'EPS BAU Outputs'!$A:$A,$A83)</f>
        <v>1608.59</v>
      </c>
      <c r="U83">
        <f>SUMIFS('EPS BAU Outputs'!V:V,'EPS BAU Outputs'!$B:$B,$A$61,'EPS BAU Outputs'!$A:$A,$A83)</f>
        <v>1618.45</v>
      </c>
      <c r="V83">
        <f>SUMIFS('EPS BAU Outputs'!W:W,'EPS BAU Outputs'!$B:$B,$A$61,'EPS BAU Outputs'!$A:$A,$A83)</f>
        <v>1625.77</v>
      </c>
      <c r="W83">
        <f>SUMIFS('EPS BAU Outputs'!X:X,'EPS BAU Outputs'!$B:$B,$A$61,'EPS BAU Outputs'!$A:$A,$A83)</f>
        <v>1634.32</v>
      </c>
      <c r="X83">
        <f>SUMIFS('EPS BAU Outputs'!Y:Y,'EPS BAU Outputs'!$B:$B,$A$61,'EPS BAU Outputs'!$A:$A,$A83)</f>
        <v>1644.07</v>
      </c>
      <c r="Y83">
        <f>SUMIFS('EPS BAU Outputs'!Z:Z,'EPS BAU Outputs'!$B:$B,$A$61,'EPS BAU Outputs'!$A:$A,$A83)</f>
        <v>1655.96</v>
      </c>
      <c r="Z83">
        <f>SUMIFS('EPS BAU Outputs'!AA:AA,'EPS BAU Outputs'!$B:$B,$A$61,'EPS BAU Outputs'!$A:$A,$A83)</f>
        <v>1663.6</v>
      </c>
      <c r="AA83">
        <f>SUMIFS('EPS BAU Outputs'!AB:AB,'EPS BAU Outputs'!$B:$B,$A$61,'EPS BAU Outputs'!$A:$A,$A83)</f>
        <v>1669.08</v>
      </c>
      <c r="AB83">
        <f>SUMIFS('EPS BAU Outputs'!AC:AC,'EPS BAU Outputs'!$B:$B,$A$61,'EPS BAU Outputs'!$A:$A,$A83)</f>
        <v>1682.99</v>
      </c>
      <c r="AC83">
        <f>SUMIFS('EPS BAU Outputs'!AD:AD,'EPS BAU Outputs'!$B:$B,$A$61,'EPS BAU Outputs'!$A:$A,$A83)</f>
        <v>1694.09</v>
      </c>
      <c r="AD83">
        <f>SUMIFS('EPS BAU Outputs'!AE:AE,'EPS BAU Outputs'!$B:$B,$A$61,'EPS BAU Outputs'!$A:$A,$A83)</f>
        <v>1700.82</v>
      </c>
      <c r="AE83">
        <f>SUMIFS('EPS BAU Outputs'!AF:AF,'EPS BAU Outputs'!$B:$B,$A$61,'EPS BAU Outputs'!$A:$A,$A83)</f>
        <v>1709.38</v>
      </c>
      <c r="AF83">
        <f>SUMIFS('EPS BAU Outputs'!AG:AG,'EPS BAU Outputs'!$B:$B,$A$61,'EPS BAU Outputs'!$A:$A,$A83)</f>
        <v>1728.31</v>
      </c>
    </row>
    <row r="84" spans="1:32" hidden="1" outlineLevel="1"/>
    <row r="85" spans="1:32" hidden="1" outlineLevel="1">
      <c r="A85" t="s">
        <v>513</v>
      </c>
      <c r="B85">
        <v>2020</v>
      </c>
      <c r="C85">
        <v>2021</v>
      </c>
      <c r="D85">
        <v>2022</v>
      </c>
      <c r="E85">
        <v>2023</v>
      </c>
      <c r="F85">
        <v>2024</v>
      </c>
      <c r="G85">
        <v>2025</v>
      </c>
      <c r="H85">
        <v>2026</v>
      </c>
      <c r="I85">
        <v>2027</v>
      </c>
      <c r="J85">
        <v>2028</v>
      </c>
      <c r="K85">
        <v>2029</v>
      </c>
      <c r="L85">
        <v>2030</v>
      </c>
      <c r="M85">
        <v>2031</v>
      </c>
      <c r="N85">
        <v>2032</v>
      </c>
      <c r="O85">
        <v>2033</v>
      </c>
      <c r="P85">
        <v>2034</v>
      </c>
      <c r="Q85">
        <v>2035</v>
      </c>
      <c r="R85">
        <v>2036</v>
      </c>
      <c r="S85">
        <v>2037</v>
      </c>
      <c r="T85">
        <v>2038</v>
      </c>
      <c r="U85">
        <v>2039</v>
      </c>
      <c r="V85">
        <v>2040</v>
      </c>
      <c r="W85">
        <v>2041</v>
      </c>
      <c r="X85">
        <v>2042</v>
      </c>
      <c r="Y85">
        <v>2043</v>
      </c>
      <c r="Z85">
        <v>2044</v>
      </c>
      <c r="AA85">
        <v>2045</v>
      </c>
      <c r="AB85">
        <v>2046</v>
      </c>
      <c r="AC85">
        <v>2047</v>
      </c>
      <c r="AD85">
        <v>2048</v>
      </c>
      <c r="AE85">
        <v>2049</v>
      </c>
      <c r="AF85">
        <v>2050</v>
      </c>
    </row>
    <row r="86" spans="1:32" hidden="1" outlineLevel="1">
      <c r="A86" t="s">
        <v>456</v>
      </c>
      <c r="B86">
        <f>SUMIFS('EPS BAU Outputs'!C:C,'EPS BAU Outputs'!$B:$B,$A$61,'EPS BAU Outputs'!$A:$A,$A86)</f>
        <v>639.06600000000003</v>
      </c>
      <c r="C86">
        <f>SUMIFS('EPS BAU Outputs'!D:D,'EPS BAU Outputs'!$B:$B,$A$61,'EPS BAU Outputs'!$A:$A,$A86)</f>
        <v>647.13400000000001</v>
      </c>
      <c r="D86">
        <f>SUMIFS('EPS BAU Outputs'!E:E,'EPS BAU Outputs'!$B:$B,$A$61,'EPS BAU Outputs'!$A:$A,$A86)</f>
        <v>650.60900000000004</v>
      </c>
      <c r="E86">
        <f>SUMIFS('EPS BAU Outputs'!F:F,'EPS BAU Outputs'!$B:$B,$A$61,'EPS BAU Outputs'!$A:$A,$A86)</f>
        <v>656.18799999999999</v>
      </c>
      <c r="F86">
        <f>SUMIFS('EPS BAU Outputs'!G:G,'EPS BAU Outputs'!$B:$B,$A$61,'EPS BAU Outputs'!$A:$A,$A86)</f>
        <v>661.25</v>
      </c>
      <c r="G86">
        <f>SUMIFS('EPS BAU Outputs'!H:H,'EPS BAU Outputs'!$B:$B,$A$61,'EPS BAU Outputs'!$A:$A,$A86)</f>
        <v>666.29</v>
      </c>
      <c r="H86">
        <f>SUMIFS('EPS BAU Outputs'!I:I,'EPS BAU Outputs'!$B:$B,$A$61,'EPS BAU Outputs'!$A:$A,$A86)</f>
        <v>670.80799999999999</v>
      </c>
      <c r="I86">
        <f>SUMIFS('EPS BAU Outputs'!J:J,'EPS BAU Outputs'!$B:$B,$A$61,'EPS BAU Outputs'!$A:$A,$A86)</f>
        <v>674.95799999999997</v>
      </c>
      <c r="J86">
        <f>SUMIFS('EPS BAU Outputs'!K:K,'EPS BAU Outputs'!$B:$B,$A$61,'EPS BAU Outputs'!$A:$A,$A86)</f>
        <v>679.23699999999997</v>
      </c>
      <c r="K86">
        <f>SUMIFS('EPS BAU Outputs'!L:L,'EPS BAU Outputs'!$B:$B,$A$61,'EPS BAU Outputs'!$A:$A,$A86)</f>
        <v>683.51900000000001</v>
      </c>
      <c r="L86">
        <f>SUMIFS('EPS BAU Outputs'!M:M,'EPS BAU Outputs'!$B:$B,$A$61,'EPS BAU Outputs'!$A:$A,$A86)</f>
        <v>687.79499999999996</v>
      </c>
      <c r="M86">
        <f>SUMIFS('EPS BAU Outputs'!N:N,'EPS BAU Outputs'!$B:$B,$A$61,'EPS BAU Outputs'!$A:$A,$A86)</f>
        <v>688.79300000000001</v>
      </c>
      <c r="N86">
        <f>SUMIFS('EPS BAU Outputs'!O:O,'EPS BAU Outputs'!$B:$B,$A$61,'EPS BAU Outputs'!$A:$A,$A86)</f>
        <v>690.2</v>
      </c>
      <c r="O86">
        <f>SUMIFS('EPS BAU Outputs'!P:P,'EPS BAU Outputs'!$B:$B,$A$61,'EPS BAU Outputs'!$A:$A,$A86)</f>
        <v>691.38199999999995</v>
      </c>
      <c r="P86">
        <f>SUMIFS('EPS BAU Outputs'!Q:Q,'EPS BAU Outputs'!$B:$B,$A$61,'EPS BAU Outputs'!$A:$A,$A86)</f>
        <v>692.28700000000003</v>
      </c>
      <c r="Q86">
        <f>SUMIFS('EPS BAU Outputs'!R:R,'EPS BAU Outputs'!$B:$B,$A$61,'EPS BAU Outputs'!$A:$A,$A86)</f>
        <v>693.68600000000004</v>
      </c>
      <c r="R86">
        <f>SUMIFS('EPS BAU Outputs'!S:S,'EPS BAU Outputs'!$B:$B,$A$61,'EPS BAU Outputs'!$A:$A,$A86)</f>
        <v>694.56</v>
      </c>
      <c r="S86">
        <f>SUMIFS('EPS BAU Outputs'!T:T,'EPS BAU Outputs'!$B:$B,$A$61,'EPS BAU Outputs'!$A:$A,$A86)</f>
        <v>695.51300000000003</v>
      </c>
      <c r="T86">
        <f>SUMIFS('EPS BAU Outputs'!U:U,'EPS BAU Outputs'!$B:$B,$A$61,'EPS BAU Outputs'!$A:$A,$A86)</f>
        <v>696.18799999999999</v>
      </c>
      <c r="U86">
        <f>SUMIFS('EPS BAU Outputs'!V:V,'EPS BAU Outputs'!$B:$B,$A$61,'EPS BAU Outputs'!$A:$A,$A86)</f>
        <v>696.88900000000001</v>
      </c>
      <c r="V86">
        <f>SUMIFS('EPS BAU Outputs'!W:W,'EPS BAU Outputs'!$B:$B,$A$61,'EPS BAU Outputs'!$A:$A,$A86)</f>
        <v>697.80499999999995</v>
      </c>
      <c r="W86">
        <f>SUMIFS('EPS BAU Outputs'!X:X,'EPS BAU Outputs'!$B:$B,$A$61,'EPS BAU Outputs'!$A:$A,$A86)</f>
        <v>698.08799999999997</v>
      </c>
      <c r="X86">
        <f>SUMIFS('EPS BAU Outputs'!Y:Y,'EPS BAU Outputs'!$B:$B,$A$61,'EPS BAU Outputs'!$A:$A,$A86)</f>
        <v>698.41899999999998</v>
      </c>
      <c r="Y86">
        <f>SUMIFS('EPS BAU Outputs'!Z:Z,'EPS BAU Outputs'!$B:$B,$A$61,'EPS BAU Outputs'!$A:$A,$A86)</f>
        <v>698.49699999999996</v>
      </c>
      <c r="Z86">
        <f>SUMIFS('EPS BAU Outputs'!AA:AA,'EPS BAU Outputs'!$B:$B,$A$61,'EPS BAU Outputs'!$A:$A,$A86)</f>
        <v>698.53300000000002</v>
      </c>
      <c r="AA86">
        <f>SUMIFS('EPS BAU Outputs'!AB:AB,'EPS BAU Outputs'!$B:$B,$A$61,'EPS BAU Outputs'!$A:$A,$A86)</f>
        <v>698.71500000000003</v>
      </c>
      <c r="AB86">
        <f>SUMIFS('EPS BAU Outputs'!AC:AC,'EPS BAU Outputs'!$B:$B,$A$61,'EPS BAU Outputs'!$A:$A,$A86)</f>
        <v>698.61800000000005</v>
      </c>
      <c r="AC86">
        <f>SUMIFS('EPS BAU Outputs'!AD:AD,'EPS BAU Outputs'!$B:$B,$A$61,'EPS BAU Outputs'!$A:$A,$A86)</f>
        <v>698.52300000000002</v>
      </c>
      <c r="AD86">
        <f>SUMIFS('EPS BAU Outputs'!AE:AE,'EPS BAU Outputs'!$B:$B,$A$61,'EPS BAU Outputs'!$A:$A,$A86)</f>
        <v>698.505</v>
      </c>
      <c r="AE86">
        <f>SUMIFS('EPS BAU Outputs'!AF:AF,'EPS BAU Outputs'!$B:$B,$A$61,'EPS BAU Outputs'!$A:$A,$A86)</f>
        <v>698.51599999999996</v>
      </c>
      <c r="AF86">
        <f>SUMIFS('EPS BAU Outputs'!AG:AG,'EPS BAU Outputs'!$B:$B,$A$61,'EPS BAU Outputs'!$A:$A,$A86)</f>
        <v>698.57</v>
      </c>
    </row>
    <row r="87" spans="1:32" hidden="1" outlineLevel="1"/>
    <row r="88" spans="1:32" hidden="1" outlineLevel="1">
      <c r="A88" t="s">
        <v>513</v>
      </c>
      <c r="B88">
        <v>2020</v>
      </c>
      <c r="C88">
        <v>2021</v>
      </c>
      <c r="D88">
        <v>2022</v>
      </c>
      <c r="E88">
        <v>2023</v>
      </c>
      <c r="F88">
        <v>2024</v>
      </c>
      <c r="G88">
        <v>2025</v>
      </c>
      <c r="H88">
        <v>2026</v>
      </c>
      <c r="I88">
        <v>2027</v>
      </c>
      <c r="J88">
        <v>2028</v>
      </c>
      <c r="K88">
        <v>2029</v>
      </c>
      <c r="L88">
        <v>2030</v>
      </c>
      <c r="M88">
        <v>2031</v>
      </c>
      <c r="N88">
        <v>2032</v>
      </c>
      <c r="O88">
        <v>2033</v>
      </c>
      <c r="P88">
        <v>2034</v>
      </c>
      <c r="Q88">
        <v>2035</v>
      </c>
      <c r="R88">
        <v>2036</v>
      </c>
      <c r="S88">
        <v>2037</v>
      </c>
      <c r="T88">
        <v>2038</v>
      </c>
      <c r="U88">
        <v>2039</v>
      </c>
      <c r="V88">
        <v>2040</v>
      </c>
      <c r="W88">
        <v>2041</v>
      </c>
      <c r="X88">
        <v>2042</v>
      </c>
      <c r="Y88">
        <v>2043</v>
      </c>
      <c r="Z88">
        <v>2044</v>
      </c>
      <c r="AA88">
        <v>2045</v>
      </c>
      <c r="AB88">
        <v>2046</v>
      </c>
      <c r="AC88">
        <v>2047</v>
      </c>
      <c r="AD88">
        <v>2048</v>
      </c>
      <c r="AE88">
        <v>2049</v>
      </c>
      <c r="AF88">
        <v>2050</v>
      </c>
    </row>
    <row r="89" spans="1:32" hidden="1" outlineLevel="1">
      <c r="A89" t="s">
        <v>457</v>
      </c>
      <c r="B89">
        <f>SUMIFS('EPS BAU Outputs'!C:C,'EPS BAU Outputs'!$B:$B,$A$61,'EPS BAU Outputs'!$A:$A,$A89)</f>
        <v>187.88200000000001</v>
      </c>
      <c r="C89">
        <f>SUMIFS('EPS BAU Outputs'!D:D,'EPS BAU Outputs'!$B:$B,$A$61,'EPS BAU Outputs'!$A:$A,$A89)</f>
        <v>189.64699999999999</v>
      </c>
      <c r="D89">
        <f>SUMIFS('EPS BAU Outputs'!E:E,'EPS BAU Outputs'!$B:$B,$A$61,'EPS BAU Outputs'!$A:$A,$A89)</f>
        <v>191.387</v>
      </c>
      <c r="E89">
        <f>SUMIFS('EPS BAU Outputs'!F:F,'EPS BAU Outputs'!$B:$B,$A$61,'EPS BAU Outputs'!$A:$A,$A89)</f>
        <v>193.15199999999999</v>
      </c>
      <c r="F89">
        <f>SUMIFS('EPS BAU Outputs'!G:G,'EPS BAU Outputs'!$B:$B,$A$61,'EPS BAU Outputs'!$A:$A,$A89)</f>
        <v>194.89599999999999</v>
      </c>
      <c r="G89">
        <f>SUMIFS('EPS BAU Outputs'!H:H,'EPS BAU Outputs'!$B:$B,$A$61,'EPS BAU Outputs'!$A:$A,$A89)</f>
        <v>196.661</v>
      </c>
      <c r="H89">
        <f>SUMIFS('EPS BAU Outputs'!I:I,'EPS BAU Outputs'!$B:$B,$A$61,'EPS BAU Outputs'!$A:$A,$A89)</f>
        <v>198.57400000000001</v>
      </c>
      <c r="I89">
        <f>SUMIFS('EPS BAU Outputs'!J:J,'EPS BAU Outputs'!$B:$B,$A$61,'EPS BAU Outputs'!$A:$A,$A89)</f>
        <v>200.53200000000001</v>
      </c>
      <c r="J89">
        <f>SUMIFS('EPS BAU Outputs'!K:K,'EPS BAU Outputs'!$B:$B,$A$61,'EPS BAU Outputs'!$A:$A,$A89)</f>
        <v>202.447</v>
      </c>
      <c r="K89">
        <f>SUMIFS('EPS BAU Outputs'!L:L,'EPS BAU Outputs'!$B:$B,$A$61,'EPS BAU Outputs'!$A:$A,$A89)</f>
        <v>204.398</v>
      </c>
      <c r="L89">
        <f>SUMIFS('EPS BAU Outputs'!M:M,'EPS BAU Outputs'!$B:$B,$A$61,'EPS BAU Outputs'!$A:$A,$A89)</f>
        <v>206.316</v>
      </c>
      <c r="M89">
        <f>SUMIFS('EPS BAU Outputs'!N:N,'EPS BAU Outputs'!$B:$B,$A$61,'EPS BAU Outputs'!$A:$A,$A89)</f>
        <v>208.411</v>
      </c>
      <c r="N89">
        <f>SUMIFS('EPS BAU Outputs'!O:O,'EPS BAU Outputs'!$B:$B,$A$61,'EPS BAU Outputs'!$A:$A,$A89)</f>
        <v>210.482</v>
      </c>
      <c r="O89">
        <f>SUMIFS('EPS BAU Outputs'!P:P,'EPS BAU Outputs'!$B:$B,$A$61,'EPS BAU Outputs'!$A:$A,$A89)</f>
        <v>212.54400000000001</v>
      </c>
      <c r="P89">
        <f>SUMIFS('EPS BAU Outputs'!Q:Q,'EPS BAU Outputs'!$B:$B,$A$61,'EPS BAU Outputs'!$A:$A,$A89)</f>
        <v>214.60900000000001</v>
      </c>
      <c r="Q89">
        <f>SUMIFS('EPS BAU Outputs'!R:R,'EPS BAU Outputs'!$B:$B,$A$61,'EPS BAU Outputs'!$A:$A,$A89)</f>
        <v>216.71</v>
      </c>
      <c r="R89">
        <f>SUMIFS('EPS BAU Outputs'!S:S,'EPS BAU Outputs'!$B:$B,$A$61,'EPS BAU Outputs'!$A:$A,$A89)</f>
        <v>218.857</v>
      </c>
      <c r="S89">
        <f>SUMIFS('EPS BAU Outputs'!T:T,'EPS BAU Outputs'!$B:$B,$A$61,'EPS BAU Outputs'!$A:$A,$A89)</f>
        <v>221.041</v>
      </c>
      <c r="T89">
        <f>SUMIFS('EPS BAU Outputs'!U:U,'EPS BAU Outputs'!$B:$B,$A$61,'EPS BAU Outputs'!$A:$A,$A89)</f>
        <v>223.21700000000001</v>
      </c>
      <c r="U89">
        <f>SUMIFS('EPS BAU Outputs'!V:V,'EPS BAU Outputs'!$B:$B,$A$61,'EPS BAU Outputs'!$A:$A,$A89)</f>
        <v>225.376</v>
      </c>
      <c r="V89">
        <f>SUMIFS('EPS BAU Outputs'!W:W,'EPS BAU Outputs'!$B:$B,$A$61,'EPS BAU Outputs'!$A:$A,$A89)</f>
        <v>227.55199999999999</v>
      </c>
      <c r="W89">
        <f>SUMIFS('EPS BAU Outputs'!X:X,'EPS BAU Outputs'!$B:$B,$A$61,'EPS BAU Outputs'!$A:$A,$A89)</f>
        <v>229.755</v>
      </c>
      <c r="X89">
        <f>SUMIFS('EPS BAU Outputs'!Y:Y,'EPS BAU Outputs'!$B:$B,$A$61,'EPS BAU Outputs'!$A:$A,$A89)</f>
        <v>231.964</v>
      </c>
      <c r="Y89">
        <f>SUMIFS('EPS BAU Outputs'!Z:Z,'EPS BAU Outputs'!$B:$B,$A$61,'EPS BAU Outputs'!$A:$A,$A89)</f>
        <v>234.14099999999999</v>
      </c>
      <c r="Z89">
        <f>SUMIFS('EPS BAU Outputs'!AA:AA,'EPS BAU Outputs'!$B:$B,$A$61,'EPS BAU Outputs'!$A:$A,$A89)</f>
        <v>236.34899999999999</v>
      </c>
      <c r="AA89">
        <f>SUMIFS('EPS BAU Outputs'!AB:AB,'EPS BAU Outputs'!$B:$B,$A$61,'EPS BAU Outputs'!$A:$A,$A89)</f>
        <v>238.54599999999999</v>
      </c>
      <c r="AB89">
        <f>SUMIFS('EPS BAU Outputs'!AC:AC,'EPS BAU Outputs'!$B:$B,$A$61,'EPS BAU Outputs'!$A:$A,$A89)</f>
        <v>240.751</v>
      </c>
      <c r="AC89">
        <f>SUMIFS('EPS BAU Outputs'!AD:AD,'EPS BAU Outputs'!$B:$B,$A$61,'EPS BAU Outputs'!$A:$A,$A89)</f>
        <v>242.97800000000001</v>
      </c>
      <c r="AD89">
        <f>SUMIFS('EPS BAU Outputs'!AE:AE,'EPS BAU Outputs'!$B:$B,$A$61,'EPS BAU Outputs'!$A:$A,$A89)</f>
        <v>245.184</v>
      </c>
      <c r="AE89">
        <f>SUMIFS('EPS BAU Outputs'!AF:AF,'EPS BAU Outputs'!$B:$B,$A$61,'EPS BAU Outputs'!$A:$A,$A89)</f>
        <v>247.39400000000001</v>
      </c>
      <c r="AF89">
        <f>SUMIFS('EPS BAU Outputs'!AG:AG,'EPS BAU Outputs'!$B:$B,$A$61,'EPS BAU Outputs'!$A:$A,$A89)</f>
        <v>249.62200000000001</v>
      </c>
    </row>
    <row r="90" spans="1:32" hidden="1" outlineLevel="1"/>
    <row r="91" spans="1:32" hidden="1" outlineLevel="1">
      <c r="A91" s="49" t="s">
        <v>518</v>
      </c>
      <c r="B91" s="52" t="s">
        <v>519</v>
      </c>
      <c r="C91" s="52" t="s">
        <v>520</v>
      </c>
      <c r="D91" s="1"/>
      <c r="G91" s="52">
        <v>2030</v>
      </c>
      <c r="H91" s="52" t="s">
        <v>519</v>
      </c>
      <c r="J91" s="52">
        <v>2050</v>
      </c>
      <c r="K91" s="52" t="s">
        <v>519</v>
      </c>
    </row>
    <row r="92" spans="1:32" hidden="1" outlineLevel="1">
      <c r="A92" s="41" t="s">
        <v>521</v>
      </c>
      <c r="B92" s="53">
        <f>SUM(B73:AF73)/1000</f>
        <v>44.89209000000001</v>
      </c>
      <c r="C92" s="53">
        <f>SUM('GCAM baselines'!K472:L472)/1000</f>
        <v>51.005388202252462</v>
      </c>
      <c r="D92" t="str">
        <f>IF(C92&gt;B92,"GCAM value higher",IF(C92=B92,"GCAM and EPS equal","EPS value higher"))</f>
        <v>GCAM value higher</v>
      </c>
      <c r="G92" s="196" t="s">
        <v>79</v>
      </c>
      <c r="H92" s="197">
        <f>L73</f>
        <v>1617.85</v>
      </c>
      <c r="J92" s="196" t="s">
        <v>79</v>
      </c>
      <c r="K92" s="197">
        <f>AF73</f>
        <v>1110.94</v>
      </c>
    </row>
    <row r="93" spans="1:32" hidden="1" outlineLevel="1">
      <c r="A93" s="41" t="s">
        <v>522</v>
      </c>
      <c r="B93" s="53">
        <f>SUM(B74:AF74)/1000</f>
        <v>39.340910000000008</v>
      </c>
      <c r="C93" s="53">
        <f>'GCAM baselines'!G472/1000</f>
        <v>55.686476473011801</v>
      </c>
      <c r="D93" t="str">
        <f>IF(C93&gt;B93,"GCAM value higher",IF(C93=B93,"GCAM and EPS equal","EPS value higher"))</f>
        <v>GCAM value higher</v>
      </c>
      <c r="G93" s="196" t="s">
        <v>81</v>
      </c>
      <c r="H93" s="197">
        <f>L74</f>
        <v>1204.99</v>
      </c>
      <c r="J93" s="196" t="s">
        <v>81</v>
      </c>
      <c r="K93" s="197">
        <f>AF74</f>
        <v>1251.48</v>
      </c>
    </row>
    <row r="94" spans="1:32" hidden="1" outlineLevel="1">
      <c r="A94" s="41" t="s">
        <v>523</v>
      </c>
      <c r="B94" s="53">
        <f>SUM(B75:AF75)/1000</f>
        <v>9.6998359999999995</v>
      </c>
      <c r="C94" s="53">
        <f>'GCAM baselines'!F472/1000</f>
        <v>13.983856824862675</v>
      </c>
      <c r="D94" t="str">
        <f>IF(C94&gt;B94,"GCAM value higher",IF(C94=B94,"GCAM and EPS equal","EPS value higher"))</f>
        <v>GCAM value higher</v>
      </c>
      <c r="G94" s="196" t="s">
        <v>374</v>
      </c>
      <c r="H94" s="197">
        <f>L75</f>
        <v>318.41399999999999</v>
      </c>
      <c r="J94" s="196" t="s">
        <v>374</v>
      </c>
      <c r="K94" s="197">
        <f>AF75</f>
        <v>298.78800000000001</v>
      </c>
    </row>
    <row r="95" spans="1:32" hidden="1" outlineLevel="1">
      <c r="A95" s="41" t="s">
        <v>524</v>
      </c>
      <c r="B95" s="53">
        <f>SUM(B76:AF76)/1000</f>
        <v>7.3895799999999987</v>
      </c>
      <c r="C95" s="53">
        <f>'GCAM baselines'!E472/1000</f>
        <v>8.9122149300086946</v>
      </c>
      <c r="D95" t="str">
        <f>IF(C95&gt;B95,"GCAM value higher",IF(C95=B95,"GCAM and EPS equal","EPS value higher"))</f>
        <v>GCAM value higher</v>
      </c>
      <c r="G95" s="196" t="s">
        <v>373</v>
      </c>
      <c r="H95" s="197">
        <f>L76</f>
        <v>238.22499999999999</v>
      </c>
      <c r="J95" s="196" t="s">
        <v>373</v>
      </c>
      <c r="K95" s="197">
        <f>AF76</f>
        <v>241.50200000000001</v>
      </c>
    </row>
    <row r="96" spans="1:32" ht="28.8" hidden="1" outlineLevel="1">
      <c r="A96" s="199" t="s">
        <v>525</v>
      </c>
      <c r="B96" s="200">
        <f>SUM(B77:AG77)/1000</f>
        <v>79.550579999999982</v>
      </c>
      <c r="C96" s="200">
        <f>SUM('GCAM baselines'!J472,'GCAM baselines'!B472)/1000</f>
        <v>65.424348419897711</v>
      </c>
      <c r="D96" t="str">
        <f t="shared" ref="D96:D101" si="4">IF(C96&gt;B96,"GCAM value higher",IF(C96=B96,"GCAM and EPS equal","EPS value higher"))</f>
        <v>EPS value higher</v>
      </c>
      <c r="G96" s="196" t="s">
        <v>526</v>
      </c>
      <c r="H96" s="197">
        <f>L77</f>
        <v>2545.5100000000002</v>
      </c>
      <c r="J96" s="196" t="s">
        <v>526</v>
      </c>
      <c r="K96" s="197">
        <f>AF77</f>
        <v>2676.5</v>
      </c>
    </row>
    <row r="97" spans="1:36" ht="28.8" hidden="1" outlineLevel="1">
      <c r="A97" s="41" t="s">
        <v>527</v>
      </c>
      <c r="B97" s="53">
        <f>SUM(B83:AG83,B89:AG89)/1000</f>
        <v>58.311444999999992</v>
      </c>
      <c r="C97" s="53">
        <f>'GCAM baselines'!J472/1000</f>
        <v>44.122462633714662</v>
      </c>
      <c r="D97" t="str">
        <f t="shared" si="4"/>
        <v>EPS value higher</v>
      </c>
      <c r="G97" s="196" t="s">
        <v>528</v>
      </c>
      <c r="H97" s="197">
        <f>SUM(L83+L89)</f>
        <v>1857.7160000000001</v>
      </c>
      <c r="J97" s="196" t="s">
        <v>528</v>
      </c>
      <c r="K97" s="197">
        <f>SUM(AF83+AF89)</f>
        <v>1977.932</v>
      </c>
    </row>
    <row r="98" spans="1:36" hidden="1" outlineLevel="1">
      <c r="A98" s="41" t="s">
        <v>529</v>
      </c>
      <c r="B98" s="53">
        <f>SUM(B86:AG86)/1000</f>
        <v>21.239141</v>
      </c>
      <c r="C98" s="53">
        <f>'GCAM baselines'!B472/1000</f>
        <v>21.30188578618305</v>
      </c>
      <c r="D98" t="str">
        <f t="shared" si="4"/>
        <v>GCAM value higher</v>
      </c>
      <c r="G98" s="196" t="s">
        <v>105</v>
      </c>
      <c r="H98" s="197">
        <f>L86</f>
        <v>687.79499999999996</v>
      </c>
      <c r="J98" s="196" t="s">
        <v>105</v>
      </c>
      <c r="K98" s="197">
        <f>AF86</f>
        <v>698.57</v>
      </c>
    </row>
    <row r="99" spans="1:36" ht="28.8" hidden="1" outlineLevel="1">
      <c r="A99" s="41" t="s">
        <v>530</v>
      </c>
      <c r="B99" s="53">
        <f>SUM(B78:AF78)/1000</f>
        <v>2.3045817999999998</v>
      </c>
      <c r="C99" s="53">
        <f>SUM('GCAM baselines'!H472,'GCAM baselines'!I472)/1000</f>
        <v>0.71038210965842952</v>
      </c>
      <c r="D99" t="str">
        <f t="shared" si="4"/>
        <v>EPS value higher</v>
      </c>
      <c r="G99" s="196" t="s">
        <v>87</v>
      </c>
      <c r="H99" s="197">
        <f>L78</f>
        <v>74.909899999999993</v>
      </c>
      <c r="J99" s="196" t="s">
        <v>87</v>
      </c>
      <c r="K99" s="197">
        <f>AF78</f>
        <v>74.961600000000004</v>
      </c>
    </row>
    <row r="100" spans="1:36" hidden="1" outlineLevel="1">
      <c r="A100" s="41" t="s">
        <v>531</v>
      </c>
      <c r="B100" s="53">
        <f>SUM(B79:AF79)/1000</f>
        <v>-21.301193999999999</v>
      </c>
      <c r="C100" s="53">
        <f>'GCAM baselines'!C472/1000</f>
        <v>-10.714282229884546</v>
      </c>
      <c r="D100" t="str">
        <f t="shared" si="4"/>
        <v>GCAM value higher</v>
      </c>
      <c r="G100" s="196" t="s">
        <v>103</v>
      </c>
      <c r="H100" s="197">
        <f>L79</f>
        <v>-705.24099999999999</v>
      </c>
      <c r="J100" s="196" t="s">
        <v>103</v>
      </c>
      <c r="K100" s="197">
        <f>AF79</f>
        <v>-629.89499999999998</v>
      </c>
    </row>
    <row r="101" spans="1:36" hidden="1" outlineLevel="1">
      <c r="A101" s="41" t="s">
        <v>532</v>
      </c>
      <c r="B101" s="53">
        <f>SUM(B80:AF80)/1000</f>
        <v>0</v>
      </c>
      <c r="C101" s="53">
        <v>0</v>
      </c>
      <c r="D101" t="str">
        <f t="shared" si="4"/>
        <v>GCAM and EPS equal</v>
      </c>
    </row>
    <row r="102" spans="1:36" hidden="1" outlineLevel="1">
      <c r="A102" s="42" t="s">
        <v>164</v>
      </c>
      <c r="B102" s="54">
        <f>SUM(B92:B95,B97:B101)</f>
        <v>161.8763898</v>
      </c>
      <c r="C102" s="54">
        <f>SUM(C92:C95,C97:C101)</f>
        <v>185.00838472980723</v>
      </c>
    </row>
    <row r="103" spans="1:36" hidden="1" outlineLevel="1"/>
    <row r="104" spans="1:36" hidden="1" outlineLevel="1"/>
    <row r="105" spans="1:36" collapsed="1"/>
    <row r="106" spans="1:36">
      <c r="A106" s="4" t="s">
        <v>277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outlineLevel="1">
      <c r="A107" t="s">
        <v>499</v>
      </c>
      <c r="B107" t="s">
        <v>534</v>
      </c>
    </row>
    <row r="108" spans="1:36" outlineLevel="1">
      <c r="A108" s="35" t="s">
        <v>535</v>
      </c>
    </row>
    <row r="109" spans="1:36" outlineLevel="1">
      <c r="A109" t="s">
        <v>513</v>
      </c>
      <c r="B109">
        <v>2020</v>
      </c>
      <c r="C109">
        <v>2021</v>
      </c>
      <c r="D109">
        <v>2022</v>
      </c>
      <c r="E109">
        <v>2023</v>
      </c>
      <c r="F109">
        <v>2024</v>
      </c>
      <c r="G109">
        <v>2025</v>
      </c>
      <c r="H109">
        <v>2026</v>
      </c>
      <c r="I109">
        <v>2027</v>
      </c>
      <c r="J109">
        <v>2028</v>
      </c>
      <c r="K109">
        <v>2029</v>
      </c>
      <c r="L109">
        <v>2030</v>
      </c>
      <c r="M109">
        <v>2031</v>
      </c>
      <c r="N109">
        <v>2032</v>
      </c>
      <c r="O109">
        <v>2033</v>
      </c>
      <c r="P109">
        <v>2034</v>
      </c>
      <c r="Q109">
        <v>2035</v>
      </c>
      <c r="R109">
        <v>2036</v>
      </c>
      <c r="S109">
        <v>2037</v>
      </c>
      <c r="T109">
        <v>2038</v>
      </c>
      <c r="U109">
        <v>2039</v>
      </c>
      <c r="V109">
        <v>2040</v>
      </c>
      <c r="W109">
        <v>2041</v>
      </c>
      <c r="X109">
        <v>2042</v>
      </c>
      <c r="Y109">
        <v>2043</v>
      </c>
      <c r="Z109">
        <v>2044</v>
      </c>
      <c r="AA109">
        <v>2045</v>
      </c>
      <c r="AB109">
        <v>2046</v>
      </c>
      <c r="AC109">
        <v>2047</v>
      </c>
      <c r="AD109">
        <v>2048</v>
      </c>
      <c r="AE109">
        <v>2049</v>
      </c>
      <c r="AF109">
        <v>2050</v>
      </c>
    </row>
    <row r="110" spans="1:36" outlineLevel="1">
      <c r="A110" t="s">
        <v>445</v>
      </c>
      <c r="B110" s="48">
        <f>SUMIFS('EPS BAU Outputs'!C:C,'EPS BAU Outputs'!$B:$B,$A$107,'EPS BAU Outputs'!$A:$A,$A110)</f>
        <v>3671.55</v>
      </c>
      <c r="C110" s="48">
        <f>SUMIFS('EPS BAU Outputs'!D:D,'EPS BAU Outputs'!$B:$B,$A$107,'EPS BAU Outputs'!$A:$A,$A110)</f>
        <v>3925.51</v>
      </c>
      <c r="D110" s="48">
        <f>SUMIFS('EPS BAU Outputs'!E:E,'EPS BAU Outputs'!$B:$B,$A$107,'EPS BAU Outputs'!$A:$A,$A110)</f>
        <v>3978.64</v>
      </c>
      <c r="E110" s="48">
        <f>SUMIFS('EPS BAU Outputs'!F:F,'EPS BAU Outputs'!$B:$B,$A$107,'EPS BAU Outputs'!$A:$A,$A110)</f>
        <v>3941.85</v>
      </c>
      <c r="F110" s="48">
        <f>SUMIFS('EPS BAU Outputs'!G:G,'EPS BAU Outputs'!$B:$B,$A$107,'EPS BAU Outputs'!$A:$A,$A110)</f>
        <v>3875.55</v>
      </c>
      <c r="G110" s="48">
        <f>SUMIFS('EPS BAU Outputs'!H:H,'EPS BAU Outputs'!$B:$B,$A$107,'EPS BAU Outputs'!$A:$A,$A110)</f>
        <v>3836.55</v>
      </c>
      <c r="H110" s="48">
        <f>SUMIFS('EPS BAU Outputs'!I:I,'EPS BAU Outputs'!$B:$B,$A$107,'EPS BAU Outputs'!$A:$A,$A110)</f>
        <v>3810.67</v>
      </c>
      <c r="I110" s="48">
        <f>SUMIFS('EPS BAU Outputs'!J:J,'EPS BAU Outputs'!$B:$B,$A$107,'EPS BAU Outputs'!$A:$A,$A110)</f>
        <v>3774.71</v>
      </c>
      <c r="J110" s="48">
        <f>SUMIFS('EPS BAU Outputs'!K:K,'EPS BAU Outputs'!$B:$B,$A$107,'EPS BAU Outputs'!$A:$A,$A110)</f>
        <v>3744.62</v>
      </c>
      <c r="K110" s="48">
        <f>SUMIFS('EPS BAU Outputs'!L:L,'EPS BAU Outputs'!$B:$B,$A$107,'EPS BAU Outputs'!$A:$A,$A110)</f>
        <v>3718.51</v>
      </c>
      <c r="L110" s="48">
        <f>SUMIFS('EPS BAU Outputs'!M:M,'EPS BAU Outputs'!$B:$B,$A$107,'EPS BAU Outputs'!$A:$A,$A110)</f>
        <v>3676.18</v>
      </c>
      <c r="M110" s="48">
        <f>SUMIFS('EPS BAU Outputs'!N:N,'EPS BAU Outputs'!$B:$B,$A$107,'EPS BAU Outputs'!$A:$A,$A110)</f>
        <v>3646.93</v>
      </c>
      <c r="N110" s="48">
        <f>SUMIFS('EPS BAU Outputs'!O:O,'EPS BAU Outputs'!$B:$B,$A$107,'EPS BAU Outputs'!$A:$A,$A110)</f>
        <v>3616.88</v>
      </c>
      <c r="O110" s="48">
        <f>SUMIFS('EPS BAU Outputs'!P:P,'EPS BAU Outputs'!$B:$B,$A$107,'EPS BAU Outputs'!$A:$A,$A110)</f>
        <v>3568.99</v>
      </c>
      <c r="P110" s="48">
        <f>SUMIFS('EPS BAU Outputs'!Q:Q,'EPS BAU Outputs'!$B:$B,$A$107,'EPS BAU Outputs'!$A:$A,$A110)</f>
        <v>3527.95</v>
      </c>
      <c r="Q110" s="48">
        <f>SUMIFS('EPS BAU Outputs'!R:R,'EPS BAU Outputs'!$B:$B,$A$107,'EPS BAU Outputs'!$A:$A,$A110)</f>
        <v>3482.3</v>
      </c>
      <c r="R110" s="48">
        <f>SUMIFS('EPS BAU Outputs'!S:S,'EPS BAU Outputs'!$B:$B,$A$107,'EPS BAU Outputs'!$A:$A,$A110)</f>
        <v>3442.37</v>
      </c>
      <c r="S110" s="48">
        <f>SUMIFS('EPS BAU Outputs'!T:T,'EPS BAU Outputs'!$B:$B,$A$107,'EPS BAU Outputs'!$A:$A,$A110)</f>
        <v>3407.71</v>
      </c>
      <c r="T110" s="48">
        <f>SUMIFS('EPS BAU Outputs'!U:U,'EPS BAU Outputs'!$B:$B,$A$107,'EPS BAU Outputs'!$A:$A,$A110)</f>
        <v>3374.56</v>
      </c>
      <c r="U110" s="48">
        <f>SUMIFS('EPS BAU Outputs'!V:V,'EPS BAU Outputs'!$B:$B,$A$107,'EPS BAU Outputs'!$A:$A,$A110)</f>
        <v>3334.78</v>
      </c>
      <c r="V110" s="48">
        <f>SUMIFS('EPS BAU Outputs'!W:W,'EPS BAU Outputs'!$B:$B,$A$107,'EPS BAU Outputs'!$A:$A,$A110)</f>
        <v>3298.24</v>
      </c>
      <c r="W110" s="48">
        <f>SUMIFS('EPS BAU Outputs'!X:X,'EPS BAU Outputs'!$B:$B,$A$107,'EPS BAU Outputs'!$A:$A,$A110)</f>
        <v>3259.99</v>
      </c>
      <c r="X110" s="48">
        <f>SUMIFS('EPS BAU Outputs'!Y:Y,'EPS BAU Outputs'!$B:$B,$A$107,'EPS BAU Outputs'!$A:$A,$A110)</f>
        <v>3234.35</v>
      </c>
      <c r="Y110" s="48">
        <f>SUMIFS('EPS BAU Outputs'!Z:Z,'EPS BAU Outputs'!$B:$B,$A$107,'EPS BAU Outputs'!$A:$A,$A110)</f>
        <v>3202.1</v>
      </c>
      <c r="Z110" s="48">
        <f>SUMIFS('EPS BAU Outputs'!AA:AA,'EPS BAU Outputs'!$B:$B,$A$107,'EPS BAU Outputs'!$A:$A,$A110)</f>
        <v>3160.49</v>
      </c>
      <c r="AA110" s="48">
        <f>SUMIFS('EPS BAU Outputs'!AB:AB,'EPS BAU Outputs'!$B:$B,$A$107,'EPS BAU Outputs'!$A:$A,$A110)</f>
        <v>3124.84</v>
      </c>
      <c r="AB110" s="48">
        <f>SUMIFS('EPS BAU Outputs'!AC:AC,'EPS BAU Outputs'!$B:$B,$A$107,'EPS BAU Outputs'!$A:$A,$A110)</f>
        <v>3085.76</v>
      </c>
      <c r="AC110" s="48">
        <f>SUMIFS('EPS BAU Outputs'!AD:AD,'EPS BAU Outputs'!$B:$B,$A$107,'EPS BAU Outputs'!$A:$A,$A110)</f>
        <v>3049.56</v>
      </c>
      <c r="AD110" s="48">
        <f>SUMIFS('EPS BAU Outputs'!AE:AE,'EPS BAU Outputs'!$B:$B,$A$107,'EPS BAU Outputs'!$A:$A,$A110)</f>
        <v>3015.31</v>
      </c>
      <c r="AE110" s="48">
        <f>SUMIFS('EPS BAU Outputs'!AF:AF,'EPS BAU Outputs'!$B:$B,$A$107,'EPS BAU Outputs'!$A:$A,$A110)</f>
        <v>2983.27</v>
      </c>
      <c r="AF110" s="48">
        <f>SUMIFS('EPS BAU Outputs'!AG:AG,'EPS BAU Outputs'!$B:$B,$A$107,'EPS BAU Outputs'!$A:$A,$A110)</f>
        <v>2977.71</v>
      </c>
    </row>
    <row r="111" spans="1:36" outlineLevel="1">
      <c r="A111" t="s">
        <v>514</v>
      </c>
      <c r="B111">
        <f t="shared" ref="B111:AF111" si="5">B110/1000</f>
        <v>3.6715500000000003</v>
      </c>
      <c r="C111">
        <f t="shared" si="5"/>
        <v>3.9255100000000001</v>
      </c>
      <c r="D111">
        <f t="shared" si="5"/>
        <v>3.97864</v>
      </c>
      <c r="E111">
        <f t="shared" si="5"/>
        <v>3.9418500000000001</v>
      </c>
      <c r="F111">
        <f t="shared" si="5"/>
        <v>3.8755500000000001</v>
      </c>
      <c r="G111">
        <f t="shared" si="5"/>
        <v>3.8365500000000003</v>
      </c>
      <c r="H111">
        <f t="shared" si="5"/>
        <v>3.81067</v>
      </c>
      <c r="I111">
        <f t="shared" si="5"/>
        <v>3.7747100000000002</v>
      </c>
      <c r="J111">
        <f t="shared" si="5"/>
        <v>3.7446199999999998</v>
      </c>
      <c r="K111">
        <f t="shared" si="5"/>
        <v>3.7185100000000002</v>
      </c>
      <c r="L111">
        <f t="shared" si="5"/>
        <v>3.67618</v>
      </c>
      <c r="M111">
        <f t="shared" si="5"/>
        <v>3.6469299999999998</v>
      </c>
      <c r="N111">
        <f t="shared" si="5"/>
        <v>3.6168800000000001</v>
      </c>
      <c r="O111">
        <f t="shared" si="5"/>
        <v>3.5689899999999999</v>
      </c>
      <c r="P111">
        <f t="shared" si="5"/>
        <v>3.5279499999999997</v>
      </c>
      <c r="Q111">
        <f t="shared" si="5"/>
        <v>3.4823000000000004</v>
      </c>
      <c r="R111">
        <f t="shared" si="5"/>
        <v>3.4423699999999999</v>
      </c>
      <c r="S111">
        <f t="shared" si="5"/>
        <v>3.4077100000000002</v>
      </c>
      <c r="T111">
        <f t="shared" si="5"/>
        <v>3.3745599999999998</v>
      </c>
      <c r="U111">
        <f t="shared" si="5"/>
        <v>3.3347800000000003</v>
      </c>
      <c r="V111">
        <f t="shared" si="5"/>
        <v>3.2982399999999998</v>
      </c>
      <c r="W111">
        <f t="shared" si="5"/>
        <v>3.2599899999999997</v>
      </c>
      <c r="X111">
        <f t="shared" si="5"/>
        <v>3.2343500000000001</v>
      </c>
      <c r="Y111">
        <f t="shared" si="5"/>
        <v>3.2020999999999997</v>
      </c>
      <c r="Z111">
        <f t="shared" si="5"/>
        <v>3.1604899999999998</v>
      </c>
      <c r="AA111">
        <f t="shared" si="5"/>
        <v>3.1248400000000003</v>
      </c>
      <c r="AB111">
        <f t="shared" si="5"/>
        <v>3.0857600000000001</v>
      </c>
      <c r="AC111">
        <f t="shared" si="5"/>
        <v>3.04956</v>
      </c>
      <c r="AD111">
        <f t="shared" si="5"/>
        <v>3.0153099999999999</v>
      </c>
      <c r="AE111">
        <f t="shared" si="5"/>
        <v>2.9832700000000001</v>
      </c>
      <c r="AF111">
        <f t="shared" si="5"/>
        <v>2.9777100000000001</v>
      </c>
    </row>
    <row r="112" spans="1:36" outlineLevel="1"/>
    <row r="113" spans="1:32" outlineLevel="1">
      <c r="A113" s="1" t="s">
        <v>536</v>
      </c>
    </row>
    <row r="114" spans="1:32" outlineLevel="1">
      <c r="A114" t="s">
        <v>537</v>
      </c>
      <c r="B114" s="184">
        <f>'[1]EU27 Scaling - Potencia'!V$41</f>
        <v>0.88216315345526164</v>
      </c>
      <c r="C114" s="184">
        <f>'[1]EU27 Scaling - Potencia'!W$41</f>
        <v>0.88156995251849013</v>
      </c>
      <c r="D114" s="184">
        <f>'[1]EU27 Scaling - Potencia'!X$41</f>
        <v>0.88492050399827227</v>
      </c>
      <c r="E114" s="184">
        <f>'[1]EU27 Scaling - Potencia'!Y$41</f>
        <v>0.88433817040077667</v>
      </c>
      <c r="F114" s="184">
        <f>'[1]EU27 Scaling - Potencia'!Z$41</f>
        <v>0.8841468401258239</v>
      </c>
      <c r="G114" s="184">
        <f>'[1]EU27 Scaling - Potencia'!AA$41</f>
        <v>0.88327971789816118</v>
      </c>
      <c r="H114" s="184">
        <f>'[1]EU27 Scaling - Potencia'!AB$41</f>
        <v>0.8849956690465518</v>
      </c>
      <c r="I114" s="184">
        <f>'[1]EU27 Scaling - Potencia'!AC$41</f>
        <v>0.88561812016974861</v>
      </c>
      <c r="J114" s="184">
        <f>'[1]EU27 Scaling - Potencia'!AD$41</f>
        <v>0.88418515448010826</v>
      </c>
      <c r="K114" s="184">
        <f>'[1]EU27 Scaling - Potencia'!AE$41</f>
        <v>0.88339095073694573</v>
      </c>
      <c r="L114" s="184">
        <f>'[1]EU27 Scaling - Potencia'!AF$41</f>
        <v>0.87977102491914672</v>
      </c>
      <c r="M114" s="184">
        <f>'[1]EU27 Scaling - Potencia'!AG$41</f>
        <v>0.87885603497398845</v>
      </c>
      <c r="N114" s="184">
        <f>'[1]EU27 Scaling - Potencia'!AH$41</f>
        <v>0.87826832825382772</v>
      </c>
      <c r="O114" s="184">
        <f>'[1]EU27 Scaling - Potencia'!AI$41</f>
        <v>0.87819612198726971</v>
      </c>
      <c r="P114" s="184">
        <f>'[1]EU27 Scaling - Potencia'!AJ$41</f>
        <v>0.87768572376513654</v>
      </c>
      <c r="Q114" s="184">
        <f>'[1]EU27 Scaling - Potencia'!AK$41</f>
        <v>0.87681406392767058</v>
      </c>
      <c r="R114" s="184">
        <f>'[1]EU27 Scaling - Potencia'!AL$41</f>
        <v>0.87768534661532238</v>
      </c>
      <c r="S114" s="184">
        <f>'[1]EU27 Scaling - Potencia'!AM$41</f>
        <v>0.87663283468099396</v>
      </c>
      <c r="T114" s="184">
        <f>'[1]EU27 Scaling - Potencia'!AN$41</f>
        <v>0.87557335495728816</v>
      </c>
      <c r="U114" s="184">
        <f>'[1]EU27 Scaling - Potencia'!AO$41</f>
        <v>0.87439372950982797</v>
      </c>
      <c r="V114" s="184">
        <f>'[1]EU27 Scaling - Potencia'!AP$41</f>
        <v>0.87301743690574618</v>
      </c>
      <c r="W114" s="184">
        <f>'[1]EU27 Scaling - Potencia'!AQ$41</f>
        <v>0.87200155103894872</v>
      </c>
      <c r="X114" s="184">
        <f>'[1]EU27 Scaling - Potencia'!AR$41</f>
        <v>0.87092227011794587</v>
      </c>
      <c r="Y114" s="184">
        <f>'[1]EU27 Scaling - Potencia'!AS$41</f>
        <v>0.87053179890795507</v>
      </c>
      <c r="Z114" s="184">
        <f>'[1]EU27 Scaling - Potencia'!AT$41</f>
        <v>0.87127432407754568</v>
      </c>
      <c r="AA114" s="184">
        <f>'[1]EU27 Scaling - Potencia'!AU$41</f>
        <v>0.87336694750801658</v>
      </c>
      <c r="AB114" s="184">
        <f>'[1]EU27 Scaling - Potencia'!AV$41</f>
        <v>0.87155736918154647</v>
      </c>
      <c r="AC114" s="184">
        <f>'[1]EU27 Scaling - Potencia'!AW$41</f>
        <v>0.87110650471895867</v>
      </c>
      <c r="AD114" s="184">
        <f>'[1]EU27 Scaling - Potencia'!AX$41</f>
        <v>0.87201094362655884</v>
      </c>
      <c r="AE114" s="184">
        <f>'[1]EU27 Scaling - Potencia'!AY$41</f>
        <v>0.87095679804775072</v>
      </c>
      <c r="AF114" s="184">
        <f>'[1]EU27 Scaling - Potencia'!AZ$41</f>
        <v>0.86965482832240248</v>
      </c>
    </row>
    <row r="115" spans="1:32" outlineLevel="1">
      <c r="A115" t="s">
        <v>538</v>
      </c>
      <c r="B115" s="184">
        <f>B110-B119</f>
        <v>3244.2703283571345</v>
      </c>
      <c r="C115" s="184">
        <f t="shared" ref="C115:AF115" si="6">C110-C119</f>
        <v>3465.1223464364152</v>
      </c>
      <c r="D115" s="184">
        <f t="shared" si="6"/>
        <v>3519.9522261820366</v>
      </c>
      <c r="E115" s="184">
        <f t="shared" si="6"/>
        <v>3485.0856669463342</v>
      </c>
      <c r="F115" s="184">
        <f t="shared" si="6"/>
        <v>3425.0259864907921</v>
      </c>
      <c r="G115" s="184">
        <f t="shared" si="6"/>
        <v>3387.1035385991631</v>
      </c>
      <c r="H115" s="184">
        <f t="shared" si="6"/>
        <v>3367.9747694192733</v>
      </c>
      <c r="I115" s="184">
        <f t="shared" si="6"/>
        <v>3337.1787965902495</v>
      </c>
      <c r="J115" s="184">
        <f t="shared" si="6"/>
        <v>3305.9098522543454</v>
      </c>
      <c r="K115" s="184">
        <f t="shared" si="6"/>
        <v>3280.2103218972247</v>
      </c>
      <c r="L115" s="184">
        <f t="shared" si="6"/>
        <v>3233.5927744691153</v>
      </c>
      <c r="M115" s="184">
        <f t="shared" si="6"/>
        <v>3204.4934318393343</v>
      </c>
      <c r="N115" s="184">
        <f t="shared" si="6"/>
        <v>3176.5141707134699</v>
      </c>
      <c r="O115" s="184">
        <f t="shared" si="6"/>
        <v>3133.4251612284966</v>
      </c>
      <c r="P115" s="184">
        <f t="shared" si="6"/>
        <v>3095.9471711937622</v>
      </c>
      <c r="Q115" s="184">
        <f t="shared" si="6"/>
        <v>3053.9571984670306</v>
      </c>
      <c r="R115" s="184">
        <f t="shared" si="6"/>
        <v>3020.6195709750741</v>
      </c>
      <c r="S115" s="184">
        <f t="shared" si="6"/>
        <v>2988.0335863869814</v>
      </c>
      <c r="T115" s="184">
        <f t="shared" si="6"/>
        <v>2956.4456076713768</v>
      </c>
      <c r="U115" s="184">
        <f t="shared" si="6"/>
        <v>2918.9086073174622</v>
      </c>
      <c r="V115" s="184">
        <f t="shared" si="6"/>
        <v>2883.9616190173929</v>
      </c>
      <c r="W115" s="184">
        <f t="shared" si="6"/>
        <v>2848.136836060844</v>
      </c>
      <c r="X115" s="184">
        <f t="shared" si="6"/>
        <v>2823.5389712571691</v>
      </c>
      <c r="Y115" s="184">
        <f t="shared" si="6"/>
        <v>2794.8646317513576</v>
      </c>
      <c r="Z115" s="184">
        <f t="shared" si="6"/>
        <v>2759.8158216816942</v>
      </c>
      <c r="AA115" s="184">
        <f t="shared" si="6"/>
        <v>2731.8793371203033</v>
      </c>
      <c r="AB115" s="184">
        <f t="shared" si="6"/>
        <v>2693.5637488890175</v>
      </c>
      <c r="AC115" s="184">
        <f t="shared" si="6"/>
        <v>2660.1599737570359</v>
      </c>
      <c r="AD115" s="184">
        <f t="shared" si="6"/>
        <v>2631.3298027782703</v>
      </c>
      <c r="AE115" s="184">
        <f t="shared" si="6"/>
        <v>2600.0536219554801</v>
      </c>
      <c r="AF115" s="184">
        <f t="shared" si="6"/>
        <v>2594.9377427598956</v>
      </c>
    </row>
    <row r="116" spans="1:32" outlineLevel="1">
      <c r="A116" t="s">
        <v>539</v>
      </c>
      <c r="B116" s="184">
        <f>B111*B$114</f>
        <v>3.2389061260686662</v>
      </c>
      <c r="C116" s="184">
        <f t="shared" ref="C116:AF116" si="7">C111*C$114</f>
        <v>3.4606116643108584</v>
      </c>
      <c r="D116" s="184">
        <f t="shared" si="7"/>
        <v>3.5207801140276858</v>
      </c>
      <c r="E116" s="184">
        <f t="shared" si="7"/>
        <v>3.4859284169943017</v>
      </c>
      <c r="F116" s="184">
        <f t="shared" si="7"/>
        <v>3.4265552862496369</v>
      </c>
      <c r="G116" s="184">
        <f t="shared" si="7"/>
        <v>3.3887468017021907</v>
      </c>
      <c r="H116" s="184">
        <f t="shared" si="7"/>
        <v>3.3724264461656235</v>
      </c>
      <c r="I116" s="184">
        <f t="shared" si="7"/>
        <v>3.3429515743859519</v>
      </c>
      <c r="J116" s="184">
        <f t="shared" si="7"/>
        <v>3.3109374131693028</v>
      </c>
      <c r="K116" s="184">
        <f t="shared" si="7"/>
        <v>3.2848980842248401</v>
      </c>
      <c r="L116" s="184">
        <f t="shared" si="7"/>
        <v>3.2341966463872689</v>
      </c>
      <c r="M116" s="184">
        <f t="shared" si="7"/>
        <v>3.2051264396276875</v>
      </c>
      <c r="N116" s="184">
        <f t="shared" si="7"/>
        <v>3.1765911510947045</v>
      </c>
      <c r="O116" s="184">
        <f t="shared" si="7"/>
        <v>3.1342731774113455</v>
      </c>
      <c r="P116" s="184">
        <f t="shared" si="7"/>
        <v>3.0964313491572133</v>
      </c>
      <c r="Q116" s="184">
        <f t="shared" si="7"/>
        <v>3.0533296148153277</v>
      </c>
      <c r="R116" s="184">
        <f t="shared" si="7"/>
        <v>3.0213177066281873</v>
      </c>
      <c r="S116" s="184">
        <f t="shared" si="7"/>
        <v>2.9873104770707699</v>
      </c>
      <c r="T116" s="184">
        <f t="shared" si="7"/>
        <v>2.9546748207046662</v>
      </c>
      <c r="U116" s="184">
        <f t="shared" si="7"/>
        <v>2.9159107212947846</v>
      </c>
      <c r="V116" s="184">
        <f t="shared" si="7"/>
        <v>2.8794210311000081</v>
      </c>
      <c r="W116" s="184">
        <f t="shared" si="7"/>
        <v>2.842716336371462</v>
      </c>
      <c r="X116" s="184">
        <f t="shared" si="7"/>
        <v>2.8168674443559785</v>
      </c>
      <c r="Y116" s="184">
        <f t="shared" si="7"/>
        <v>2.7875298732831628</v>
      </c>
      <c r="Z116" s="184">
        <f t="shared" si="7"/>
        <v>2.7536537885038421</v>
      </c>
      <c r="AA116" s="184">
        <f t="shared" si="7"/>
        <v>2.7291319722509506</v>
      </c>
      <c r="AB116" s="184">
        <f t="shared" si="7"/>
        <v>2.6894168675256487</v>
      </c>
      <c r="AC116" s="184">
        <f t="shared" si="7"/>
        <v>2.6564915525307478</v>
      </c>
      <c r="AD116" s="184">
        <f t="shared" si="7"/>
        <v>2.6293833184265991</v>
      </c>
      <c r="AE116" s="184">
        <f t="shared" si="7"/>
        <v>2.5982992869119133</v>
      </c>
      <c r="AF116" s="184">
        <f t="shared" si="7"/>
        <v>2.5895798788439013</v>
      </c>
    </row>
    <row r="117" spans="1:32" outlineLevel="1"/>
    <row r="118" spans="1:32" outlineLevel="1">
      <c r="A118" s="1" t="s">
        <v>540</v>
      </c>
    </row>
    <row r="119" spans="1:32" outlineLevel="1">
      <c r="A119" t="s">
        <v>538</v>
      </c>
      <c r="B119" s="184">
        <f>SUM(B185:B188,B190:B192,B194:B196)</f>
        <v>427.27967164286542</v>
      </c>
      <c r="C119" s="184">
        <f t="shared" ref="C119:AF119" si="8">SUM(C185:C188,C190:C192,C194:C196)</f>
        <v>460.3876535635851</v>
      </c>
      <c r="D119" s="184">
        <f t="shared" si="8"/>
        <v>458.68777381796303</v>
      </c>
      <c r="E119" s="184">
        <f t="shared" si="8"/>
        <v>456.76433305366578</v>
      </c>
      <c r="F119" s="184">
        <f t="shared" si="8"/>
        <v>450.52401350920803</v>
      </c>
      <c r="G119" s="184">
        <f t="shared" si="8"/>
        <v>449.44646140083694</v>
      </c>
      <c r="H119" s="184">
        <f t="shared" si="8"/>
        <v>442.69523058072679</v>
      </c>
      <c r="I119" s="184">
        <f t="shared" si="8"/>
        <v>437.53120340975056</v>
      </c>
      <c r="J119" s="184">
        <f t="shared" si="8"/>
        <v>438.71014774565464</v>
      </c>
      <c r="K119" s="184">
        <f t="shared" si="8"/>
        <v>438.29967810277537</v>
      </c>
      <c r="L119" s="184">
        <f t="shared" si="8"/>
        <v>442.58722553088438</v>
      </c>
      <c r="M119" s="184">
        <f t="shared" si="8"/>
        <v>442.43656816066539</v>
      </c>
      <c r="N119" s="184">
        <f t="shared" si="8"/>
        <v>440.36582928653047</v>
      </c>
      <c r="O119" s="184">
        <f t="shared" si="8"/>
        <v>435.56483877150328</v>
      </c>
      <c r="P119" s="184">
        <f t="shared" si="8"/>
        <v>432.00282880623774</v>
      </c>
      <c r="Q119" s="184">
        <f t="shared" si="8"/>
        <v>428.34280153296959</v>
      </c>
      <c r="R119" s="184">
        <f t="shared" si="8"/>
        <v>421.75042902492578</v>
      </c>
      <c r="S119" s="184">
        <f t="shared" si="8"/>
        <v>419.67641361301867</v>
      </c>
      <c r="T119" s="184">
        <f t="shared" si="8"/>
        <v>418.11439232862307</v>
      </c>
      <c r="U119" s="184">
        <f t="shared" si="8"/>
        <v>415.87139268253787</v>
      </c>
      <c r="V119" s="184">
        <f t="shared" si="8"/>
        <v>414.27838098260696</v>
      </c>
      <c r="W119" s="184">
        <f t="shared" si="8"/>
        <v>411.85316393915582</v>
      </c>
      <c r="X119" s="184">
        <f t="shared" si="8"/>
        <v>410.81102874283096</v>
      </c>
      <c r="Y119" s="184">
        <f t="shared" si="8"/>
        <v>407.23536824864215</v>
      </c>
      <c r="Z119" s="184">
        <f t="shared" si="8"/>
        <v>400.67417831830551</v>
      </c>
      <c r="AA119" s="184">
        <f t="shared" si="8"/>
        <v>392.96066287969705</v>
      </c>
      <c r="AB119" s="184">
        <f t="shared" si="8"/>
        <v>392.19625111098287</v>
      </c>
      <c r="AC119" s="184">
        <f t="shared" si="8"/>
        <v>389.40002624296386</v>
      </c>
      <c r="AD119" s="184">
        <f t="shared" si="8"/>
        <v>383.98019722172978</v>
      </c>
      <c r="AE119" s="184">
        <f t="shared" si="8"/>
        <v>383.21637804451984</v>
      </c>
      <c r="AF119" s="184">
        <f t="shared" si="8"/>
        <v>382.77225724010447</v>
      </c>
    </row>
    <row r="120" spans="1:32" outlineLevel="1">
      <c r="A120" t="s">
        <v>539</v>
      </c>
      <c r="B120" s="184">
        <f>B111-B116</f>
        <v>0.43264387393133408</v>
      </c>
      <c r="C120" s="184">
        <f t="shared" ref="C120:AF120" si="9">C111-C116</f>
        <v>0.46489833568914163</v>
      </c>
      <c r="D120" s="184">
        <f t="shared" si="9"/>
        <v>0.4578598859723142</v>
      </c>
      <c r="E120" s="184">
        <f t="shared" si="9"/>
        <v>0.45592158300569841</v>
      </c>
      <c r="F120" s="184">
        <f t="shared" si="9"/>
        <v>0.44899471375036315</v>
      </c>
      <c r="G120" s="184">
        <f t="shared" si="9"/>
        <v>0.44780319829780968</v>
      </c>
      <c r="H120" s="184">
        <f t="shared" si="9"/>
        <v>0.43824355383437652</v>
      </c>
      <c r="I120" s="184">
        <f t="shared" si="9"/>
        <v>0.43175842561404831</v>
      </c>
      <c r="J120" s="184">
        <f t="shared" si="9"/>
        <v>0.43368258683069705</v>
      </c>
      <c r="K120" s="184">
        <f t="shared" si="9"/>
        <v>0.43361191577516012</v>
      </c>
      <c r="L120" s="184">
        <f t="shared" si="9"/>
        <v>0.44198335361273111</v>
      </c>
      <c r="M120" s="184">
        <f t="shared" si="9"/>
        <v>0.44180356037231228</v>
      </c>
      <c r="N120" s="184">
        <f t="shared" si="9"/>
        <v>0.44028884890529563</v>
      </c>
      <c r="O120" s="184">
        <f t="shared" si="9"/>
        <v>0.43471682258865441</v>
      </c>
      <c r="P120" s="184">
        <f t="shared" si="9"/>
        <v>0.4315186508427864</v>
      </c>
      <c r="Q120" s="184">
        <f t="shared" si="9"/>
        <v>0.42897038518467268</v>
      </c>
      <c r="R120" s="184">
        <f t="shared" si="9"/>
        <v>0.4210522933718126</v>
      </c>
      <c r="S120" s="184">
        <f t="shared" si="9"/>
        <v>0.42039952292923033</v>
      </c>
      <c r="T120" s="184">
        <f t="shared" si="9"/>
        <v>0.41988517929533353</v>
      </c>
      <c r="U120" s="184">
        <f t="shared" si="9"/>
        <v>0.41886927870521573</v>
      </c>
      <c r="V120" s="184">
        <f t="shared" si="9"/>
        <v>0.41881896889999171</v>
      </c>
      <c r="W120" s="184">
        <f t="shared" si="9"/>
        <v>0.41727366362853768</v>
      </c>
      <c r="X120" s="184">
        <f t="shared" si="9"/>
        <v>0.41748255564402159</v>
      </c>
      <c r="Y120" s="184">
        <f t="shared" si="9"/>
        <v>0.41457012671683691</v>
      </c>
      <c r="Z120" s="184">
        <f t="shared" si="9"/>
        <v>0.40683621149615767</v>
      </c>
      <c r="AA120" s="184">
        <f t="shared" si="9"/>
        <v>0.39570802774904967</v>
      </c>
      <c r="AB120" s="184">
        <f t="shared" si="9"/>
        <v>0.39634313247435138</v>
      </c>
      <c r="AC120" s="184">
        <f t="shared" si="9"/>
        <v>0.39306844746925229</v>
      </c>
      <c r="AD120" s="184">
        <f t="shared" si="9"/>
        <v>0.38592668157340082</v>
      </c>
      <c r="AE120" s="184">
        <f t="shared" si="9"/>
        <v>0.38497071308808684</v>
      </c>
      <c r="AF120" s="184">
        <f t="shared" si="9"/>
        <v>0.3881301211560988</v>
      </c>
    </row>
    <row r="121" spans="1:32" outlineLevel="1"/>
    <row r="122" spans="1:32" outlineLevel="1">
      <c r="A122" s="40"/>
      <c r="B122" s="52" t="s">
        <v>541</v>
      </c>
      <c r="C122" s="52" t="s">
        <v>130</v>
      </c>
      <c r="D122" s="52" t="s">
        <v>540</v>
      </c>
    </row>
    <row r="123" spans="1:32" outlineLevel="1">
      <c r="A123" s="40" t="s">
        <v>515</v>
      </c>
      <c r="B123" s="198">
        <f>SUM(B110:AF110)</f>
        <v>107748.43000000002</v>
      </c>
      <c r="C123" s="222">
        <f>SUM(B115:AF115)</f>
        <v>94622.013220463545</v>
      </c>
      <c r="D123" s="222">
        <f>SUM(B119:AF119)</f>
        <v>13126.416779536472</v>
      </c>
    </row>
    <row r="124" spans="1:32" outlineLevel="1">
      <c r="A124" s="40" t="s">
        <v>503</v>
      </c>
      <c r="B124" s="198">
        <f>SUM(B111:AF111)</f>
        <v>107.74843</v>
      </c>
      <c r="C124" s="222">
        <f>SUM(B116:AF116)</f>
        <v>94.584395381595257</v>
      </c>
      <c r="D124" s="222">
        <f>SUM(B120:AF120)</f>
        <v>13.164034618404774</v>
      </c>
    </row>
    <row r="125" spans="1:32" outlineLevel="1">
      <c r="A125" s="40" t="s">
        <v>516</v>
      </c>
      <c r="B125" s="198">
        <f>SUM('GCAM baselines'!D457:L457)/1000</f>
        <v>128.43261157731627</v>
      </c>
      <c r="C125" s="198" t="s">
        <v>198</v>
      </c>
      <c r="D125" s="198" t="s">
        <v>198</v>
      </c>
    </row>
    <row r="126" spans="1:32" outlineLevel="1">
      <c r="A126" s="40" t="s">
        <v>517</v>
      </c>
      <c r="B126" s="198">
        <f>B125/B124</f>
        <v>1.1919673593138784</v>
      </c>
      <c r="C126" s="198" t="s">
        <v>198</v>
      </c>
      <c r="D126" s="198" t="s">
        <v>198</v>
      </c>
    </row>
    <row r="127" spans="1:32" outlineLevel="1">
      <c r="B127" s="447">
        <f>B119-SUM(B185:B192)-(-B189+SUM(B194:B196))</f>
        <v>2.8421709430404007E-14</v>
      </c>
      <c r="C127" s="447">
        <f t="shared" ref="C127:AF127" si="10">C119-SUM(C185:C192)-(-C189+SUM(C194:C196))</f>
        <v>0</v>
      </c>
      <c r="D127" s="447">
        <f t="shared" si="10"/>
        <v>0</v>
      </c>
      <c r="E127" s="447">
        <f t="shared" si="10"/>
        <v>0</v>
      </c>
      <c r="F127" s="447">
        <f t="shared" si="10"/>
        <v>0</v>
      </c>
      <c r="G127" s="447">
        <f t="shared" si="10"/>
        <v>0</v>
      </c>
      <c r="H127" s="447">
        <f t="shared" si="10"/>
        <v>0</v>
      </c>
      <c r="I127" s="447">
        <f t="shared" si="10"/>
        <v>2.8421709430404007E-14</v>
      </c>
      <c r="J127" s="447">
        <f t="shared" si="10"/>
        <v>0</v>
      </c>
      <c r="K127" s="447">
        <f t="shared" si="10"/>
        <v>-2.8421709430404007E-14</v>
      </c>
      <c r="L127" s="447">
        <f t="shared" si="10"/>
        <v>0</v>
      </c>
      <c r="M127" s="447">
        <f t="shared" si="10"/>
        <v>0</v>
      </c>
      <c r="N127" s="447">
        <f t="shared" si="10"/>
        <v>0</v>
      </c>
      <c r="O127" s="447">
        <f t="shared" si="10"/>
        <v>0</v>
      </c>
      <c r="P127" s="447">
        <f t="shared" si="10"/>
        <v>0</v>
      </c>
      <c r="Q127" s="447">
        <f t="shared" si="10"/>
        <v>-2.8421709430404007E-14</v>
      </c>
      <c r="R127" s="447">
        <f t="shared" si="10"/>
        <v>-2.8421709430404007E-14</v>
      </c>
      <c r="S127" s="447">
        <f t="shared" si="10"/>
        <v>0</v>
      </c>
      <c r="T127" s="447">
        <f t="shared" si="10"/>
        <v>0</v>
      </c>
      <c r="U127" s="447">
        <f t="shared" si="10"/>
        <v>0</v>
      </c>
      <c r="V127" s="447">
        <f t="shared" si="10"/>
        <v>0</v>
      </c>
      <c r="W127" s="447">
        <f t="shared" si="10"/>
        <v>0</v>
      </c>
      <c r="X127" s="447">
        <f t="shared" si="10"/>
        <v>0</v>
      </c>
      <c r="Y127" s="447">
        <f t="shared" si="10"/>
        <v>0</v>
      </c>
      <c r="Z127" s="447">
        <f t="shared" si="10"/>
        <v>-2.8421709430404007E-14</v>
      </c>
      <c r="AA127" s="447">
        <f t="shared" si="10"/>
        <v>0</v>
      </c>
      <c r="AB127" s="447">
        <f t="shared" si="10"/>
        <v>0</v>
      </c>
      <c r="AC127" s="447">
        <f t="shared" si="10"/>
        <v>0</v>
      </c>
      <c r="AD127" s="447">
        <f t="shared" si="10"/>
        <v>2.8421709430404007E-14</v>
      </c>
      <c r="AE127" s="447">
        <f t="shared" si="10"/>
        <v>0</v>
      </c>
      <c r="AF127" s="447">
        <f t="shared" si="10"/>
        <v>0</v>
      </c>
    </row>
    <row r="128" spans="1:32" outlineLevel="1">
      <c r="A128" t="s">
        <v>513</v>
      </c>
      <c r="B128">
        <v>2020</v>
      </c>
      <c r="C128">
        <v>2021</v>
      </c>
      <c r="D128">
        <v>2022</v>
      </c>
      <c r="E128">
        <v>2023</v>
      </c>
      <c r="F128">
        <v>2024</v>
      </c>
      <c r="G128">
        <v>2025</v>
      </c>
      <c r="H128">
        <v>2026</v>
      </c>
      <c r="I128">
        <v>2027</v>
      </c>
      <c r="J128">
        <v>2028</v>
      </c>
      <c r="K128">
        <v>2029</v>
      </c>
      <c r="L128">
        <v>2030</v>
      </c>
      <c r="M128">
        <v>2031</v>
      </c>
      <c r="N128">
        <v>2032</v>
      </c>
      <c r="O128">
        <v>2033</v>
      </c>
      <c r="P128">
        <v>2034</v>
      </c>
      <c r="Q128">
        <v>2035</v>
      </c>
      <c r="R128">
        <v>2036</v>
      </c>
      <c r="S128">
        <v>2037</v>
      </c>
      <c r="T128">
        <v>2038</v>
      </c>
      <c r="U128">
        <v>2039</v>
      </c>
      <c r="V128">
        <v>2040</v>
      </c>
      <c r="W128">
        <v>2041</v>
      </c>
      <c r="X128">
        <v>2042</v>
      </c>
      <c r="Y128">
        <v>2043</v>
      </c>
      <c r="Z128">
        <v>2044</v>
      </c>
      <c r="AA128">
        <v>2045</v>
      </c>
      <c r="AB128">
        <v>2046</v>
      </c>
      <c r="AC128">
        <v>2047</v>
      </c>
      <c r="AD128">
        <v>2048</v>
      </c>
      <c r="AE128">
        <v>2049</v>
      </c>
      <c r="AF128">
        <v>2050</v>
      </c>
    </row>
    <row r="129" spans="1:32" outlineLevel="1">
      <c r="A129" t="s">
        <v>447</v>
      </c>
      <c r="B129">
        <f>SUMIFS('EPS BAU Outputs'!C:C,'EPS BAU Outputs'!$B:$B,$A$107,'EPS BAU Outputs'!$A:$A,$A129)</f>
        <v>1125.81</v>
      </c>
      <c r="C129">
        <f>SUMIFS('EPS BAU Outputs'!D:D,'EPS BAU Outputs'!$B:$B,$A$107,'EPS BAU Outputs'!$A:$A,$A129)</f>
        <v>1275.23</v>
      </c>
      <c r="D129">
        <f>SUMIFS('EPS BAU Outputs'!E:E,'EPS BAU Outputs'!$B:$B,$A$107,'EPS BAU Outputs'!$A:$A,$A129)</f>
        <v>1314.28</v>
      </c>
      <c r="E129">
        <f>SUMIFS('EPS BAU Outputs'!F:F,'EPS BAU Outputs'!$B:$B,$A$107,'EPS BAU Outputs'!$A:$A,$A129)</f>
        <v>1312.83</v>
      </c>
      <c r="F129">
        <f>SUMIFS('EPS BAU Outputs'!G:G,'EPS BAU Outputs'!$B:$B,$A$107,'EPS BAU Outputs'!$A:$A,$A129)</f>
        <v>1310.04</v>
      </c>
      <c r="G129">
        <f>SUMIFS('EPS BAU Outputs'!H:H,'EPS BAU Outputs'!$B:$B,$A$107,'EPS BAU Outputs'!$A:$A,$A129)</f>
        <v>1306.1099999999999</v>
      </c>
      <c r="H129">
        <f>SUMIFS('EPS BAU Outputs'!I:I,'EPS BAU Outputs'!$B:$B,$A$107,'EPS BAU Outputs'!$A:$A,$A129)</f>
        <v>1300.74</v>
      </c>
      <c r="I129">
        <f>SUMIFS('EPS BAU Outputs'!J:J,'EPS BAU Outputs'!$B:$B,$A$107,'EPS BAU Outputs'!$A:$A,$A129)</f>
        <v>1294.73</v>
      </c>
      <c r="J129">
        <f>SUMIFS('EPS BAU Outputs'!K:K,'EPS BAU Outputs'!$B:$B,$A$107,'EPS BAU Outputs'!$A:$A,$A129)</f>
        <v>1287.56</v>
      </c>
      <c r="K129">
        <f>SUMIFS('EPS BAU Outputs'!L:L,'EPS BAU Outputs'!$B:$B,$A$107,'EPS BAU Outputs'!$A:$A,$A129)</f>
        <v>1280.56</v>
      </c>
      <c r="L129">
        <f>SUMIFS('EPS BAU Outputs'!M:M,'EPS BAU Outputs'!$B:$B,$A$107,'EPS BAU Outputs'!$A:$A,$A129)</f>
        <v>1274.1600000000001</v>
      </c>
      <c r="M129">
        <f>SUMIFS('EPS BAU Outputs'!N:N,'EPS BAU Outputs'!$B:$B,$A$107,'EPS BAU Outputs'!$A:$A,$A129)</f>
        <v>1267.52</v>
      </c>
      <c r="N129">
        <f>SUMIFS('EPS BAU Outputs'!O:O,'EPS BAU Outputs'!$B:$B,$A$107,'EPS BAU Outputs'!$A:$A,$A129)</f>
        <v>1261.23</v>
      </c>
      <c r="O129">
        <f>SUMIFS('EPS BAU Outputs'!P:P,'EPS BAU Outputs'!$B:$B,$A$107,'EPS BAU Outputs'!$A:$A,$A129)</f>
        <v>1252.6099999999999</v>
      </c>
      <c r="P129">
        <f>SUMIFS('EPS BAU Outputs'!Q:Q,'EPS BAU Outputs'!$B:$B,$A$107,'EPS BAU Outputs'!$A:$A,$A129)</f>
        <v>1244.8800000000001</v>
      </c>
      <c r="Q129">
        <f>SUMIFS('EPS BAU Outputs'!R:R,'EPS BAU Outputs'!$B:$B,$A$107,'EPS BAU Outputs'!$A:$A,$A129)</f>
        <v>1236.45</v>
      </c>
      <c r="R129">
        <f>SUMIFS('EPS BAU Outputs'!S:S,'EPS BAU Outputs'!$B:$B,$A$107,'EPS BAU Outputs'!$A:$A,$A129)</f>
        <v>1228.27</v>
      </c>
      <c r="S129">
        <f>SUMIFS('EPS BAU Outputs'!T:T,'EPS BAU Outputs'!$B:$B,$A$107,'EPS BAU Outputs'!$A:$A,$A129)</f>
        <v>1219.77</v>
      </c>
      <c r="T129">
        <f>SUMIFS('EPS BAU Outputs'!U:U,'EPS BAU Outputs'!$B:$B,$A$107,'EPS BAU Outputs'!$A:$A,$A129)</f>
        <v>1210.8699999999999</v>
      </c>
      <c r="U129">
        <f>SUMIFS('EPS BAU Outputs'!V:V,'EPS BAU Outputs'!$B:$B,$A$107,'EPS BAU Outputs'!$A:$A,$A129)</f>
        <v>1201.54</v>
      </c>
      <c r="V129">
        <f>SUMIFS('EPS BAU Outputs'!W:W,'EPS BAU Outputs'!$B:$B,$A$107,'EPS BAU Outputs'!$A:$A,$A129)</f>
        <v>1193.18</v>
      </c>
      <c r="W129">
        <f>SUMIFS('EPS BAU Outputs'!X:X,'EPS BAU Outputs'!$B:$B,$A$107,'EPS BAU Outputs'!$A:$A,$A129)</f>
        <v>1184.5999999999999</v>
      </c>
      <c r="X129">
        <f>SUMIFS('EPS BAU Outputs'!Y:Y,'EPS BAU Outputs'!$B:$B,$A$107,'EPS BAU Outputs'!$A:$A,$A129)</f>
        <v>1176.33</v>
      </c>
      <c r="Y129">
        <f>SUMIFS('EPS BAU Outputs'!Z:Z,'EPS BAU Outputs'!$B:$B,$A$107,'EPS BAU Outputs'!$A:$A,$A129)</f>
        <v>1168.31</v>
      </c>
      <c r="Z129">
        <f>SUMIFS('EPS BAU Outputs'!AA:AA,'EPS BAU Outputs'!$B:$B,$A$107,'EPS BAU Outputs'!$A:$A,$A129)</f>
        <v>1160.27</v>
      </c>
      <c r="AA129">
        <f>SUMIFS('EPS BAU Outputs'!AB:AB,'EPS BAU Outputs'!$B:$B,$A$107,'EPS BAU Outputs'!$A:$A,$A129)</f>
        <v>1153.05</v>
      </c>
      <c r="AB129">
        <f>SUMIFS('EPS BAU Outputs'!AC:AC,'EPS BAU Outputs'!$B:$B,$A$107,'EPS BAU Outputs'!$A:$A,$A129)</f>
        <v>1146.55</v>
      </c>
      <c r="AC129">
        <f>SUMIFS('EPS BAU Outputs'!AD:AD,'EPS BAU Outputs'!$B:$B,$A$107,'EPS BAU Outputs'!$A:$A,$A129)</f>
        <v>1139.21</v>
      </c>
      <c r="AD129">
        <f>SUMIFS('EPS BAU Outputs'!AE:AE,'EPS BAU Outputs'!$B:$B,$A$107,'EPS BAU Outputs'!$A:$A,$A129)</f>
        <v>1131.3900000000001</v>
      </c>
      <c r="AE129">
        <f>SUMIFS('EPS BAU Outputs'!AF:AF,'EPS BAU Outputs'!$B:$B,$A$107,'EPS BAU Outputs'!$A:$A,$A129)</f>
        <v>1125.44</v>
      </c>
      <c r="AF129">
        <f>SUMIFS('EPS BAU Outputs'!AG:AG,'EPS BAU Outputs'!$B:$B,$A$107,'EPS BAU Outputs'!$A:$A,$A129)</f>
        <v>1119.29</v>
      </c>
    </row>
    <row r="130" spans="1:32" outlineLevel="1">
      <c r="A130" t="s">
        <v>448</v>
      </c>
      <c r="B130">
        <f>SUMIFS('EPS BAU Outputs'!C:C,'EPS BAU Outputs'!$B:$B,$A$107,'EPS BAU Outputs'!$A:$A,$A130)</f>
        <v>707.89800000000002</v>
      </c>
      <c r="C130">
        <f>SUMIFS('EPS BAU Outputs'!D:D,'EPS BAU Outputs'!$B:$B,$A$107,'EPS BAU Outputs'!$A:$A,$A130)</f>
        <v>727.85199999999998</v>
      </c>
      <c r="D130">
        <f>SUMIFS('EPS BAU Outputs'!E:E,'EPS BAU Outputs'!$B:$B,$A$107,'EPS BAU Outputs'!$A:$A,$A130)</f>
        <v>734.20399999999995</v>
      </c>
      <c r="E130">
        <f>SUMIFS('EPS BAU Outputs'!F:F,'EPS BAU Outputs'!$B:$B,$A$107,'EPS BAU Outputs'!$A:$A,$A130)</f>
        <v>708.55799999999999</v>
      </c>
      <c r="F130">
        <f>SUMIFS('EPS BAU Outputs'!G:G,'EPS BAU Outputs'!$B:$B,$A$107,'EPS BAU Outputs'!$A:$A,$A130)</f>
        <v>683.351</v>
      </c>
      <c r="G130">
        <f>SUMIFS('EPS BAU Outputs'!H:H,'EPS BAU Outputs'!$B:$B,$A$107,'EPS BAU Outputs'!$A:$A,$A130)</f>
        <v>662.12699999999995</v>
      </c>
      <c r="H130">
        <f>SUMIFS('EPS BAU Outputs'!I:I,'EPS BAU Outputs'!$B:$B,$A$107,'EPS BAU Outputs'!$A:$A,$A130)</f>
        <v>647.79899999999998</v>
      </c>
      <c r="I130">
        <f>SUMIFS('EPS BAU Outputs'!J:J,'EPS BAU Outputs'!$B:$B,$A$107,'EPS BAU Outputs'!$A:$A,$A130)</f>
        <v>624.37199999999996</v>
      </c>
      <c r="J130">
        <f>SUMIFS('EPS BAU Outputs'!K:K,'EPS BAU Outputs'!$B:$B,$A$107,'EPS BAU Outputs'!$A:$A,$A130)</f>
        <v>608.10500000000002</v>
      </c>
      <c r="K130">
        <f>SUMIFS('EPS BAU Outputs'!L:L,'EPS BAU Outputs'!$B:$B,$A$107,'EPS BAU Outputs'!$A:$A,$A130)</f>
        <v>583.11199999999997</v>
      </c>
      <c r="L130">
        <f>SUMIFS('EPS BAU Outputs'!M:M,'EPS BAU Outputs'!$B:$B,$A$107,'EPS BAU Outputs'!$A:$A,$A130)</f>
        <v>550.62300000000005</v>
      </c>
      <c r="M130">
        <f>SUMIFS('EPS BAU Outputs'!N:N,'EPS BAU Outputs'!$B:$B,$A$107,'EPS BAU Outputs'!$A:$A,$A130)</f>
        <v>524.57899999999995</v>
      </c>
      <c r="N130">
        <f>SUMIFS('EPS BAU Outputs'!O:O,'EPS BAU Outputs'!$B:$B,$A$107,'EPS BAU Outputs'!$A:$A,$A130)</f>
        <v>508.31900000000002</v>
      </c>
      <c r="O130">
        <f>SUMIFS('EPS BAU Outputs'!P:P,'EPS BAU Outputs'!$B:$B,$A$107,'EPS BAU Outputs'!$A:$A,$A130)</f>
        <v>481.91699999999997</v>
      </c>
      <c r="P130">
        <f>SUMIFS('EPS BAU Outputs'!Q:Q,'EPS BAU Outputs'!$B:$B,$A$107,'EPS BAU Outputs'!$A:$A,$A130)</f>
        <v>462.11200000000002</v>
      </c>
      <c r="Q130">
        <f>SUMIFS('EPS BAU Outputs'!R:R,'EPS BAU Outputs'!$B:$B,$A$107,'EPS BAU Outputs'!$A:$A,$A130)</f>
        <v>435.70699999999999</v>
      </c>
      <c r="R130">
        <f>SUMIFS('EPS BAU Outputs'!S:S,'EPS BAU Outputs'!$B:$B,$A$107,'EPS BAU Outputs'!$A:$A,$A130)</f>
        <v>409.93700000000001</v>
      </c>
      <c r="S130">
        <f>SUMIFS('EPS BAU Outputs'!T:T,'EPS BAU Outputs'!$B:$B,$A$107,'EPS BAU Outputs'!$A:$A,$A130)</f>
        <v>387.53899999999999</v>
      </c>
      <c r="T130">
        <f>SUMIFS('EPS BAU Outputs'!U:U,'EPS BAU Outputs'!$B:$B,$A$107,'EPS BAU Outputs'!$A:$A,$A130)</f>
        <v>369.40100000000001</v>
      </c>
      <c r="U130">
        <f>SUMIFS('EPS BAU Outputs'!V:V,'EPS BAU Outputs'!$B:$B,$A$107,'EPS BAU Outputs'!$A:$A,$A130)</f>
        <v>351.255</v>
      </c>
      <c r="V130">
        <f>SUMIFS('EPS BAU Outputs'!W:W,'EPS BAU Outputs'!$B:$B,$A$107,'EPS BAU Outputs'!$A:$A,$A130)</f>
        <v>329.959</v>
      </c>
      <c r="W130">
        <f>SUMIFS('EPS BAU Outputs'!X:X,'EPS BAU Outputs'!$B:$B,$A$107,'EPS BAU Outputs'!$A:$A,$A130)</f>
        <v>310.42200000000003</v>
      </c>
      <c r="X130">
        <f>SUMIFS('EPS BAU Outputs'!Y:Y,'EPS BAU Outputs'!$B:$B,$A$107,'EPS BAU Outputs'!$A:$A,$A130)</f>
        <v>299.464</v>
      </c>
      <c r="Y130">
        <f>SUMIFS('EPS BAU Outputs'!Z:Z,'EPS BAU Outputs'!$B:$B,$A$107,'EPS BAU Outputs'!$A:$A,$A130)</f>
        <v>286.15800000000002</v>
      </c>
      <c r="Z130">
        <f>SUMIFS('EPS BAU Outputs'!AA:AA,'EPS BAU Outputs'!$B:$B,$A$107,'EPS BAU Outputs'!$A:$A,$A130)</f>
        <v>258.096</v>
      </c>
      <c r="AA130">
        <f>SUMIFS('EPS BAU Outputs'!AB:AB,'EPS BAU Outputs'!$B:$B,$A$107,'EPS BAU Outputs'!$A:$A,$A130)</f>
        <v>236.547</v>
      </c>
      <c r="AB130">
        <f>SUMIFS('EPS BAU Outputs'!AC:AC,'EPS BAU Outputs'!$B:$B,$A$107,'EPS BAU Outputs'!$A:$A,$A130)</f>
        <v>211.88</v>
      </c>
      <c r="AC130">
        <f>SUMIFS('EPS BAU Outputs'!AD:AD,'EPS BAU Outputs'!$B:$B,$A$107,'EPS BAU Outputs'!$A:$A,$A130)</f>
        <v>193.42400000000001</v>
      </c>
      <c r="AD130">
        <f>SUMIFS('EPS BAU Outputs'!AE:AE,'EPS BAU Outputs'!$B:$B,$A$107,'EPS BAU Outputs'!$A:$A,$A130)</f>
        <v>174.58600000000001</v>
      </c>
      <c r="AE130">
        <f>SUMIFS('EPS BAU Outputs'!AF:AF,'EPS BAU Outputs'!$B:$B,$A$107,'EPS BAU Outputs'!$A:$A,$A130)</f>
        <v>155.26300000000001</v>
      </c>
      <c r="AF130">
        <f>SUMIFS('EPS BAU Outputs'!AG:AG,'EPS BAU Outputs'!$B:$B,$A$107,'EPS BAU Outputs'!$A:$A,$A130)</f>
        <v>168.30099999999999</v>
      </c>
    </row>
    <row r="131" spans="1:32" outlineLevel="1">
      <c r="A131" t="s">
        <v>449</v>
      </c>
      <c r="B131">
        <f>SUMIFS('EPS BAU Outputs'!C:C,'EPS BAU Outputs'!$B:$B,$A$107,'EPS BAU Outputs'!$A:$A,$A131)</f>
        <v>398.97500000000002</v>
      </c>
      <c r="C131">
        <f>SUMIFS('EPS BAU Outputs'!D:D,'EPS BAU Outputs'!$B:$B,$A$107,'EPS BAU Outputs'!$A:$A,$A131)</f>
        <v>395.63900000000001</v>
      </c>
      <c r="D131">
        <f>SUMIFS('EPS BAU Outputs'!E:E,'EPS BAU Outputs'!$B:$B,$A$107,'EPS BAU Outputs'!$A:$A,$A131)</f>
        <v>390.95600000000002</v>
      </c>
      <c r="E131">
        <f>SUMIFS('EPS BAU Outputs'!F:F,'EPS BAU Outputs'!$B:$B,$A$107,'EPS BAU Outputs'!$A:$A,$A131)</f>
        <v>390.14499999999998</v>
      </c>
      <c r="F131">
        <f>SUMIFS('EPS BAU Outputs'!G:G,'EPS BAU Outputs'!$B:$B,$A$107,'EPS BAU Outputs'!$A:$A,$A131)</f>
        <v>384.541</v>
      </c>
      <c r="G131">
        <f>SUMIFS('EPS BAU Outputs'!H:H,'EPS BAU Outputs'!$B:$B,$A$107,'EPS BAU Outputs'!$A:$A,$A131)</f>
        <v>380.76100000000002</v>
      </c>
      <c r="H131">
        <f>SUMIFS('EPS BAU Outputs'!I:I,'EPS BAU Outputs'!$B:$B,$A$107,'EPS BAU Outputs'!$A:$A,$A131)</f>
        <v>379.06799999999998</v>
      </c>
      <c r="I131">
        <f>SUMIFS('EPS BAU Outputs'!J:J,'EPS BAU Outputs'!$B:$B,$A$107,'EPS BAU Outputs'!$A:$A,$A131)</f>
        <v>379.12099999999998</v>
      </c>
      <c r="J131">
        <f>SUMIFS('EPS BAU Outputs'!K:K,'EPS BAU Outputs'!$B:$B,$A$107,'EPS BAU Outputs'!$A:$A,$A131)</f>
        <v>378.21300000000002</v>
      </c>
      <c r="K131">
        <f>SUMIFS('EPS BAU Outputs'!L:L,'EPS BAU Outputs'!$B:$B,$A$107,'EPS BAU Outputs'!$A:$A,$A131)</f>
        <v>381.24</v>
      </c>
      <c r="L131">
        <f>SUMIFS('EPS BAU Outputs'!M:M,'EPS BAU Outputs'!$B:$B,$A$107,'EPS BAU Outputs'!$A:$A,$A131)</f>
        <v>382.06599999999997</v>
      </c>
      <c r="M131">
        <f>SUMIFS('EPS BAU Outputs'!N:N,'EPS BAU Outputs'!$B:$B,$A$107,'EPS BAU Outputs'!$A:$A,$A131)</f>
        <v>383.37700000000001</v>
      </c>
      <c r="N131">
        <f>SUMIFS('EPS BAU Outputs'!O:O,'EPS BAU Outputs'!$B:$B,$A$107,'EPS BAU Outputs'!$A:$A,$A131)</f>
        <v>381.33</v>
      </c>
      <c r="O131">
        <f>SUMIFS('EPS BAU Outputs'!P:P,'EPS BAU Outputs'!$B:$B,$A$107,'EPS BAU Outputs'!$A:$A,$A131)</f>
        <v>379.12799999999999</v>
      </c>
      <c r="P131">
        <f>SUMIFS('EPS BAU Outputs'!Q:Q,'EPS BAU Outputs'!$B:$B,$A$107,'EPS BAU Outputs'!$A:$A,$A131)</f>
        <v>376.62099999999998</v>
      </c>
      <c r="Q131">
        <f>SUMIFS('EPS BAU Outputs'!R:R,'EPS BAU Outputs'!$B:$B,$A$107,'EPS BAU Outputs'!$A:$A,$A131)</f>
        <v>373.92500000000001</v>
      </c>
      <c r="R131">
        <f>SUMIFS('EPS BAU Outputs'!S:S,'EPS BAU Outputs'!$B:$B,$A$107,'EPS BAU Outputs'!$A:$A,$A131)</f>
        <v>371.053</v>
      </c>
      <c r="S131">
        <f>SUMIFS('EPS BAU Outputs'!T:T,'EPS BAU Outputs'!$B:$B,$A$107,'EPS BAU Outputs'!$A:$A,$A131)</f>
        <v>368.14499999999998</v>
      </c>
      <c r="T131">
        <f>SUMIFS('EPS BAU Outputs'!U:U,'EPS BAU Outputs'!$B:$B,$A$107,'EPS BAU Outputs'!$A:$A,$A131)</f>
        <v>365.65899999999999</v>
      </c>
      <c r="U131">
        <f>SUMIFS('EPS BAU Outputs'!V:V,'EPS BAU Outputs'!$B:$B,$A$107,'EPS BAU Outputs'!$A:$A,$A131)</f>
        <v>362.76900000000001</v>
      </c>
      <c r="V131">
        <f>SUMIFS('EPS BAU Outputs'!W:W,'EPS BAU Outputs'!$B:$B,$A$107,'EPS BAU Outputs'!$A:$A,$A131)</f>
        <v>360.05799999999999</v>
      </c>
      <c r="W131">
        <f>SUMIFS('EPS BAU Outputs'!X:X,'EPS BAU Outputs'!$B:$B,$A$107,'EPS BAU Outputs'!$A:$A,$A131)</f>
        <v>357.56200000000001</v>
      </c>
      <c r="X131">
        <f>SUMIFS('EPS BAU Outputs'!Y:Y,'EPS BAU Outputs'!$B:$B,$A$107,'EPS BAU Outputs'!$A:$A,$A131)</f>
        <v>354.98399999999998</v>
      </c>
      <c r="Y131">
        <f>SUMIFS('EPS BAU Outputs'!Z:Z,'EPS BAU Outputs'!$B:$B,$A$107,'EPS BAU Outputs'!$A:$A,$A131)</f>
        <v>352.55599999999998</v>
      </c>
      <c r="Z131">
        <f>SUMIFS('EPS BAU Outputs'!AA:AA,'EPS BAU Outputs'!$B:$B,$A$107,'EPS BAU Outputs'!$A:$A,$A131)</f>
        <v>349.56900000000002</v>
      </c>
      <c r="AA131">
        <f>SUMIFS('EPS BAU Outputs'!AB:AB,'EPS BAU Outputs'!$B:$B,$A$107,'EPS BAU Outputs'!$A:$A,$A131)</f>
        <v>347.04899999999998</v>
      </c>
      <c r="AB131">
        <f>SUMIFS('EPS BAU Outputs'!AC:AC,'EPS BAU Outputs'!$B:$B,$A$107,'EPS BAU Outputs'!$A:$A,$A131)</f>
        <v>344.46</v>
      </c>
      <c r="AC131">
        <f>SUMIFS('EPS BAU Outputs'!AD:AD,'EPS BAU Outputs'!$B:$B,$A$107,'EPS BAU Outputs'!$A:$A,$A131)</f>
        <v>341.892</v>
      </c>
      <c r="AD131">
        <f>SUMIFS('EPS BAU Outputs'!AE:AE,'EPS BAU Outputs'!$B:$B,$A$107,'EPS BAU Outputs'!$A:$A,$A131)</f>
        <v>340.06700000000001</v>
      </c>
      <c r="AE131">
        <f>SUMIFS('EPS BAU Outputs'!AF:AF,'EPS BAU Outputs'!$B:$B,$A$107,'EPS BAU Outputs'!$A:$A,$A131)</f>
        <v>337.5</v>
      </c>
      <c r="AF131">
        <f>SUMIFS('EPS BAU Outputs'!AG:AG,'EPS BAU Outputs'!$B:$B,$A$107,'EPS BAU Outputs'!$A:$A,$A131)</f>
        <v>334.738</v>
      </c>
    </row>
    <row r="132" spans="1:32" outlineLevel="1">
      <c r="A132" t="s">
        <v>450</v>
      </c>
      <c r="B132">
        <f>SUMIFS('EPS BAU Outputs'!C:C,'EPS BAU Outputs'!$B:$B,$A$107,'EPS BAU Outputs'!$A:$A,$A132)</f>
        <v>140.63200000000001</v>
      </c>
      <c r="C132">
        <f>SUMIFS('EPS BAU Outputs'!D:D,'EPS BAU Outputs'!$B:$B,$A$107,'EPS BAU Outputs'!$A:$A,$A132)</f>
        <v>155.887</v>
      </c>
      <c r="D132">
        <f>SUMIFS('EPS BAU Outputs'!E:E,'EPS BAU Outputs'!$B:$B,$A$107,'EPS BAU Outputs'!$A:$A,$A132)</f>
        <v>159.029</v>
      </c>
      <c r="E132">
        <f>SUMIFS('EPS BAU Outputs'!F:F,'EPS BAU Outputs'!$B:$B,$A$107,'EPS BAU Outputs'!$A:$A,$A132)</f>
        <v>157.65600000000001</v>
      </c>
      <c r="F132">
        <f>SUMIFS('EPS BAU Outputs'!G:G,'EPS BAU Outputs'!$B:$B,$A$107,'EPS BAU Outputs'!$A:$A,$A132)</f>
        <v>154.74600000000001</v>
      </c>
      <c r="G132">
        <f>SUMIFS('EPS BAU Outputs'!H:H,'EPS BAU Outputs'!$B:$B,$A$107,'EPS BAU Outputs'!$A:$A,$A132)</f>
        <v>153.00399999999999</v>
      </c>
      <c r="H132">
        <f>SUMIFS('EPS BAU Outputs'!I:I,'EPS BAU Outputs'!$B:$B,$A$107,'EPS BAU Outputs'!$A:$A,$A132)</f>
        <v>151.58799999999999</v>
      </c>
      <c r="I132">
        <f>SUMIFS('EPS BAU Outputs'!J:J,'EPS BAU Outputs'!$B:$B,$A$107,'EPS BAU Outputs'!$A:$A,$A132)</f>
        <v>150.12</v>
      </c>
      <c r="J132">
        <f>SUMIFS('EPS BAU Outputs'!K:K,'EPS BAU Outputs'!$B:$B,$A$107,'EPS BAU Outputs'!$A:$A,$A132)</f>
        <v>149.52500000000001</v>
      </c>
      <c r="K132">
        <f>SUMIFS('EPS BAU Outputs'!L:L,'EPS BAU Outputs'!$B:$B,$A$107,'EPS BAU Outputs'!$A:$A,$A132)</f>
        <v>148.376</v>
      </c>
      <c r="L132">
        <f>SUMIFS('EPS BAU Outputs'!M:M,'EPS BAU Outputs'!$B:$B,$A$107,'EPS BAU Outputs'!$A:$A,$A132)</f>
        <v>149.80799999999999</v>
      </c>
      <c r="M132">
        <f>SUMIFS('EPS BAU Outputs'!N:N,'EPS BAU Outputs'!$B:$B,$A$107,'EPS BAU Outputs'!$A:$A,$A132)</f>
        <v>152.49100000000001</v>
      </c>
      <c r="N132">
        <f>SUMIFS('EPS BAU Outputs'!O:O,'EPS BAU Outputs'!$B:$B,$A$107,'EPS BAU Outputs'!$A:$A,$A132)</f>
        <v>152.43600000000001</v>
      </c>
      <c r="O132">
        <f>SUMIFS('EPS BAU Outputs'!P:P,'EPS BAU Outputs'!$B:$B,$A$107,'EPS BAU Outputs'!$A:$A,$A132)</f>
        <v>152.19499999999999</v>
      </c>
      <c r="P132">
        <f>SUMIFS('EPS BAU Outputs'!Q:Q,'EPS BAU Outputs'!$B:$B,$A$107,'EPS BAU Outputs'!$A:$A,$A132)</f>
        <v>151.77199999999999</v>
      </c>
      <c r="Q132">
        <f>SUMIFS('EPS BAU Outputs'!R:R,'EPS BAU Outputs'!$B:$B,$A$107,'EPS BAU Outputs'!$A:$A,$A132)</f>
        <v>150.786</v>
      </c>
      <c r="R132">
        <f>SUMIFS('EPS BAU Outputs'!S:S,'EPS BAU Outputs'!$B:$B,$A$107,'EPS BAU Outputs'!$A:$A,$A132)</f>
        <v>149.85400000000001</v>
      </c>
      <c r="S132">
        <f>SUMIFS('EPS BAU Outputs'!T:T,'EPS BAU Outputs'!$B:$B,$A$107,'EPS BAU Outputs'!$A:$A,$A132)</f>
        <v>148.851</v>
      </c>
      <c r="T132">
        <f>SUMIFS('EPS BAU Outputs'!U:U,'EPS BAU Outputs'!$B:$B,$A$107,'EPS BAU Outputs'!$A:$A,$A132)</f>
        <v>147.89699999999999</v>
      </c>
      <c r="U132">
        <f>SUMIFS('EPS BAU Outputs'!V:V,'EPS BAU Outputs'!$B:$B,$A$107,'EPS BAU Outputs'!$A:$A,$A132)</f>
        <v>146.80799999999999</v>
      </c>
      <c r="V132">
        <f>SUMIFS('EPS BAU Outputs'!W:W,'EPS BAU Outputs'!$B:$B,$A$107,'EPS BAU Outputs'!$A:$A,$A132)</f>
        <v>145.94999999999999</v>
      </c>
      <c r="W132">
        <f>SUMIFS('EPS BAU Outputs'!X:X,'EPS BAU Outputs'!$B:$B,$A$107,'EPS BAU Outputs'!$A:$A,$A132)</f>
        <v>145.35599999999999</v>
      </c>
      <c r="X132">
        <f>SUMIFS('EPS BAU Outputs'!Y:Y,'EPS BAU Outputs'!$B:$B,$A$107,'EPS BAU Outputs'!$A:$A,$A132)</f>
        <v>144.739</v>
      </c>
      <c r="Y132">
        <f>SUMIFS('EPS BAU Outputs'!Z:Z,'EPS BAU Outputs'!$B:$B,$A$107,'EPS BAU Outputs'!$A:$A,$A132)</f>
        <v>144.03399999999999</v>
      </c>
      <c r="Z132">
        <f>SUMIFS('EPS BAU Outputs'!AA:AA,'EPS BAU Outputs'!$B:$B,$A$107,'EPS BAU Outputs'!$A:$A,$A132)</f>
        <v>143.285</v>
      </c>
      <c r="AA132">
        <f>SUMIFS('EPS BAU Outputs'!AB:AB,'EPS BAU Outputs'!$B:$B,$A$107,'EPS BAU Outputs'!$A:$A,$A132)</f>
        <v>142.43</v>
      </c>
      <c r="AB132">
        <f>SUMIFS('EPS BAU Outputs'!AC:AC,'EPS BAU Outputs'!$B:$B,$A$107,'EPS BAU Outputs'!$A:$A,$A132)</f>
        <v>141.71299999999999</v>
      </c>
      <c r="AC132">
        <f>SUMIFS('EPS BAU Outputs'!AD:AD,'EPS BAU Outputs'!$B:$B,$A$107,'EPS BAU Outputs'!$A:$A,$A132)</f>
        <v>141.02799999999999</v>
      </c>
      <c r="AD132">
        <f>SUMIFS('EPS BAU Outputs'!AE:AE,'EPS BAU Outputs'!$B:$B,$A$107,'EPS BAU Outputs'!$A:$A,$A132)</f>
        <v>140.76599999999999</v>
      </c>
      <c r="AE132">
        <f>SUMIFS('EPS BAU Outputs'!AF:AF,'EPS BAU Outputs'!$B:$B,$A$107,'EPS BAU Outputs'!$A:$A,$A132)</f>
        <v>140.27600000000001</v>
      </c>
      <c r="AF132">
        <f>SUMIFS('EPS BAU Outputs'!AG:AG,'EPS BAU Outputs'!$B:$B,$A$107,'EPS BAU Outputs'!$A:$A,$A132)</f>
        <v>139.72399999999999</v>
      </c>
    </row>
    <row r="133" spans="1:32" outlineLevel="1">
      <c r="A133" t="s">
        <v>451</v>
      </c>
      <c r="B133">
        <f>SUMIFS('EPS BAU Outputs'!C:C,'EPS BAU Outputs'!$B:$B,$A$107,'EPS BAU Outputs'!$A:$A,$A133)</f>
        <v>1475.71</v>
      </c>
      <c r="C133">
        <f>SUMIFS('EPS BAU Outputs'!D:D,'EPS BAU Outputs'!$B:$B,$A$107,'EPS BAU Outputs'!$A:$A,$A133)</f>
        <v>1517.73</v>
      </c>
      <c r="D133">
        <f>SUMIFS('EPS BAU Outputs'!E:E,'EPS BAU Outputs'!$B:$B,$A$107,'EPS BAU Outputs'!$A:$A,$A133)</f>
        <v>1524.66</v>
      </c>
      <c r="E133">
        <f>SUMIFS('EPS BAU Outputs'!F:F,'EPS BAU Outputs'!$B:$B,$A$107,'EPS BAU Outputs'!$A:$A,$A133)</f>
        <v>1509.46</v>
      </c>
      <c r="F133">
        <f>SUMIFS('EPS BAU Outputs'!G:G,'EPS BAU Outputs'!$B:$B,$A$107,'EPS BAU Outputs'!$A:$A,$A133)</f>
        <v>1494.29</v>
      </c>
      <c r="G133">
        <f>SUMIFS('EPS BAU Outputs'!H:H,'EPS BAU Outputs'!$B:$B,$A$107,'EPS BAU Outputs'!$A:$A,$A133)</f>
        <v>1484.74</v>
      </c>
      <c r="H133">
        <f>SUMIFS('EPS BAU Outputs'!I:I,'EPS BAU Outputs'!$B:$B,$A$107,'EPS BAU Outputs'!$A:$A,$A133)</f>
        <v>1480.05</v>
      </c>
      <c r="I133">
        <f>SUMIFS('EPS BAU Outputs'!J:J,'EPS BAU Outputs'!$B:$B,$A$107,'EPS BAU Outputs'!$A:$A,$A133)</f>
        <v>1473.88</v>
      </c>
      <c r="J133">
        <f>SUMIFS('EPS BAU Outputs'!K:K,'EPS BAU Outputs'!$B:$B,$A$107,'EPS BAU Outputs'!$A:$A,$A133)</f>
        <v>1465.61</v>
      </c>
      <c r="K133">
        <f>SUMIFS('EPS BAU Outputs'!L:L,'EPS BAU Outputs'!$B:$B,$A$107,'EPS BAU Outputs'!$A:$A,$A133)</f>
        <v>1457.82</v>
      </c>
      <c r="L133">
        <f>SUMIFS('EPS BAU Outputs'!M:M,'EPS BAU Outputs'!$B:$B,$A$107,'EPS BAU Outputs'!$A:$A,$A133)</f>
        <v>1448.43</v>
      </c>
      <c r="M133">
        <f>SUMIFS('EPS BAU Outputs'!N:N,'EPS BAU Outputs'!$B:$B,$A$107,'EPS BAU Outputs'!$A:$A,$A133)</f>
        <v>1443.53</v>
      </c>
      <c r="N133">
        <f>SUMIFS('EPS BAU Outputs'!O:O,'EPS BAU Outputs'!$B:$B,$A$107,'EPS BAU Outputs'!$A:$A,$A133)</f>
        <v>1436.59</v>
      </c>
      <c r="O133">
        <f>SUMIFS('EPS BAU Outputs'!P:P,'EPS BAU Outputs'!$B:$B,$A$107,'EPS BAU Outputs'!$A:$A,$A133)</f>
        <v>1426.38</v>
      </c>
      <c r="P133">
        <f>SUMIFS('EPS BAU Outputs'!Q:Q,'EPS BAU Outputs'!$B:$B,$A$107,'EPS BAU Outputs'!$A:$A,$A133)</f>
        <v>1414.51</v>
      </c>
      <c r="Q133">
        <f>SUMIFS('EPS BAU Outputs'!R:R,'EPS BAU Outputs'!$B:$B,$A$107,'EPS BAU Outputs'!$A:$A,$A133)</f>
        <v>1406.65</v>
      </c>
      <c r="R133">
        <f>SUMIFS('EPS BAU Outputs'!S:S,'EPS BAU Outputs'!$B:$B,$A$107,'EPS BAU Outputs'!$A:$A,$A133)</f>
        <v>1406.37</v>
      </c>
      <c r="S133">
        <f>SUMIFS('EPS BAU Outputs'!T:T,'EPS BAU Outputs'!$B:$B,$A$107,'EPS BAU Outputs'!$A:$A,$A133)</f>
        <v>1407.63</v>
      </c>
      <c r="T133">
        <f>SUMIFS('EPS BAU Outputs'!U:U,'EPS BAU Outputs'!$B:$B,$A$107,'EPS BAU Outputs'!$A:$A,$A133)</f>
        <v>1405.43</v>
      </c>
      <c r="U133">
        <f>SUMIFS('EPS BAU Outputs'!V:V,'EPS BAU Outputs'!$B:$B,$A$107,'EPS BAU Outputs'!$A:$A,$A133)</f>
        <v>1397.93</v>
      </c>
      <c r="V133">
        <f>SUMIFS('EPS BAU Outputs'!W:W,'EPS BAU Outputs'!$B:$B,$A$107,'EPS BAU Outputs'!$A:$A,$A133)</f>
        <v>1396.39</v>
      </c>
      <c r="W133">
        <f>SUMIFS('EPS BAU Outputs'!X:X,'EPS BAU Outputs'!$B:$B,$A$107,'EPS BAU Outputs'!$A:$A,$A133)</f>
        <v>1391.28</v>
      </c>
      <c r="X133">
        <f>SUMIFS('EPS BAU Outputs'!Y:Y,'EPS BAU Outputs'!$B:$B,$A$107,'EPS BAU Outputs'!$A:$A,$A133)</f>
        <v>1388.09</v>
      </c>
      <c r="Y133">
        <f>SUMIFS('EPS BAU Outputs'!Z:Z,'EPS BAU Outputs'!$B:$B,$A$107,'EPS BAU Outputs'!$A:$A,$A133)</f>
        <v>1380.42</v>
      </c>
      <c r="Z133">
        <f>SUMIFS('EPS BAU Outputs'!AA:AA,'EPS BAU Outputs'!$B:$B,$A$107,'EPS BAU Outputs'!$A:$A,$A133)</f>
        <v>1377.24</v>
      </c>
      <c r="AA133">
        <f>SUMIFS('EPS BAU Outputs'!AB:AB,'EPS BAU Outputs'!$B:$B,$A$107,'EPS BAU Outputs'!$A:$A,$A133)</f>
        <v>1372.54</v>
      </c>
      <c r="AB133">
        <f>SUMIFS('EPS BAU Outputs'!AC:AC,'EPS BAU Outputs'!$B:$B,$A$107,'EPS BAU Outputs'!$A:$A,$A133)</f>
        <v>1367.71</v>
      </c>
      <c r="AC133">
        <f>SUMIFS('EPS BAU Outputs'!AD:AD,'EPS BAU Outputs'!$B:$B,$A$107,'EPS BAU Outputs'!$A:$A,$A133)</f>
        <v>1360.13</v>
      </c>
      <c r="AD133">
        <f>SUMIFS('EPS BAU Outputs'!AE:AE,'EPS BAU Outputs'!$B:$B,$A$107,'EPS BAU Outputs'!$A:$A,$A133)</f>
        <v>1353.64</v>
      </c>
      <c r="AE133">
        <f>SUMIFS('EPS BAU Outputs'!AF:AF,'EPS BAU Outputs'!$B:$B,$A$107,'EPS BAU Outputs'!$A:$A,$A133)</f>
        <v>1347.79</v>
      </c>
      <c r="AF133">
        <f>SUMIFS('EPS BAU Outputs'!AG:AG,'EPS BAU Outputs'!$B:$B,$A$107,'EPS BAU Outputs'!$A:$A,$A133)</f>
        <v>1338.64</v>
      </c>
    </row>
    <row r="134" spans="1:32" outlineLevel="1">
      <c r="A134" t="s">
        <v>452</v>
      </c>
      <c r="B134">
        <f>SUMIFS('EPS BAU Outputs'!C:C,'EPS BAU Outputs'!$B:$B,$A$107,'EPS BAU Outputs'!$A:$A,$A134)</f>
        <v>47.642899999999997</v>
      </c>
      <c r="C134">
        <f>SUMIFS('EPS BAU Outputs'!D:D,'EPS BAU Outputs'!$B:$B,$A$107,'EPS BAU Outputs'!$A:$A,$A134)</f>
        <v>50.865099999999998</v>
      </c>
      <c r="D134">
        <f>SUMIFS('EPS BAU Outputs'!E:E,'EPS BAU Outputs'!$B:$B,$A$107,'EPS BAU Outputs'!$A:$A,$A134)</f>
        <v>52.230499999999999</v>
      </c>
      <c r="E134">
        <f>SUMIFS('EPS BAU Outputs'!F:F,'EPS BAU Outputs'!$B:$B,$A$107,'EPS BAU Outputs'!$A:$A,$A134)</f>
        <v>52.090400000000002</v>
      </c>
      <c r="F134">
        <f>SUMIFS('EPS BAU Outputs'!G:G,'EPS BAU Outputs'!$B:$B,$A$107,'EPS BAU Outputs'!$A:$A,$A134)</f>
        <v>54.114199999999997</v>
      </c>
      <c r="G134">
        <f>SUMIFS('EPS BAU Outputs'!H:H,'EPS BAU Outputs'!$B:$B,$A$107,'EPS BAU Outputs'!$A:$A,$A134)</f>
        <v>55.326900000000002</v>
      </c>
      <c r="H134">
        <f>SUMIFS('EPS BAU Outputs'!I:I,'EPS BAU Outputs'!$B:$B,$A$107,'EPS BAU Outputs'!$A:$A,$A134)</f>
        <v>55.9544</v>
      </c>
      <c r="I134">
        <f>SUMIFS('EPS BAU Outputs'!J:J,'EPS BAU Outputs'!$B:$B,$A$107,'EPS BAU Outputs'!$A:$A,$A134)</f>
        <v>56.072099999999999</v>
      </c>
      <c r="J134">
        <f>SUMIFS('EPS BAU Outputs'!K:K,'EPS BAU Outputs'!$B:$B,$A$107,'EPS BAU Outputs'!$A:$A,$A134)</f>
        <v>57.23</v>
      </c>
      <c r="K134">
        <f>SUMIFS('EPS BAU Outputs'!L:L,'EPS BAU Outputs'!$B:$B,$A$107,'EPS BAU Outputs'!$A:$A,$A134)</f>
        <v>57.261200000000002</v>
      </c>
      <c r="L134">
        <f>SUMIFS('EPS BAU Outputs'!M:M,'EPS BAU Outputs'!$B:$B,$A$107,'EPS BAU Outputs'!$A:$A,$A134)</f>
        <v>57.035499999999999</v>
      </c>
      <c r="M134">
        <f>SUMIFS('EPS BAU Outputs'!N:N,'EPS BAU Outputs'!$B:$B,$A$107,'EPS BAU Outputs'!$A:$A,$A134)</f>
        <v>58.45</v>
      </c>
      <c r="N134">
        <f>SUMIFS('EPS BAU Outputs'!O:O,'EPS BAU Outputs'!$B:$B,$A$107,'EPS BAU Outputs'!$A:$A,$A134)</f>
        <v>58.0321</v>
      </c>
      <c r="O134">
        <f>SUMIFS('EPS BAU Outputs'!P:P,'EPS BAU Outputs'!$B:$B,$A$107,'EPS BAU Outputs'!$A:$A,$A134)</f>
        <v>54.869399999999999</v>
      </c>
      <c r="P134">
        <f>SUMIFS('EPS BAU Outputs'!Q:Q,'EPS BAU Outputs'!$B:$B,$A$107,'EPS BAU Outputs'!$A:$A,$A134)</f>
        <v>53.247</v>
      </c>
      <c r="Q134">
        <f>SUMIFS('EPS BAU Outputs'!R:R,'EPS BAU Outputs'!$B:$B,$A$107,'EPS BAU Outputs'!$A:$A,$A134)</f>
        <v>52.005000000000003</v>
      </c>
      <c r="R134">
        <f>SUMIFS('EPS BAU Outputs'!S:S,'EPS BAU Outputs'!$B:$B,$A$107,'EPS BAU Outputs'!$A:$A,$A134)</f>
        <v>51.104399999999998</v>
      </c>
      <c r="S134">
        <f>SUMIFS('EPS BAU Outputs'!T:T,'EPS BAU Outputs'!$B:$B,$A$107,'EPS BAU Outputs'!$A:$A,$A134)</f>
        <v>49.978400000000001</v>
      </c>
      <c r="T134">
        <f>SUMIFS('EPS BAU Outputs'!U:U,'EPS BAU Outputs'!$B:$B,$A$107,'EPS BAU Outputs'!$A:$A,$A134)</f>
        <v>49.498800000000003</v>
      </c>
      <c r="U134">
        <f>SUMIFS('EPS BAU Outputs'!V:V,'EPS BAU Outputs'!$B:$B,$A$107,'EPS BAU Outputs'!$A:$A,$A134)</f>
        <v>49.649099999999997</v>
      </c>
      <c r="V134">
        <f>SUMIFS('EPS BAU Outputs'!W:W,'EPS BAU Outputs'!$B:$B,$A$107,'EPS BAU Outputs'!$A:$A,$A134)</f>
        <v>49.838799999999999</v>
      </c>
      <c r="W134">
        <f>SUMIFS('EPS BAU Outputs'!X:X,'EPS BAU Outputs'!$B:$B,$A$107,'EPS BAU Outputs'!$A:$A,$A134)</f>
        <v>48.878900000000002</v>
      </c>
      <c r="X134">
        <f>SUMIFS('EPS BAU Outputs'!Y:Y,'EPS BAU Outputs'!$B:$B,$A$107,'EPS BAU Outputs'!$A:$A,$A134)</f>
        <v>49.838700000000003</v>
      </c>
      <c r="Y134">
        <f>SUMIFS('EPS BAU Outputs'!Z:Z,'EPS BAU Outputs'!$B:$B,$A$107,'EPS BAU Outputs'!$A:$A,$A134)</f>
        <v>50.701799999999999</v>
      </c>
      <c r="Z134">
        <f>SUMIFS('EPS BAU Outputs'!AA:AA,'EPS BAU Outputs'!$B:$B,$A$107,'EPS BAU Outputs'!$A:$A,$A134)</f>
        <v>53.101799999999997</v>
      </c>
      <c r="AA134">
        <f>SUMIFS('EPS BAU Outputs'!AB:AB,'EPS BAU Outputs'!$B:$B,$A$107,'EPS BAU Outputs'!$A:$A,$A134)</f>
        <v>55.280799999999999</v>
      </c>
      <c r="AB134">
        <f>SUMIFS('EPS BAU Outputs'!AC:AC,'EPS BAU Outputs'!$B:$B,$A$107,'EPS BAU Outputs'!$A:$A,$A134)</f>
        <v>55.470799999999997</v>
      </c>
      <c r="AC134">
        <f>SUMIFS('EPS BAU Outputs'!AD:AD,'EPS BAU Outputs'!$B:$B,$A$107,'EPS BAU Outputs'!$A:$A,$A134)</f>
        <v>56.881100000000004</v>
      </c>
      <c r="AD134">
        <f>SUMIFS('EPS BAU Outputs'!AE:AE,'EPS BAU Outputs'!$B:$B,$A$107,'EPS BAU Outputs'!$A:$A,$A134)</f>
        <v>58.853700000000003</v>
      </c>
      <c r="AE134">
        <f>SUMIFS('EPS BAU Outputs'!AF:AF,'EPS BAU Outputs'!$B:$B,$A$107,'EPS BAU Outputs'!$A:$A,$A134)</f>
        <v>61.979199999999999</v>
      </c>
      <c r="AF134">
        <f>SUMIFS('EPS BAU Outputs'!AG:AG,'EPS BAU Outputs'!$B:$B,$A$107,'EPS BAU Outputs'!$A:$A,$A134)</f>
        <v>62.976300000000002</v>
      </c>
    </row>
    <row r="135" spans="1:32" outlineLevel="1">
      <c r="A135" t="s">
        <v>453</v>
      </c>
      <c r="B135">
        <f>SUMIFS('EPS BAU Outputs'!C:C,'EPS BAU Outputs'!$B:$B,$A$107,'EPS BAU Outputs'!$A:$A,$A135)</f>
        <v>-225.108</v>
      </c>
      <c r="C135">
        <f>SUMIFS('EPS BAU Outputs'!D:D,'EPS BAU Outputs'!$B:$B,$A$107,'EPS BAU Outputs'!$A:$A,$A135)</f>
        <v>-197.69900000000001</v>
      </c>
      <c r="D135">
        <f>SUMIFS('EPS BAU Outputs'!E:E,'EPS BAU Outputs'!$B:$B,$A$107,'EPS BAU Outputs'!$A:$A,$A135)</f>
        <v>-196.715</v>
      </c>
      <c r="E135">
        <f>SUMIFS('EPS BAU Outputs'!F:F,'EPS BAU Outputs'!$B:$B,$A$107,'EPS BAU Outputs'!$A:$A,$A135)</f>
        <v>-188.89599999999999</v>
      </c>
      <c r="F135">
        <f>SUMIFS('EPS BAU Outputs'!G:G,'EPS BAU Outputs'!$B:$B,$A$107,'EPS BAU Outputs'!$A:$A,$A135)</f>
        <v>-205.529</v>
      </c>
      <c r="G135">
        <f>SUMIFS('EPS BAU Outputs'!H:H,'EPS BAU Outputs'!$B:$B,$A$107,'EPS BAU Outputs'!$A:$A,$A135)</f>
        <v>-205.518</v>
      </c>
      <c r="H135">
        <f>SUMIFS('EPS BAU Outputs'!I:I,'EPS BAU Outputs'!$B:$B,$A$107,'EPS BAU Outputs'!$A:$A,$A135)</f>
        <v>-204.53800000000001</v>
      </c>
      <c r="I135">
        <f>SUMIFS('EPS BAU Outputs'!J:J,'EPS BAU Outputs'!$B:$B,$A$107,'EPS BAU Outputs'!$A:$A,$A135)</f>
        <v>-203.57900000000001</v>
      </c>
      <c r="J135">
        <f>SUMIFS('EPS BAU Outputs'!K:K,'EPS BAU Outputs'!$B:$B,$A$107,'EPS BAU Outputs'!$A:$A,$A135)</f>
        <v>-201.619</v>
      </c>
      <c r="K135">
        <f>SUMIFS('EPS BAU Outputs'!L:L,'EPS BAU Outputs'!$B:$B,$A$107,'EPS BAU Outputs'!$A:$A,$A135)</f>
        <v>-189.86500000000001</v>
      </c>
      <c r="L135">
        <f>SUMIFS('EPS BAU Outputs'!M:M,'EPS BAU Outputs'!$B:$B,$A$107,'EPS BAU Outputs'!$A:$A,$A135)</f>
        <v>-185.94499999999999</v>
      </c>
      <c r="M135">
        <f>SUMIFS('EPS BAU Outputs'!N:N,'EPS BAU Outputs'!$B:$B,$A$107,'EPS BAU Outputs'!$A:$A,$A135)</f>
        <v>-183.01900000000001</v>
      </c>
      <c r="N135">
        <f>SUMIFS('EPS BAU Outputs'!O:O,'EPS BAU Outputs'!$B:$B,$A$107,'EPS BAU Outputs'!$A:$A,$A135)</f>
        <v>-181.054</v>
      </c>
      <c r="O135">
        <f>SUMIFS('EPS BAU Outputs'!P:P,'EPS BAU Outputs'!$B:$B,$A$107,'EPS BAU Outputs'!$A:$A,$A135)</f>
        <v>-178.114</v>
      </c>
      <c r="P135">
        <f>SUMIFS('EPS BAU Outputs'!Q:Q,'EPS BAU Outputs'!$B:$B,$A$107,'EPS BAU Outputs'!$A:$A,$A135)</f>
        <v>-175.19300000000001</v>
      </c>
      <c r="Q135">
        <f>SUMIFS('EPS BAU Outputs'!R:R,'EPS BAU Outputs'!$B:$B,$A$107,'EPS BAU Outputs'!$A:$A,$A135)</f>
        <v>-173.226</v>
      </c>
      <c r="R135">
        <f>SUMIFS('EPS BAU Outputs'!S:S,'EPS BAU Outputs'!$B:$B,$A$107,'EPS BAU Outputs'!$A:$A,$A135)</f>
        <v>-174.21799999999999</v>
      </c>
      <c r="S135">
        <f>SUMIFS('EPS BAU Outputs'!T:T,'EPS BAU Outputs'!$B:$B,$A$107,'EPS BAU Outputs'!$A:$A,$A135)</f>
        <v>-174.20699999999999</v>
      </c>
      <c r="T135">
        <f>SUMIFS('EPS BAU Outputs'!U:U,'EPS BAU Outputs'!$B:$B,$A$107,'EPS BAU Outputs'!$A:$A,$A135)</f>
        <v>-174.19900000000001</v>
      </c>
      <c r="U135">
        <f>SUMIFS('EPS BAU Outputs'!V:V,'EPS BAU Outputs'!$B:$B,$A$107,'EPS BAU Outputs'!$A:$A,$A135)</f>
        <v>-175.17699999999999</v>
      </c>
      <c r="V135">
        <f>SUMIFS('EPS BAU Outputs'!W:W,'EPS BAU Outputs'!$B:$B,$A$107,'EPS BAU Outputs'!$A:$A,$A135)</f>
        <v>-177.13300000000001</v>
      </c>
      <c r="W135">
        <f>SUMIFS('EPS BAU Outputs'!X:X,'EPS BAU Outputs'!$B:$B,$A$107,'EPS BAU Outputs'!$A:$A,$A135)</f>
        <v>-178.11699999999999</v>
      </c>
      <c r="X135">
        <f>SUMIFS('EPS BAU Outputs'!Y:Y,'EPS BAU Outputs'!$B:$B,$A$107,'EPS BAU Outputs'!$A:$A,$A135)</f>
        <v>-179.1</v>
      </c>
      <c r="Y135">
        <f>SUMIFS('EPS BAU Outputs'!Z:Z,'EPS BAU Outputs'!$B:$B,$A$107,'EPS BAU Outputs'!$A:$A,$A135)</f>
        <v>-180.084</v>
      </c>
      <c r="Z135">
        <f>SUMIFS('EPS BAU Outputs'!AA:AA,'EPS BAU Outputs'!$B:$B,$A$107,'EPS BAU Outputs'!$A:$A,$A135)</f>
        <v>-181.065</v>
      </c>
      <c r="AA135">
        <f>SUMIFS('EPS BAU Outputs'!AB:AB,'EPS BAU Outputs'!$B:$B,$A$107,'EPS BAU Outputs'!$A:$A,$A135)</f>
        <v>-182.04599999999999</v>
      </c>
      <c r="AB135">
        <f>SUMIFS('EPS BAU Outputs'!AC:AC,'EPS BAU Outputs'!$B:$B,$A$107,'EPS BAU Outputs'!$A:$A,$A135)</f>
        <v>-182.029</v>
      </c>
      <c r="AC135">
        <f>SUMIFS('EPS BAU Outputs'!AD:AD,'EPS BAU Outputs'!$B:$B,$A$107,'EPS BAU Outputs'!$A:$A,$A135)</f>
        <v>-183.01</v>
      </c>
      <c r="AD135">
        <f>SUMIFS('EPS BAU Outputs'!AE:AE,'EPS BAU Outputs'!$B:$B,$A$107,'EPS BAU Outputs'!$A:$A,$A135)</f>
        <v>-183.994</v>
      </c>
      <c r="AE135">
        <f>SUMIFS('EPS BAU Outputs'!AF:AF,'EPS BAU Outputs'!$B:$B,$A$107,'EPS BAU Outputs'!$A:$A,$A135)</f>
        <v>-184.97499999999999</v>
      </c>
      <c r="AF135">
        <f>SUMIFS('EPS BAU Outputs'!AG:AG,'EPS BAU Outputs'!$B:$B,$A$107,'EPS BAU Outputs'!$A:$A,$A135)</f>
        <v>-185.95599999999999</v>
      </c>
    </row>
    <row r="136" spans="1:32" outlineLevel="1">
      <c r="A136" t="s">
        <v>454</v>
      </c>
      <c r="B136">
        <f>SUMIFS('EPS BAU Outputs'!C:C,'EPS BAU Outputs'!$B:$B,$A$107,'EPS BAU Outputs'!$A:$A,$A136)</f>
        <v>0</v>
      </c>
      <c r="C136">
        <f>SUMIFS('EPS BAU Outputs'!D:D,'EPS BAU Outputs'!$B:$B,$A$107,'EPS BAU Outputs'!$A:$A,$A136)</f>
        <v>0</v>
      </c>
      <c r="D136">
        <f>SUMIFS('EPS BAU Outputs'!E:E,'EPS BAU Outputs'!$B:$B,$A$107,'EPS BAU Outputs'!$A:$A,$A136)</f>
        <v>0</v>
      </c>
      <c r="E136">
        <f>SUMIFS('EPS BAU Outputs'!F:F,'EPS BAU Outputs'!$B:$B,$A$107,'EPS BAU Outputs'!$A:$A,$A136)</f>
        <v>0</v>
      </c>
      <c r="F136">
        <f>SUMIFS('EPS BAU Outputs'!G:G,'EPS BAU Outputs'!$B:$B,$A$107,'EPS BAU Outputs'!$A:$A,$A136)</f>
        <v>0</v>
      </c>
      <c r="G136">
        <f>SUMIFS('EPS BAU Outputs'!H:H,'EPS BAU Outputs'!$B:$B,$A$107,'EPS BAU Outputs'!$A:$A,$A136)</f>
        <v>0</v>
      </c>
      <c r="H136">
        <f>SUMIFS('EPS BAU Outputs'!I:I,'EPS BAU Outputs'!$B:$B,$A$107,'EPS BAU Outputs'!$A:$A,$A136)</f>
        <v>0</v>
      </c>
      <c r="I136">
        <f>SUMIFS('EPS BAU Outputs'!J:J,'EPS BAU Outputs'!$B:$B,$A$107,'EPS BAU Outputs'!$A:$A,$A136)</f>
        <v>0</v>
      </c>
      <c r="J136">
        <f>SUMIFS('EPS BAU Outputs'!K:K,'EPS BAU Outputs'!$B:$B,$A$107,'EPS BAU Outputs'!$A:$A,$A136)</f>
        <v>0</v>
      </c>
      <c r="K136">
        <f>SUMIFS('EPS BAU Outputs'!L:L,'EPS BAU Outputs'!$B:$B,$A$107,'EPS BAU Outputs'!$A:$A,$A136)</f>
        <v>0</v>
      </c>
      <c r="L136">
        <f>SUMIFS('EPS BAU Outputs'!M:M,'EPS BAU Outputs'!$B:$B,$A$107,'EPS BAU Outputs'!$A:$A,$A136)</f>
        <v>0</v>
      </c>
      <c r="M136">
        <f>SUMIFS('EPS BAU Outputs'!N:N,'EPS BAU Outputs'!$B:$B,$A$107,'EPS BAU Outputs'!$A:$A,$A136)</f>
        <v>0</v>
      </c>
      <c r="N136">
        <f>SUMIFS('EPS BAU Outputs'!O:O,'EPS BAU Outputs'!$B:$B,$A$107,'EPS BAU Outputs'!$A:$A,$A136)</f>
        <v>0</v>
      </c>
      <c r="O136">
        <f>SUMIFS('EPS BAU Outputs'!P:P,'EPS BAU Outputs'!$B:$B,$A$107,'EPS BAU Outputs'!$A:$A,$A136)</f>
        <v>0</v>
      </c>
      <c r="P136">
        <f>SUMIFS('EPS BAU Outputs'!Q:Q,'EPS BAU Outputs'!$B:$B,$A$107,'EPS BAU Outputs'!$A:$A,$A136)</f>
        <v>0</v>
      </c>
      <c r="Q136">
        <f>SUMIFS('EPS BAU Outputs'!R:R,'EPS BAU Outputs'!$B:$B,$A$107,'EPS BAU Outputs'!$A:$A,$A136)</f>
        <v>0</v>
      </c>
      <c r="R136">
        <f>SUMIFS('EPS BAU Outputs'!S:S,'EPS BAU Outputs'!$B:$B,$A$107,'EPS BAU Outputs'!$A:$A,$A136)</f>
        <v>0</v>
      </c>
      <c r="S136">
        <f>SUMIFS('EPS BAU Outputs'!T:T,'EPS BAU Outputs'!$B:$B,$A$107,'EPS BAU Outputs'!$A:$A,$A136)</f>
        <v>0</v>
      </c>
      <c r="T136">
        <f>SUMIFS('EPS BAU Outputs'!U:U,'EPS BAU Outputs'!$B:$B,$A$107,'EPS BAU Outputs'!$A:$A,$A136)</f>
        <v>0</v>
      </c>
      <c r="U136">
        <f>SUMIFS('EPS BAU Outputs'!V:V,'EPS BAU Outputs'!$B:$B,$A$107,'EPS BAU Outputs'!$A:$A,$A136)</f>
        <v>0</v>
      </c>
      <c r="V136">
        <f>SUMIFS('EPS BAU Outputs'!W:W,'EPS BAU Outputs'!$B:$B,$A$107,'EPS BAU Outputs'!$A:$A,$A136)</f>
        <v>0</v>
      </c>
      <c r="W136">
        <f>SUMIFS('EPS BAU Outputs'!X:X,'EPS BAU Outputs'!$B:$B,$A$107,'EPS BAU Outputs'!$A:$A,$A136)</f>
        <v>0</v>
      </c>
      <c r="X136">
        <f>SUMIFS('EPS BAU Outputs'!Y:Y,'EPS BAU Outputs'!$B:$B,$A$107,'EPS BAU Outputs'!$A:$A,$A136)</f>
        <v>0</v>
      </c>
      <c r="Y136">
        <f>SUMIFS('EPS BAU Outputs'!Z:Z,'EPS BAU Outputs'!$B:$B,$A$107,'EPS BAU Outputs'!$A:$A,$A136)</f>
        <v>0</v>
      </c>
      <c r="Z136">
        <f>SUMIFS('EPS BAU Outputs'!AA:AA,'EPS BAU Outputs'!$B:$B,$A$107,'EPS BAU Outputs'!$A:$A,$A136)</f>
        <v>0</v>
      </c>
      <c r="AA136">
        <f>SUMIFS('EPS BAU Outputs'!AB:AB,'EPS BAU Outputs'!$B:$B,$A$107,'EPS BAU Outputs'!$A:$A,$A136)</f>
        <v>0</v>
      </c>
      <c r="AB136">
        <f>SUMIFS('EPS BAU Outputs'!AC:AC,'EPS BAU Outputs'!$B:$B,$A$107,'EPS BAU Outputs'!$A:$A,$A136)</f>
        <v>0</v>
      </c>
      <c r="AC136">
        <f>SUMIFS('EPS BAU Outputs'!AD:AD,'EPS BAU Outputs'!$B:$B,$A$107,'EPS BAU Outputs'!$A:$A,$A136)</f>
        <v>0</v>
      </c>
      <c r="AD136">
        <f>SUMIFS('EPS BAU Outputs'!AE:AE,'EPS BAU Outputs'!$B:$B,$A$107,'EPS BAU Outputs'!$A:$A,$A136)</f>
        <v>0</v>
      </c>
      <c r="AE136">
        <f>SUMIFS('EPS BAU Outputs'!AF:AF,'EPS BAU Outputs'!$B:$B,$A$107,'EPS BAU Outputs'!$A:$A,$A136)</f>
        <v>0</v>
      </c>
      <c r="AF136">
        <f>SUMIFS('EPS BAU Outputs'!AG:AG,'EPS BAU Outputs'!$B:$B,$A$107,'EPS BAU Outputs'!$A:$A,$A136)</f>
        <v>0</v>
      </c>
    </row>
    <row r="137" spans="1:32" outlineLevel="1"/>
    <row r="138" spans="1:32" outlineLevel="1">
      <c r="A138" t="s">
        <v>513</v>
      </c>
      <c r="B138">
        <v>2020</v>
      </c>
      <c r="C138">
        <v>2021</v>
      </c>
      <c r="D138">
        <v>2022</v>
      </c>
      <c r="E138">
        <v>2023</v>
      </c>
      <c r="F138">
        <v>2024</v>
      </c>
      <c r="G138">
        <v>2025</v>
      </c>
      <c r="H138">
        <v>2026</v>
      </c>
      <c r="I138">
        <v>2027</v>
      </c>
      <c r="J138">
        <v>2028</v>
      </c>
      <c r="K138">
        <v>2029</v>
      </c>
      <c r="L138">
        <v>2030</v>
      </c>
      <c r="M138">
        <v>2031</v>
      </c>
      <c r="N138">
        <v>2032</v>
      </c>
      <c r="O138">
        <v>2033</v>
      </c>
      <c r="P138">
        <v>2034</v>
      </c>
      <c r="Q138">
        <v>2035</v>
      </c>
      <c r="R138">
        <v>2036</v>
      </c>
      <c r="S138">
        <v>2037</v>
      </c>
      <c r="T138">
        <v>2038</v>
      </c>
      <c r="U138">
        <v>2039</v>
      </c>
      <c r="V138">
        <v>2040</v>
      </c>
      <c r="W138">
        <v>2041</v>
      </c>
      <c r="X138">
        <v>2042</v>
      </c>
      <c r="Y138">
        <v>2043</v>
      </c>
      <c r="Z138">
        <v>2044</v>
      </c>
      <c r="AA138">
        <v>2045</v>
      </c>
      <c r="AB138">
        <v>2046</v>
      </c>
      <c r="AC138">
        <v>2047</v>
      </c>
      <c r="AD138">
        <v>2048</v>
      </c>
      <c r="AE138">
        <v>2049</v>
      </c>
      <c r="AF138">
        <v>2050</v>
      </c>
    </row>
    <row r="139" spans="1:32" outlineLevel="1">
      <c r="A139" t="s">
        <v>455</v>
      </c>
      <c r="B139">
        <f>SUMIFS('EPS BAU Outputs'!C:C,'EPS BAU Outputs'!$B:$B,$A$107,'EPS BAU Outputs'!$A:$A,$A139)</f>
        <v>866.529</v>
      </c>
      <c r="C139">
        <f>SUMIFS('EPS BAU Outputs'!D:D,'EPS BAU Outputs'!$B:$B,$A$107,'EPS BAU Outputs'!$A:$A,$A139)</f>
        <v>890.78200000000004</v>
      </c>
      <c r="D139">
        <f>SUMIFS('EPS BAU Outputs'!E:E,'EPS BAU Outputs'!$B:$B,$A$107,'EPS BAU Outputs'!$A:$A,$A139)</f>
        <v>894.70799999999997</v>
      </c>
      <c r="E139">
        <f>SUMIFS('EPS BAU Outputs'!F:F,'EPS BAU Outputs'!$B:$B,$A$107,'EPS BAU Outputs'!$A:$A,$A139)</f>
        <v>882.096</v>
      </c>
      <c r="F139">
        <f>SUMIFS('EPS BAU Outputs'!G:G,'EPS BAU Outputs'!$B:$B,$A$107,'EPS BAU Outputs'!$A:$A,$A139)</f>
        <v>870.03700000000003</v>
      </c>
      <c r="G139">
        <f>SUMIFS('EPS BAU Outputs'!H:H,'EPS BAU Outputs'!$B:$B,$A$107,'EPS BAU Outputs'!$A:$A,$A139)</f>
        <v>863.73900000000003</v>
      </c>
      <c r="H139">
        <f>SUMIFS('EPS BAU Outputs'!I:I,'EPS BAU Outputs'!$B:$B,$A$107,'EPS BAU Outputs'!$A:$A,$A139)</f>
        <v>860.78800000000001</v>
      </c>
      <c r="I139">
        <f>SUMIFS('EPS BAU Outputs'!J:J,'EPS BAU Outputs'!$B:$B,$A$107,'EPS BAU Outputs'!$A:$A,$A139)</f>
        <v>856.59799999999996</v>
      </c>
      <c r="J139">
        <f>SUMIFS('EPS BAU Outputs'!K:K,'EPS BAU Outputs'!$B:$B,$A$107,'EPS BAU Outputs'!$A:$A,$A139)</f>
        <v>850.471</v>
      </c>
      <c r="K139">
        <f>SUMIFS('EPS BAU Outputs'!L:L,'EPS BAU Outputs'!$B:$B,$A$107,'EPS BAU Outputs'!$A:$A,$A139)</f>
        <v>844.77300000000002</v>
      </c>
      <c r="L139">
        <f>SUMIFS('EPS BAU Outputs'!M:M,'EPS BAU Outputs'!$B:$B,$A$107,'EPS BAU Outputs'!$A:$A,$A139)</f>
        <v>837.86099999999999</v>
      </c>
      <c r="M139">
        <f>SUMIFS('EPS BAU Outputs'!N:N,'EPS BAU Outputs'!$B:$B,$A$107,'EPS BAU Outputs'!$A:$A,$A139)</f>
        <v>835.70899999999995</v>
      </c>
      <c r="N139">
        <f>SUMIFS('EPS BAU Outputs'!O:O,'EPS BAU Outputs'!$B:$B,$A$107,'EPS BAU Outputs'!$A:$A,$A139)</f>
        <v>830.59500000000003</v>
      </c>
      <c r="O139">
        <f>SUMIFS('EPS BAU Outputs'!P:P,'EPS BAU Outputs'!$B:$B,$A$107,'EPS BAU Outputs'!$A:$A,$A139)</f>
        <v>822.98099999999999</v>
      </c>
      <c r="P139">
        <f>SUMIFS('EPS BAU Outputs'!Q:Q,'EPS BAU Outputs'!$B:$B,$A$107,'EPS BAU Outputs'!$A:$A,$A139)</f>
        <v>813.52599999999995</v>
      </c>
      <c r="Q139">
        <f>SUMIFS('EPS BAU Outputs'!R:R,'EPS BAU Outputs'!$B:$B,$A$107,'EPS BAU Outputs'!$A:$A,$A139)</f>
        <v>808.21199999999999</v>
      </c>
      <c r="R139">
        <f>SUMIFS('EPS BAU Outputs'!S:S,'EPS BAU Outputs'!$B:$B,$A$107,'EPS BAU Outputs'!$A:$A,$A139)</f>
        <v>809.17899999999997</v>
      </c>
      <c r="S139">
        <f>SUMIFS('EPS BAU Outputs'!T:T,'EPS BAU Outputs'!$B:$B,$A$107,'EPS BAU Outputs'!$A:$A,$A139)</f>
        <v>812.11099999999999</v>
      </c>
      <c r="T139">
        <f>SUMIFS('EPS BAU Outputs'!U:U,'EPS BAU Outputs'!$B:$B,$A$107,'EPS BAU Outputs'!$A:$A,$A139)</f>
        <v>811.58100000000002</v>
      </c>
      <c r="U139">
        <f>SUMIFS('EPS BAU Outputs'!V:V,'EPS BAU Outputs'!$B:$B,$A$107,'EPS BAU Outputs'!$A:$A,$A139)</f>
        <v>805.85199999999998</v>
      </c>
      <c r="V139">
        <f>SUMIFS('EPS BAU Outputs'!W:W,'EPS BAU Outputs'!$B:$B,$A$107,'EPS BAU Outputs'!$A:$A,$A139)</f>
        <v>806.31100000000004</v>
      </c>
      <c r="W139">
        <f>SUMIFS('EPS BAU Outputs'!X:X,'EPS BAU Outputs'!$B:$B,$A$107,'EPS BAU Outputs'!$A:$A,$A139)</f>
        <v>803.23599999999999</v>
      </c>
      <c r="X139">
        <f>SUMIFS('EPS BAU Outputs'!Y:Y,'EPS BAU Outputs'!$B:$B,$A$107,'EPS BAU Outputs'!$A:$A,$A139)</f>
        <v>801.73800000000006</v>
      </c>
      <c r="Y139">
        <f>SUMIFS('EPS BAU Outputs'!Z:Z,'EPS BAU Outputs'!$B:$B,$A$107,'EPS BAU Outputs'!$A:$A,$A139)</f>
        <v>796.15099999999995</v>
      </c>
      <c r="Z139">
        <f>SUMIFS('EPS BAU Outputs'!AA:AA,'EPS BAU Outputs'!$B:$B,$A$107,'EPS BAU Outputs'!$A:$A,$A139)</f>
        <v>794.63099999999997</v>
      </c>
      <c r="AA139">
        <f>SUMIFS('EPS BAU Outputs'!AB:AB,'EPS BAU Outputs'!$B:$B,$A$107,'EPS BAU Outputs'!$A:$A,$A139)</f>
        <v>791.73299999999995</v>
      </c>
      <c r="AB139">
        <f>SUMIFS('EPS BAU Outputs'!AC:AC,'EPS BAU Outputs'!$B:$B,$A$107,'EPS BAU Outputs'!$A:$A,$A139)</f>
        <v>788.26099999999997</v>
      </c>
      <c r="AC139">
        <f>SUMIFS('EPS BAU Outputs'!AD:AD,'EPS BAU Outputs'!$B:$B,$A$107,'EPS BAU Outputs'!$A:$A,$A139)</f>
        <v>782.22500000000002</v>
      </c>
      <c r="AD139">
        <f>SUMIFS('EPS BAU Outputs'!AE:AE,'EPS BAU Outputs'!$B:$B,$A$107,'EPS BAU Outputs'!$A:$A,$A139)</f>
        <v>777.32500000000005</v>
      </c>
      <c r="AE139">
        <f>SUMIFS('EPS BAU Outputs'!AF:AF,'EPS BAU Outputs'!$B:$B,$A$107,'EPS BAU Outputs'!$A:$A,$A139)</f>
        <v>773.12099999999998</v>
      </c>
      <c r="AF139">
        <f>SUMIFS('EPS BAU Outputs'!AG:AG,'EPS BAU Outputs'!$B:$B,$A$107,'EPS BAU Outputs'!$A:$A,$A139)</f>
        <v>765.68799999999999</v>
      </c>
    </row>
    <row r="140" spans="1:32" outlineLevel="1"/>
    <row r="141" spans="1:32" outlineLevel="1">
      <c r="A141" t="s">
        <v>513</v>
      </c>
      <c r="B141">
        <v>2020</v>
      </c>
      <c r="C141">
        <v>2021</v>
      </c>
      <c r="D141">
        <v>2022</v>
      </c>
      <c r="E141">
        <v>2023</v>
      </c>
      <c r="F141">
        <v>2024</v>
      </c>
      <c r="G141">
        <v>2025</v>
      </c>
      <c r="H141">
        <v>2026</v>
      </c>
      <c r="I141">
        <v>2027</v>
      </c>
      <c r="J141">
        <v>2028</v>
      </c>
      <c r="K141">
        <v>2029</v>
      </c>
      <c r="L141">
        <v>2030</v>
      </c>
      <c r="M141">
        <v>2031</v>
      </c>
      <c r="N141">
        <v>2032</v>
      </c>
      <c r="O141">
        <v>2033</v>
      </c>
      <c r="P141">
        <v>2034</v>
      </c>
      <c r="Q141">
        <v>2035</v>
      </c>
      <c r="R141">
        <v>2036</v>
      </c>
      <c r="S141">
        <v>2037</v>
      </c>
      <c r="T141">
        <v>2038</v>
      </c>
      <c r="U141">
        <v>2039</v>
      </c>
      <c r="V141">
        <v>2040</v>
      </c>
      <c r="W141">
        <v>2041</v>
      </c>
      <c r="X141">
        <v>2042</v>
      </c>
      <c r="Y141">
        <v>2043</v>
      </c>
      <c r="Z141">
        <v>2044</v>
      </c>
      <c r="AA141">
        <v>2045</v>
      </c>
      <c r="AB141">
        <v>2046</v>
      </c>
      <c r="AC141">
        <v>2047</v>
      </c>
      <c r="AD141">
        <v>2048</v>
      </c>
      <c r="AE141">
        <v>2049</v>
      </c>
      <c r="AF141">
        <v>2050</v>
      </c>
    </row>
    <row r="142" spans="1:32" outlineLevel="1">
      <c r="A142" t="s">
        <v>456</v>
      </c>
      <c r="B142">
        <f>SUMIFS('EPS BAU Outputs'!C:C,'EPS BAU Outputs'!$B:$B,$A$107,'EPS BAU Outputs'!$A:$A,$A142)</f>
        <v>479.04599999999999</v>
      </c>
      <c r="C142">
        <f>SUMIFS('EPS BAU Outputs'!D:D,'EPS BAU Outputs'!$B:$B,$A$107,'EPS BAU Outputs'!$A:$A,$A142)</f>
        <v>495.22300000000001</v>
      </c>
      <c r="D142">
        <f>SUMIFS('EPS BAU Outputs'!E:E,'EPS BAU Outputs'!$B:$B,$A$107,'EPS BAU Outputs'!$A:$A,$A142)</f>
        <v>499.86</v>
      </c>
      <c r="E142">
        <f>SUMIFS('EPS BAU Outputs'!F:F,'EPS BAU Outputs'!$B:$B,$A$107,'EPS BAU Outputs'!$A:$A,$A142)</f>
        <v>499.99299999999999</v>
      </c>
      <c r="F142">
        <f>SUMIFS('EPS BAU Outputs'!G:G,'EPS BAU Outputs'!$B:$B,$A$107,'EPS BAU Outputs'!$A:$A,$A142)</f>
        <v>499.57400000000001</v>
      </c>
      <c r="G142">
        <f>SUMIFS('EPS BAU Outputs'!H:H,'EPS BAU Outputs'!$B:$B,$A$107,'EPS BAU Outputs'!$A:$A,$A142)</f>
        <v>498.98099999999999</v>
      </c>
      <c r="H142">
        <f>SUMIFS('EPS BAU Outputs'!I:I,'EPS BAU Outputs'!$B:$B,$A$107,'EPS BAU Outputs'!$A:$A,$A142)</f>
        <v>499.24200000000002</v>
      </c>
      <c r="I142">
        <f>SUMIFS('EPS BAU Outputs'!J:J,'EPS BAU Outputs'!$B:$B,$A$107,'EPS BAU Outputs'!$A:$A,$A142)</f>
        <v>499.25099999999998</v>
      </c>
      <c r="J142">
        <f>SUMIFS('EPS BAU Outputs'!K:K,'EPS BAU Outputs'!$B:$B,$A$107,'EPS BAU Outputs'!$A:$A,$A142)</f>
        <v>499.072</v>
      </c>
      <c r="K142">
        <f>SUMIFS('EPS BAU Outputs'!L:L,'EPS BAU Outputs'!$B:$B,$A$107,'EPS BAU Outputs'!$A:$A,$A142)</f>
        <v>498.95400000000001</v>
      </c>
      <c r="L142">
        <f>SUMIFS('EPS BAU Outputs'!M:M,'EPS BAU Outputs'!$B:$B,$A$107,'EPS BAU Outputs'!$A:$A,$A142)</f>
        <v>498.40800000000002</v>
      </c>
      <c r="M142">
        <f>SUMIFS('EPS BAU Outputs'!N:N,'EPS BAU Outputs'!$B:$B,$A$107,'EPS BAU Outputs'!$A:$A,$A142)</f>
        <v>497.238</v>
      </c>
      <c r="N142">
        <f>SUMIFS('EPS BAU Outputs'!O:O,'EPS BAU Outputs'!$B:$B,$A$107,'EPS BAU Outputs'!$A:$A,$A142)</f>
        <v>497.01400000000001</v>
      </c>
      <c r="O142">
        <f>SUMIFS('EPS BAU Outputs'!P:P,'EPS BAU Outputs'!$B:$B,$A$107,'EPS BAU Outputs'!$A:$A,$A142)</f>
        <v>495.99</v>
      </c>
      <c r="P142">
        <f>SUMIFS('EPS BAU Outputs'!Q:Q,'EPS BAU Outputs'!$B:$B,$A$107,'EPS BAU Outputs'!$A:$A,$A142)</f>
        <v>495.125</v>
      </c>
      <c r="Q142">
        <f>SUMIFS('EPS BAU Outputs'!R:R,'EPS BAU Outputs'!$B:$B,$A$107,'EPS BAU Outputs'!$A:$A,$A142)</f>
        <v>494.154</v>
      </c>
      <c r="R142">
        <f>SUMIFS('EPS BAU Outputs'!S:S,'EPS BAU Outputs'!$B:$B,$A$107,'EPS BAU Outputs'!$A:$A,$A142)</f>
        <v>494.46100000000001</v>
      </c>
      <c r="S142">
        <f>SUMIFS('EPS BAU Outputs'!T:T,'EPS BAU Outputs'!$B:$B,$A$107,'EPS BAU Outputs'!$A:$A,$A142)</f>
        <v>494.37</v>
      </c>
      <c r="T142">
        <f>SUMIFS('EPS BAU Outputs'!U:U,'EPS BAU Outputs'!$B:$B,$A$107,'EPS BAU Outputs'!$A:$A,$A142)</f>
        <v>494.25099999999998</v>
      </c>
      <c r="U142">
        <f>SUMIFS('EPS BAU Outputs'!V:V,'EPS BAU Outputs'!$B:$B,$A$107,'EPS BAU Outputs'!$A:$A,$A142)</f>
        <v>494.03800000000001</v>
      </c>
      <c r="V142">
        <f>SUMIFS('EPS BAU Outputs'!W:W,'EPS BAU Outputs'!$B:$B,$A$107,'EPS BAU Outputs'!$A:$A,$A142)</f>
        <v>493.61900000000003</v>
      </c>
      <c r="W142">
        <f>SUMIFS('EPS BAU Outputs'!X:X,'EPS BAU Outputs'!$B:$B,$A$107,'EPS BAU Outputs'!$A:$A,$A142)</f>
        <v>493.14299999999997</v>
      </c>
      <c r="X142">
        <f>SUMIFS('EPS BAU Outputs'!Y:Y,'EPS BAU Outputs'!$B:$B,$A$107,'EPS BAU Outputs'!$A:$A,$A142)</f>
        <v>493.01299999999998</v>
      </c>
      <c r="Y142">
        <f>SUMIFS('EPS BAU Outputs'!Z:Z,'EPS BAU Outputs'!$B:$B,$A$107,'EPS BAU Outputs'!$A:$A,$A142)</f>
        <v>492.48500000000001</v>
      </c>
      <c r="Z142">
        <f>SUMIFS('EPS BAU Outputs'!AA:AA,'EPS BAU Outputs'!$B:$B,$A$107,'EPS BAU Outputs'!$A:$A,$A142)</f>
        <v>492.38200000000001</v>
      </c>
      <c r="AA142">
        <f>SUMIFS('EPS BAU Outputs'!AB:AB,'EPS BAU Outputs'!$B:$B,$A$107,'EPS BAU Outputs'!$A:$A,$A142)</f>
        <v>492.16399999999999</v>
      </c>
      <c r="AB142">
        <f>SUMIFS('EPS BAU Outputs'!AC:AC,'EPS BAU Outputs'!$B:$B,$A$107,'EPS BAU Outputs'!$A:$A,$A142)</f>
        <v>492.34199999999998</v>
      </c>
      <c r="AC142">
        <f>SUMIFS('EPS BAU Outputs'!AD:AD,'EPS BAU Outputs'!$B:$B,$A$107,'EPS BAU Outputs'!$A:$A,$A142)</f>
        <v>492.36900000000003</v>
      </c>
      <c r="AD142">
        <f>SUMIFS('EPS BAU Outputs'!AE:AE,'EPS BAU Outputs'!$B:$B,$A$107,'EPS BAU Outputs'!$A:$A,$A142)</f>
        <v>492.33499999999998</v>
      </c>
      <c r="AE142">
        <f>SUMIFS('EPS BAU Outputs'!AF:AF,'EPS BAU Outputs'!$B:$B,$A$107,'EPS BAU Outputs'!$A:$A,$A142)</f>
        <v>492.27300000000002</v>
      </c>
      <c r="AF142">
        <f>SUMIFS('EPS BAU Outputs'!AG:AG,'EPS BAU Outputs'!$B:$B,$A$107,'EPS BAU Outputs'!$A:$A,$A142)</f>
        <v>492.14400000000001</v>
      </c>
    </row>
    <row r="143" spans="1:32" outlineLevel="1">
      <c r="B143" s="447"/>
      <c r="C143" s="447"/>
      <c r="D143" s="447"/>
      <c r="E143" s="447"/>
      <c r="F143" s="447"/>
      <c r="G143" s="447"/>
      <c r="H143" s="447"/>
      <c r="I143" s="447"/>
      <c r="J143" s="447"/>
      <c r="K143" s="447"/>
      <c r="L143" s="447"/>
      <c r="M143" s="447"/>
      <c r="N143" s="447"/>
      <c r="O143" s="447"/>
      <c r="P143" s="447"/>
      <c r="Q143" s="447"/>
      <c r="R143" s="447"/>
      <c r="S143" s="447"/>
      <c r="T143" s="447"/>
      <c r="U143" s="447"/>
      <c r="V143" s="447"/>
      <c r="W143" s="447"/>
      <c r="X143" s="447"/>
      <c r="Y143" s="447"/>
      <c r="Z143" s="447"/>
      <c r="AA143" s="447"/>
      <c r="AB143" s="447"/>
      <c r="AC143" s="447"/>
      <c r="AD143" s="447"/>
      <c r="AE143" s="447"/>
      <c r="AF143" s="447"/>
    </row>
    <row r="144" spans="1:32" outlineLevel="1">
      <c r="A144" s="448" t="s">
        <v>542</v>
      </c>
      <c r="B144">
        <v>2020</v>
      </c>
      <c r="C144">
        <v>2021</v>
      </c>
      <c r="D144">
        <v>2022</v>
      </c>
      <c r="E144">
        <v>2023</v>
      </c>
      <c r="F144">
        <v>2024</v>
      </c>
      <c r="G144">
        <v>2025</v>
      </c>
      <c r="H144">
        <v>2026</v>
      </c>
      <c r="I144">
        <v>2027</v>
      </c>
      <c r="J144">
        <v>2028</v>
      </c>
      <c r="K144">
        <v>2029</v>
      </c>
      <c r="L144">
        <v>2030</v>
      </c>
      <c r="M144">
        <v>2031</v>
      </c>
      <c r="N144">
        <v>2032</v>
      </c>
      <c r="O144">
        <v>2033</v>
      </c>
      <c r="P144">
        <v>2034</v>
      </c>
      <c r="Q144">
        <v>2035</v>
      </c>
      <c r="R144">
        <v>2036</v>
      </c>
      <c r="S144">
        <v>2037</v>
      </c>
      <c r="T144">
        <v>2038</v>
      </c>
      <c r="U144">
        <v>2039</v>
      </c>
      <c r="V144">
        <v>2040</v>
      </c>
      <c r="W144">
        <v>2041</v>
      </c>
      <c r="X144">
        <v>2042</v>
      </c>
      <c r="Y144">
        <v>2043</v>
      </c>
      <c r="Z144">
        <v>2044</v>
      </c>
      <c r="AA144">
        <v>2045</v>
      </c>
      <c r="AB144">
        <v>2046</v>
      </c>
      <c r="AC144">
        <v>2047</v>
      </c>
      <c r="AD144">
        <v>2048</v>
      </c>
      <c r="AE144">
        <v>2049</v>
      </c>
      <c r="AF144">
        <v>2050</v>
      </c>
    </row>
    <row r="145" spans="1:32" outlineLevel="1">
      <c r="A145" t="s">
        <v>447</v>
      </c>
      <c r="B145">
        <v>1119.9000000000001</v>
      </c>
      <c r="C145">
        <v>1122.17</v>
      </c>
      <c r="D145">
        <v>1122.31</v>
      </c>
      <c r="E145">
        <v>1121.3699999999999</v>
      </c>
      <c r="F145">
        <v>1118.9000000000001</v>
      </c>
      <c r="G145">
        <v>1115.46</v>
      </c>
      <c r="H145">
        <v>1111.21</v>
      </c>
      <c r="I145">
        <v>1107</v>
      </c>
      <c r="J145">
        <v>1102.6199999999999</v>
      </c>
      <c r="K145">
        <v>1098.92</v>
      </c>
      <c r="L145">
        <v>1095.83</v>
      </c>
      <c r="M145">
        <v>1092.9000000000001</v>
      </c>
      <c r="N145">
        <v>1090.3900000000001</v>
      </c>
      <c r="O145">
        <v>1086.0999999999999</v>
      </c>
      <c r="P145">
        <v>1082.72</v>
      </c>
      <c r="Q145">
        <v>1078.8699999999999</v>
      </c>
      <c r="R145">
        <v>1075.32</v>
      </c>
      <c r="S145">
        <v>1071.3800000000001</v>
      </c>
      <c r="T145">
        <v>1067.1099999999999</v>
      </c>
      <c r="U145">
        <v>1062.48</v>
      </c>
      <c r="V145">
        <v>1058.6400000000001</v>
      </c>
      <c r="W145">
        <v>1054.5</v>
      </c>
      <c r="X145">
        <v>1050.45</v>
      </c>
      <c r="Y145">
        <v>1046.53</v>
      </c>
      <c r="Z145">
        <v>1042.47</v>
      </c>
      <c r="AA145">
        <v>1038.72</v>
      </c>
      <c r="AB145">
        <v>1036.1600000000001</v>
      </c>
      <c r="AC145">
        <v>1033.26</v>
      </c>
      <c r="AD145">
        <v>1030.0999999999999</v>
      </c>
      <c r="AE145">
        <v>1028.42</v>
      </c>
      <c r="AF145">
        <v>1026.26</v>
      </c>
    </row>
    <row r="146" spans="1:32" outlineLevel="1">
      <c r="A146" t="s">
        <v>448</v>
      </c>
      <c r="B146">
        <v>695.97900000000004</v>
      </c>
      <c r="C146">
        <v>661.29899999999998</v>
      </c>
      <c r="D146">
        <v>680.86500000000001</v>
      </c>
      <c r="E146">
        <v>658.09</v>
      </c>
      <c r="F146">
        <v>637.94799999999998</v>
      </c>
      <c r="G146">
        <v>619.86300000000006</v>
      </c>
      <c r="H146">
        <v>610.57600000000002</v>
      </c>
      <c r="I146">
        <v>593.26700000000005</v>
      </c>
      <c r="J146">
        <v>578.78499999999997</v>
      </c>
      <c r="K146">
        <v>561.13099999999997</v>
      </c>
      <c r="L146">
        <v>532.74400000000003</v>
      </c>
      <c r="M146">
        <v>511.53399999999999</v>
      </c>
      <c r="N146">
        <v>498.3</v>
      </c>
      <c r="O146">
        <v>477.75700000000001</v>
      </c>
      <c r="P146">
        <v>464.59100000000001</v>
      </c>
      <c r="Q146">
        <v>440.96</v>
      </c>
      <c r="R146">
        <v>419.43900000000002</v>
      </c>
      <c r="S146">
        <v>399.74599999999998</v>
      </c>
      <c r="T146">
        <v>384.51799999999997</v>
      </c>
      <c r="U146">
        <v>367.23</v>
      </c>
      <c r="V146">
        <v>346.37799999999999</v>
      </c>
      <c r="W146">
        <v>329.33499999999998</v>
      </c>
      <c r="X146">
        <v>317.63600000000002</v>
      </c>
      <c r="Y146">
        <v>303.786</v>
      </c>
      <c r="Z146">
        <v>287.447</v>
      </c>
      <c r="AA146">
        <v>263.70600000000002</v>
      </c>
      <c r="AB146">
        <v>248.66300000000001</v>
      </c>
      <c r="AC146">
        <v>242.27799999999999</v>
      </c>
      <c r="AD146">
        <v>224.649</v>
      </c>
      <c r="AE146">
        <v>216.73</v>
      </c>
      <c r="AF146">
        <v>217.65</v>
      </c>
    </row>
    <row r="147" spans="1:32" outlineLevel="1">
      <c r="A147" t="s">
        <v>449</v>
      </c>
      <c r="B147">
        <v>347.33</v>
      </c>
      <c r="C147">
        <v>344.05200000000002</v>
      </c>
      <c r="D147">
        <v>339.41199999999998</v>
      </c>
      <c r="E147">
        <v>339.40600000000001</v>
      </c>
      <c r="F147">
        <v>334.01400000000001</v>
      </c>
      <c r="G147">
        <v>330.62700000000001</v>
      </c>
      <c r="H147">
        <v>329.13600000000002</v>
      </c>
      <c r="I147">
        <v>329.404</v>
      </c>
      <c r="J147">
        <v>328.21</v>
      </c>
      <c r="K147">
        <v>330.85199999999998</v>
      </c>
      <c r="L147">
        <v>331.08</v>
      </c>
      <c r="M147">
        <v>331.92500000000001</v>
      </c>
      <c r="N147">
        <v>329.76900000000001</v>
      </c>
      <c r="O147">
        <v>327.428</v>
      </c>
      <c r="P147">
        <v>324.83600000000001</v>
      </c>
      <c r="Q147">
        <v>322.13</v>
      </c>
      <c r="R147">
        <v>319.38200000000001</v>
      </c>
      <c r="S147">
        <v>316.60300000000001</v>
      </c>
      <c r="T147">
        <v>314.10199999999998</v>
      </c>
      <c r="U147">
        <v>311.33699999999999</v>
      </c>
      <c r="V147">
        <v>308.77100000000002</v>
      </c>
      <c r="W147">
        <v>306.48399999999998</v>
      </c>
      <c r="X147">
        <v>304.13299999999998</v>
      </c>
      <c r="Y147">
        <v>301.95800000000003</v>
      </c>
      <c r="Z147">
        <v>299.226</v>
      </c>
      <c r="AA147">
        <v>296.93900000000002</v>
      </c>
      <c r="AB147">
        <v>294.548</v>
      </c>
      <c r="AC147">
        <v>292.24700000000001</v>
      </c>
      <c r="AD147">
        <v>290.65899999999999</v>
      </c>
      <c r="AE147">
        <v>288.39800000000002</v>
      </c>
      <c r="AF147">
        <v>285.97699999999998</v>
      </c>
    </row>
    <row r="148" spans="1:32" outlineLevel="1">
      <c r="A148" t="s">
        <v>450</v>
      </c>
      <c r="B148">
        <v>144.79599999999999</v>
      </c>
      <c r="C148">
        <v>141.501</v>
      </c>
      <c r="D148">
        <v>139.65799999999999</v>
      </c>
      <c r="E148">
        <v>138.321</v>
      </c>
      <c r="F148">
        <v>135.90899999999999</v>
      </c>
      <c r="G148">
        <v>134.18100000000001</v>
      </c>
      <c r="H148">
        <v>132.904</v>
      </c>
      <c r="I148">
        <v>131.64099999999999</v>
      </c>
      <c r="J148">
        <v>130.91800000000001</v>
      </c>
      <c r="K148">
        <v>129.619</v>
      </c>
      <c r="L148">
        <v>130.893</v>
      </c>
      <c r="M148">
        <v>133.035</v>
      </c>
      <c r="N148">
        <v>132.84299999999999</v>
      </c>
      <c r="O148">
        <v>132.46299999999999</v>
      </c>
      <c r="P148">
        <v>131.94900000000001</v>
      </c>
      <c r="Q148">
        <v>131.03899999999999</v>
      </c>
      <c r="R148">
        <v>130.21799999999999</v>
      </c>
      <c r="S148">
        <v>129.21199999999999</v>
      </c>
      <c r="T148">
        <v>128.239</v>
      </c>
      <c r="U148">
        <v>127.167</v>
      </c>
      <c r="V148">
        <v>126.364</v>
      </c>
      <c r="W148">
        <v>125.72499999999999</v>
      </c>
      <c r="X148">
        <v>125.102</v>
      </c>
      <c r="Y148">
        <v>124.423</v>
      </c>
      <c r="Z148">
        <v>123.678</v>
      </c>
      <c r="AA148">
        <v>122.836</v>
      </c>
      <c r="AB148">
        <v>122.125</v>
      </c>
      <c r="AC148">
        <v>121.486</v>
      </c>
      <c r="AD148">
        <v>121.19799999999999</v>
      </c>
      <c r="AE148">
        <v>120.712</v>
      </c>
      <c r="AF148">
        <v>120.215</v>
      </c>
    </row>
    <row r="149" spans="1:32" outlineLevel="1">
      <c r="A149" t="s">
        <v>451</v>
      </c>
      <c r="B149">
        <v>1432.96</v>
      </c>
      <c r="C149">
        <v>1443.33</v>
      </c>
      <c r="D149">
        <v>1438.27</v>
      </c>
      <c r="E149">
        <v>1425.48</v>
      </c>
      <c r="F149">
        <v>1413.43</v>
      </c>
      <c r="G149">
        <v>1406.14</v>
      </c>
      <c r="H149">
        <v>1401.49</v>
      </c>
      <c r="I149">
        <v>1395.25</v>
      </c>
      <c r="J149">
        <v>1387.15</v>
      </c>
      <c r="K149">
        <v>1380.28</v>
      </c>
      <c r="L149">
        <v>1370.74</v>
      </c>
      <c r="M149">
        <v>1364.58</v>
      </c>
      <c r="N149">
        <v>1357.78</v>
      </c>
      <c r="O149">
        <v>1347.12</v>
      </c>
      <c r="P149">
        <v>1336.16</v>
      </c>
      <c r="Q149">
        <v>1328.25</v>
      </c>
      <c r="R149">
        <v>1326.48</v>
      </c>
      <c r="S149">
        <v>1326.48</v>
      </c>
      <c r="T149">
        <v>1323.56</v>
      </c>
      <c r="U149">
        <v>1316.02</v>
      </c>
      <c r="V149">
        <v>1313.39</v>
      </c>
      <c r="W149">
        <v>1307.33</v>
      </c>
      <c r="X149">
        <v>1303.83</v>
      </c>
      <c r="Y149">
        <v>1295.3399999999999</v>
      </c>
      <c r="Z149">
        <v>1292.68</v>
      </c>
      <c r="AA149">
        <v>1286.56</v>
      </c>
      <c r="AB149">
        <v>1280.8900000000001</v>
      </c>
      <c r="AC149">
        <v>1272.93</v>
      </c>
      <c r="AD149">
        <v>1266.2</v>
      </c>
      <c r="AE149">
        <v>1259.46</v>
      </c>
      <c r="AF149">
        <v>1249.68</v>
      </c>
    </row>
    <row r="150" spans="1:32" outlineLevel="1">
      <c r="A150" t="s">
        <v>452</v>
      </c>
      <c r="B150">
        <v>54.559600000000003</v>
      </c>
      <c r="C150">
        <v>56.539200000000001</v>
      </c>
      <c r="D150">
        <v>57.692599999999999</v>
      </c>
      <c r="E150">
        <v>57.454999999999998</v>
      </c>
      <c r="F150">
        <v>60.166499999999999</v>
      </c>
      <c r="G150">
        <v>61.573399999999999</v>
      </c>
      <c r="H150">
        <v>62.091799999999999</v>
      </c>
      <c r="I150">
        <v>62.065800000000003</v>
      </c>
      <c r="J150">
        <v>63.241900000000001</v>
      </c>
      <c r="K150">
        <v>63.053899999999999</v>
      </c>
      <c r="L150">
        <v>62.237699999999997</v>
      </c>
      <c r="M150">
        <v>63.592500000000001</v>
      </c>
      <c r="N150">
        <v>63.422400000000003</v>
      </c>
      <c r="O150">
        <v>59.243299999999998</v>
      </c>
      <c r="P150">
        <v>57.4985</v>
      </c>
      <c r="Q150">
        <v>55.575099999999999</v>
      </c>
      <c r="R150">
        <v>54.508499999999998</v>
      </c>
      <c r="S150">
        <v>52.736600000000003</v>
      </c>
      <c r="T150">
        <v>51.775799999999997</v>
      </c>
      <c r="U150">
        <v>51.526499999999999</v>
      </c>
      <c r="V150">
        <v>51.298000000000002</v>
      </c>
      <c r="W150">
        <v>49.547899999999998</v>
      </c>
      <c r="X150">
        <v>50.332900000000002</v>
      </c>
      <c r="Y150">
        <v>50.601500000000001</v>
      </c>
      <c r="Z150">
        <v>53.040599999999998</v>
      </c>
      <c r="AA150">
        <v>55.109400000000001</v>
      </c>
      <c r="AB150">
        <v>54.8675</v>
      </c>
      <c r="AC150">
        <v>56.040599999999998</v>
      </c>
      <c r="AD150">
        <v>57.747100000000003</v>
      </c>
      <c r="AE150">
        <v>60.552300000000002</v>
      </c>
      <c r="AF150">
        <v>61.215699999999998</v>
      </c>
    </row>
    <row r="151" spans="1:32" outlineLevel="1">
      <c r="A151" t="s">
        <v>453</v>
      </c>
      <c r="B151">
        <v>-225.108</v>
      </c>
      <c r="C151">
        <v>-197.69900000000001</v>
      </c>
      <c r="D151">
        <v>-196.715</v>
      </c>
      <c r="E151">
        <v>-188.89500000000001</v>
      </c>
      <c r="F151">
        <v>-205.529</v>
      </c>
      <c r="G151">
        <v>-205.518</v>
      </c>
      <c r="H151">
        <v>-204.53800000000001</v>
      </c>
      <c r="I151">
        <v>-203.578</v>
      </c>
      <c r="J151">
        <v>-201.619</v>
      </c>
      <c r="K151">
        <v>-189.86500000000001</v>
      </c>
      <c r="L151">
        <v>-185.94499999999999</v>
      </c>
      <c r="M151">
        <v>-183.018</v>
      </c>
      <c r="N151">
        <v>-181.054</v>
      </c>
      <c r="O151">
        <v>-178.114</v>
      </c>
      <c r="P151">
        <v>-175.19300000000001</v>
      </c>
      <c r="Q151">
        <v>-173.226</v>
      </c>
      <c r="R151">
        <v>-174.21799999999999</v>
      </c>
      <c r="S151">
        <v>-174.20699999999999</v>
      </c>
      <c r="T151">
        <v>-174.19900000000001</v>
      </c>
      <c r="U151">
        <v>-175.17699999999999</v>
      </c>
      <c r="V151">
        <v>-177.13300000000001</v>
      </c>
      <c r="W151">
        <v>-178.11699999999999</v>
      </c>
      <c r="X151">
        <v>-179.1</v>
      </c>
      <c r="Y151">
        <v>-180.084</v>
      </c>
      <c r="Z151">
        <v>-181.065</v>
      </c>
      <c r="AA151">
        <v>-182.04599999999999</v>
      </c>
      <c r="AB151">
        <v>-182.029</v>
      </c>
      <c r="AC151">
        <v>-183.01</v>
      </c>
      <c r="AD151">
        <v>-183.994</v>
      </c>
      <c r="AE151">
        <v>-184.97499999999999</v>
      </c>
      <c r="AF151">
        <v>-185.95599999999999</v>
      </c>
    </row>
    <row r="152" spans="1:32" outlineLevel="1">
      <c r="A152" t="s">
        <v>454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outlineLevel="1"/>
    <row r="154" spans="1:32" outlineLevel="1">
      <c r="A154" t="s">
        <v>543</v>
      </c>
      <c r="B154">
        <v>848.80200000000002</v>
      </c>
      <c r="C154">
        <v>855.04899999999998</v>
      </c>
      <c r="D154">
        <v>852.68499999999995</v>
      </c>
      <c r="E154">
        <v>842.88</v>
      </c>
      <c r="F154">
        <v>833.79499999999996</v>
      </c>
      <c r="G154">
        <v>829.58</v>
      </c>
      <c r="H154">
        <v>827.88599999999997</v>
      </c>
      <c r="I154">
        <v>824.79600000000005</v>
      </c>
      <c r="J154">
        <v>820</v>
      </c>
      <c r="K154">
        <v>816.351</v>
      </c>
      <c r="L154">
        <v>810.351</v>
      </c>
      <c r="M154">
        <v>807.51</v>
      </c>
      <c r="N154">
        <v>803.07799999999997</v>
      </c>
      <c r="O154">
        <v>795.42399999999998</v>
      </c>
      <c r="P154">
        <v>787.25400000000002</v>
      </c>
      <c r="Q154">
        <v>782.18499999999995</v>
      </c>
      <c r="R154">
        <v>782.35299999999995</v>
      </c>
      <c r="S154">
        <v>784.52599999999995</v>
      </c>
      <c r="T154">
        <v>783.84299999999996</v>
      </c>
      <c r="U154">
        <v>778.57600000000002</v>
      </c>
      <c r="V154">
        <v>778.375</v>
      </c>
      <c r="W154">
        <v>775.03300000000002</v>
      </c>
      <c r="X154">
        <v>773.827</v>
      </c>
      <c r="Y154">
        <v>768.01700000000005</v>
      </c>
      <c r="Z154">
        <v>767.59500000000003</v>
      </c>
      <c r="AA154">
        <v>763.798</v>
      </c>
      <c r="AB154">
        <v>760.197</v>
      </c>
      <c r="AC154">
        <v>754.39200000000005</v>
      </c>
      <c r="AD154">
        <v>749.89</v>
      </c>
      <c r="AE154">
        <v>745.37199999999996</v>
      </c>
      <c r="AF154">
        <v>737.86300000000006</v>
      </c>
    </row>
    <row r="155" spans="1:32" outlineLevel="1">
      <c r="A155" t="s">
        <v>544</v>
      </c>
      <c r="B155">
        <v>461.54899999999998</v>
      </c>
      <c r="C155">
        <v>466.108</v>
      </c>
      <c r="D155">
        <v>465.99400000000003</v>
      </c>
      <c r="E155">
        <v>465.55500000000001</v>
      </c>
      <c r="F155">
        <v>465.09</v>
      </c>
      <c r="G155">
        <v>464.50799999999998</v>
      </c>
      <c r="H155">
        <v>464.01900000000001</v>
      </c>
      <c r="I155">
        <v>463.30900000000003</v>
      </c>
      <c r="J155">
        <v>462.41199999999998</v>
      </c>
      <c r="K155">
        <v>461.60700000000003</v>
      </c>
      <c r="L155">
        <v>460.42500000000001</v>
      </c>
      <c r="M155">
        <v>458.81400000000002</v>
      </c>
      <c r="N155">
        <v>458.12700000000001</v>
      </c>
      <c r="O155">
        <v>456.69900000000001</v>
      </c>
      <c r="P155">
        <v>455.45600000000002</v>
      </c>
      <c r="Q155">
        <v>454.12900000000002</v>
      </c>
      <c r="R155">
        <v>453.82799999999997</v>
      </c>
      <c r="S155">
        <v>453.22699999999998</v>
      </c>
      <c r="T155">
        <v>452.57299999999998</v>
      </c>
      <c r="U155">
        <v>451.875</v>
      </c>
      <c r="V155">
        <v>451.02600000000001</v>
      </c>
      <c r="W155">
        <v>449.89499999999998</v>
      </c>
      <c r="X155">
        <v>449.18200000000002</v>
      </c>
      <c r="Y155">
        <v>448.09199999999998</v>
      </c>
      <c r="Z155">
        <v>447.43299999999999</v>
      </c>
      <c r="AA155">
        <v>446.72300000000001</v>
      </c>
      <c r="AB155">
        <v>446.24299999999999</v>
      </c>
      <c r="AC155">
        <v>445.67599999999999</v>
      </c>
      <c r="AD155">
        <v>445.02800000000002</v>
      </c>
      <c r="AE155">
        <v>444.39</v>
      </c>
      <c r="AF155">
        <v>443.70600000000002</v>
      </c>
    </row>
    <row r="156" spans="1:32" outlineLevel="1">
      <c r="A156" t="s">
        <v>545</v>
      </c>
      <c r="B156">
        <v>122.607</v>
      </c>
      <c r="C156">
        <v>122.176</v>
      </c>
      <c r="D156">
        <v>119.593</v>
      </c>
      <c r="E156">
        <v>117.04</v>
      </c>
      <c r="F156">
        <v>114.547</v>
      </c>
      <c r="G156">
        <v>112.05200000000001</v>
      </c>
      <c r="H156">
        <v>109.584</v>
      </c>
      <c r="I156">
        <v>107.145</v>
      </c>
      <c r="J156">
        <v>104.73399999999999</v>
      </c>
      <c r="K156">
        <v>102.322</v>
      </c>
      <c r="L156">
        <v>460.42500000000001</v>
      </c>
      <c r="M156">
        <v>98.254099999999994</v>
      </c>
      <c r="N156">
        <v>96.570800000000006</v>
      </c>
      <c r="O156">
        <v>94.996799999999993</v>
      </c>
      <c r="P156">
        <v>93.450900000000004</v>
      </c>
      <c r="Q156">
        <v>91.932900000000004</v>
      </c>
      <c r="R156">
        <v>90.301000000000002</v>
      </c>
      <c r="S156">
        <v>88.722399999999993</v>
      </c>
      <c r="T156">
        <v>87.1464</v>
      </c>
      <c r="U156">
        <v>85.565799999999996</v>
      </c>
      <c r="V156">
        <v>83.987799999999993</v>
      </c>
      <c r="W156">
        <v>82.405199999999994</v>
      </c>
      <c r="X156">
        <v>80.819000000000003</v>
      </c>
      <c r="Y156">
        <v>79.235399999999998</v>
      </c>
      <c r="Z156">
        <v>77.651799999999994</v>
      </c>
      <c r="AA156">
        <v>76.040199999999999</v>
      </c>
      <c r="AB156">
        <v>74.454899999999995</v>
      </c>
      <c r="AC156">
        <v>72.866100000000003</v>
      </c>
      <c r="AD156">
        <v>71.280799999999999</v>
      </c>
      <c r="AE156">
        <v>69.695499999999996</v>
      </c>
      <c r="AF156">
        <v>68.1113</v>
      </c>
    </row>
    <row r="157" spans="1:32" outlineLevel="1"/>
    <row r="158" spans="1:32" outlineLevel="1">
      <c r="A158" t="s">
        <v>513</v>
      </c>
      <c r="B158">
        <v>2020</v>
      </c>
      <c r="C158">
        <v>2021</v>
      </c>
      <c r="D158">
        <v>2022</v>
      </c>
      <c r="E158">
        <v>2023</v>
      </c>
      <c r="F158">
        <v>2024</v>
      </c>
      <c r="G158">
        <v>2025</v>
      </c>
      <c r="H158">
        <v>2026</v>
      </c>
      <c r="I158">
        <v>2027</v>
      </c>
      <c r="J158">
        <v>2028</v>
      </c>
      <c r="K158">
        <v>2029</v>
      </c>
      <c r="L158">
        <v>2030</v>
      </c>
      <c r="M158">
        <v>2031</v>
      </c>
      <c r="N158">
        <v>2032</v>
      </c>
      <c r="O158">
        <v>2033</v>
      </c>
      <c r="P158">
        <v>2034</v>
      </c>
      <c r="Q158">
        <v>2035</v>
      </c>
      <c r="R158">
        <v>2036</v>
      </c>
      <c r="S158">
        <v>2037</v>
      </c>
      <c r="T158">
        <v>2038</v>
      </c>
      <c r="U158">
        <v>2039</v>
      </c>
      <c r="V158">
        <v>2040</v>
      </c>
      <c r="W158">
        <v>2041</v>
      </c>
      <c r="X158">
        <v>2042</v>
      </c>
      <c r="Y158">
        <v>2043</v>
      </c>
      <c r="Z158">
        <v>2044</v>
      </c>
      <c r="AA158">
        <v>2045</v>
      </c>
      <c r="AB158">
        <v>2046</v>
      </c>
      <c r="AC158">
        <v>2047</v>
      </c>
      <c r="AD158">
        <v>2048</v>
      </c>
      <c r="AE158">
        <v>2049</v>
      </c>
      <c r="AF158">
        <v>2050</v>
      </c>
    </row>
    <row r="159" spans="1:32" outlineLevel="1">
      <c r="A159" t="s">
        <v>457</v>
      </c>
      <c r="B159">
        <f>SUMIFS('EPS BAU Outputs'!C:C,'EPS BAU Outputs'!$B:$B,$A$107,'EPS BAU Outputs'!$A:$A,$A159)</f>
        <v>130.13</v>
      </c>
      <c r="C159">
        <f>SUMIFS('EPS BAU Outputs'!D:D,'EPS BAU Outputs'!$B:$B,$A$107,'EPS BAU Outputs'!$A:$A,$A159)</f>
        <v>131.72800000000001</v>
      </c>
      <c r="D159">
        <f>SUMIFS('EPS BAU Outputs'!E:E,'EPS BAU Outputs'!$B:$B,$A$107,'EPS BAU Outputs'!$A:$A,$A159)</f>
        <v>130.09100000000001</v>
      </c>
      <c r="E159">
        <f>SUMIFS('EPS BAU Outputs'!F:F,'EPS BAU Outputs'!$B:$B,$A$107,'EPS BAU Outputs'!$A:$A,$A159)</f>
        <v>127.369</v>
      </c>
      <c r="F159">
        <f>SUMIFS('EPS BAU Outputs'!G:G,'EPS BAU Outputs'!$B:$B,$A$107,'EPS BAU Outputs'!$A:$A,$A159)</f>
        <v>124.68</v>
      </c>
      <c r="G159">
        <f>SUMIFS('EPS BAU Outputs'!H:H,'EPS BAU Outputs'!$B:$B,$A$107,'EPS BAU Outputs'!$A:$A,$A159)</f>
        <v>122.017</v>
      </c>
      <c r="H159">
        <f>SUMIFS('EPS BAU Outputs'!I:I,'EPS BAU Outputs'!$B:$B,$A$107,'EPS BAU Outputs'!$A:$A,$A159)</f>
        <v>120.023</v>
      </c>
      <c r="I159">
        <f>SUMIFS('EPS BAU Outputs'!J:J,'EPS BAU Outputs'!$B:$B,$A$107,'EPS BAU Outputs'!$A:$A,$A159)</f>
        <v>118.029</v>
      </c>
      <c r="J159">
        <f>SUMIFS('EPS BAU Outputs'!K:K,'EPS BAU Outputs'!$B:$B,$A$107,'EPS BAU Outputs'!$A:$A,$A159)</f>
        <v>116.06399999999999</v>
      </c>
      <c r="K159">
        <f>SUMIFS('EPS BAU Outputs'!L:L,'EPS BAU Outputs'!$B:$B,$A$107,'EPS BAU Outputs'!$A:$A,$A159)</f>
        <v>114.09699999999999</v>
      </c>
      <c r="L159">
        <f>SUMIFS('EPS BAU Outputs'!M:M,'EPS BAU Outputs'!$B:$B,$A$107,'EPS BAU Outputs'!$A:$A,$A159)</f>
        <v>112.16</v>
      </c>
      <c r="M159">
        <f>SUMIFS('EPS BAU Outputs'!N:N,'EPS BAU Outputs'!$B:$B,$A$107,'EPS BAU Outputs'!$A:$A,$A159)</f>
        <v>110.584</v>
      </c>
      <c r="N159">
        <f>SUMIFS('EPS BAU Outputs'!O:O,'EPS BAU Outputs'!$B:$B,$A$107,'EPS BAU Outputs'!$A:$A,$A159)</f>
        <v>108.983</v>
      </c>
      <c r="O159">
        <f>SUMIFS('EPS BAU Outputs'!P:P,'EPS BAU Outputs'!$B:$B,$A$107,'EPS BAU Outputs'!$A:$A,$A159)</f>
        <v>107.407</v>
      </c>
      <c r="P159">
        <f>SUMIFS('EPS BAU Outputs'!Q:Q,'EPS BAU Outputs'!$B:$B,$A$107,'EPS BAU Outputs'!$A:$A,$A159)</f>
        <v>105.858</v>
      </c>
      <c r="Q159">
        <f>SUMIFS('EPS BAU Outputs'!R:R,'EPS BAU Outputs'!$B:$B,$A$107,'EPS BAU Outputs'!$A:$A,$A159)</f>
        <v>104.28100000000001</v>
      </c>
      <c r="R159">
        <f>SUMIFS('EPS BAU Outputs'!S:S,'EPS BAU Outputs'!$B:$B,$A$107,'EPS BAU Outputs'!$A:$A,$A159)</f>
        <v>102.73099999999999</v>
      </c>
      <c r="S159">
        <f>SUMIFS('EPS BAU Outputs'!T:T,'EPS BAU Outputs'!$B:$B,$A$107,'EPS BAU Outputs'!$A:$A,$A159)</f>
        <v>101.149</v>
      </c>
      <c r="T159">
        <f>SUMIFS('EPS BAU Outputs'!U:U,'EPS BAU Outputs'!$B:$B,$A$107,'EPS BAU Outputs'!$A:$A,$A159)</f>
        <v>99.597399999999993</v>
      </c>
      <c r="U159">
        <f>SUMIFS('EPS BAU Outputs'!V:V,'EPS BAU Outputs'!$B:$B,$A$107,'EPS BAU Outputs'!$A:$A,$A159)</f>
        <v>98.0428</v>
      </c>
      <c r="V159">
        <f>SUMIFS('EPS BAU Outputs'!W:W,'EPS BAU Outputs'!$B:$B,$A$107,'EPS BAU Outputs'!$A:$A,$A159)</f>
        <v>96.4619</v>
      </c>
      <c r="W159">
        <f>SUMIFS('EPS BAU Outputs'!X:X,'EPS BAU Outputs'!$B:$B,$A$107,'EPS BAU Outputs'!$A:$A,$A159)</f>
        <v>94.904300000000006</v>
      </c>
      <c r="X159">
        <f>SUMIFS('EPS BAU Outputs'!Y:Y,'EPS BAU Outputs'!$B:$B,$A$107,'EPS BAU Outputs'!$A:$A,$A159)</f>
        <v>93.343000000000004</v>
      </c>
      <c r="Y159">
        <f>SUMIFS('EPS BAU Outputs'!Z:Z,'EPS BAU Outputs'!$B:$B,$A$107,'EPS BAU Outputs'!$A:$A,$A159)</f>
        <v>91.784400000000005</v>
      </c>
      <c r="Z159">
        <f>SUMIFS('EPS BAU Outputs'!AA:AA,'EPS BAU Outputs'!$B:$B,$A$107,'EPS BAU Outputs'!$A:$A,$A159)</f>
        <v>90.225800000000007</v>
      </c>
      <c r="AA159">
        <f>SUMIFS('EPS BAU Outputs'!AB:AB,'EPS BAU Outputs'!$B:$B,$A$107,'EPS BAU Outputs'!$A:$A,$A159)</f>
        <v>88.639200000000002</v>
      </c>
      <c r="AB159">
        <f>SUMIFS('EPS BAU Outputs'!AC:AC,'EPS BAU Outputs'!$B:$B,$A$107,'EPS BAU Outputs'!$A:$A,$A159)</f>
        <v>87.105000000000004</v>
      </c>
      <c r="AC159">
        <f>SUMIFS('EPS BAU Outputs'!AD:AD,'EPS BAU Outputs'!$B:$B,$A$107,'EPS BAU Outputs'!$A:$A,$A159)</f>
        <v>85.5411</v>
      </c>
      <c r="AD159">
        <f>SUMIFS('EPS BAU Outputs'!AE:AE,'EPS BAU Outputs'!$B:$B,$A$107,'EPS BAU Outputs'!$A:$A,$A159)</f>
        <v>83.980800000000002</v>
      </c>
      <c r="AE159">
        <f>SUMIFS('EPS BAU Outputs'!AF:AF,'EPS BAU Outputs'!$B:$B,$A$107,'EPS BAU Outputs'!$A:$A,$A159)</f>
        <v>82.392600000000002</v>
      </c>
      <c r="AF159">
        <f>SUMIFS('EPS BAU Outputs'!AG:AG,'EPS BAU Outputs'!$B:$B,$A$107,'EPS BAU Outputs'!$A:$A,$A159)</f>
        <v>80.804299999999998</v>
      </c>
    </row>
    <row r="160" spans="1:32" outlineLevel="1"/>
    <row r="161" spans="1:32" outlineLevel="1">
      <c r="A161" s="1" t="s">
        <v>536</v>
      </c>
      <c r="B161" s="63">
        <v>2020</v>
      </c>
      <c r="C161" s="63">
        <v>2021</v>
      </c>
      <c r="D161" s="63">
        <v>2022</v>
      </c>
      <c r="E161" s="63">
        <v>2023</v>
      </c>
      <c r="F161" s="63">
        <v>2024</v>
      </c>
      <c r="G161" s="63">
        <v>2025</v>
      </c>
      <c r="H161" s="63">
        <v>2026</v>
      </c>
      <c r="I161" s="63">
        <v>2027</v>
      </c>
      <c r="J161" s="63">
        <v>2028</v>
      </c>
      <c r="K161" s="63">
        <v>2029</v>
      </c>
      <c r="L161" s="63">
        <v>2030</v>
      </c>
      <c r="M161" s="63">
        <v>2031</v>
      </c>
      <c r="N161" s="63">
        <v>2032</v>
      </c>
      <c r="O161" s="63">
        <v>2033</v>
      </c>
      <c r="P161" s="63">
        <v>2034</v>
      </c>
      <c r="Q161" s="63">
        <v>2035</v>
      </c>
      <c r="R161" s="63">
        <v>2036</v>
      </c>
      <c r="S161" s="63">
        <v>2037</v>
      </c>
      <c r="T161" s="63">
        <v>2038</v>
      </c>
      <c r="U161" s="63">
        <v>2039</v>
      </c>
      <c r="V161" s="63">
        <v>2040</v>
      </c>
      <c r="W161" s="63">
        <v>2041</v>
      </c>
      <c r="X161" s="63">
        <v>2042</v>
      </c>
      <c r="Y161" s="63">
        <v>2043</v>
      </c>
      <c r="Z161" s="63">
        <v>2044</v>
      </c>
      <c r="AA161" s="63">
        <v>2045</v>
      </c>
      <c r="AB161" s="63">
        <v>2046</v>
      </c>
      <c r="AC161" s="63">
        <v>2047</v>
      </c>
      <c r="AD161" s="63">
        <v>2048</v>
      </c>
      <c r="AE161" s="63">
        <v>2049</v>
      </c>
      <c r="AF161" s="63">
        <v>2050</v>
      </c>
    </row>
    <row r="162" spans="1:32" outlineLevel="1">
      <c r="A162" t="s">
        <v>546</v>
      </c>
      <c r="B162" s="184">
        <f>'[1]EU27 Scaling - Potencia'!V$46</f>
        <v>0.85378926264698374</v>
      </c>
      <c r="C162" s="184">
        <f>'[1]EU27 Scaling - Potencia'!W$46</f>
        <v>0.85411422618237831</v>
      </c>
      <c r="D162" s="184">
        <f>'[1]EU27 Scaling - Potencia'!X$46</f>
        <v>0.85443053023637072</v>
      </c>
      <c r="E162" s="184">
        <f>'[1]EU27 Scaling - Potencia'!Y$46</f>
        <v>0.85472020172296048</v>
      </c>
      <c r="F162" s="184">
        <f>'[1]EU27 Scaling - Potencia'!Z$46</f>
        <v>0.85488480954182</v>
      </c>
      <c r="G162" s="184">
        <f>'[1]EU27 Scaling - Potencia'!AA$46</f>
        <v>0.85480493786490652</v>
      </c>
      <c r="H162" s="184">
        <f>'[1]EU27 Scaling - Potencia'!AB$46</f>
        <v>0.8544873534296652</v>
      </c>
      <c r="I162" s="184">
        <f>'[1]EU27 Scaling - Potencia'!AC$46</f>
        <v>0.85414271494469995</v>
      </c>
      <c r="J162" s="184">
        <f>'[1]EU27 Scaling - Potencia'!AD$46</f>
        <v>0.8539376847523884</v>
      </c>
      <c r="K162" s="184">
        <f>'[1]EU27 Scaling - Potencia'!AE$46</f>
        <v>0.85384775600040896</v>
      </c>
      <c r="L162" s="184">
        <f>'[1]EU27 Scaling - Potencia'!AF$46</f>
        <v>0.85388092271540372</v>
      </c>
      <c r="M162" s="184">
        <f>'[1]EU27 Scaling - Potencia'!AG$46</f>
        <v>0.85396589326046968</v>
      </c>
      <c r="N162" s="184">
        <f>'[1]EU27 Scaling - Potencia'!AH$46</f>
        <v>0.85402091845708494</v>
      </c>
      <c r="O162" s="184">
        <f>'[1]EU27 Scaling - Potencia'!AI$46</f>
        <v>0.85405771446812029</v>
      </c>
      <c r="P162" s="184">
        <f>'[1]EU27 Scaling - Potencia'!AJ$46</f>
        <v>0.85416560875284275</v>
      </c>
      <c r="Q162" s="184">
        <f>'[1]EU27 Scaling - Potencia'!AK$46</f>
        <v>0.85428259271340834</v>
      </c>
      <c r="R162" s="184">
        <f>'[1]EU27 Scaling - Potencia'!AL$46</f>
        <v>0.85438255412976183</v>
      </c>
      <c r="S162" s="184">
        <f>'[1]EU27 Scaling - Potencia'!AM$46</f>
        <v>0.8545161365444891</v>
      </c>
      <c r="T162" s="184">
        <f>'[1]EU27 Scaling - Potencia'!AN$46</f>
        <v>0.85454652646114815</v>
      </c>
      <c r="U162" s="184">
        <f>'[1]EU27 Scaling - Potencia'!AO$46</f>
        <v>0.85468980317972476</v>
      </c>
      <c r="V162" s="184">
        <f>'[1]EU27 Scaling - Potencia'!AP$46</f>
        <v>0.8548231114624375</v>
      </c>
      <c r="W162" s="184">
        <f>'[1]EU27 Scaling - Potencia'!AQ$46</f>
        <v>0.85495302847357246</v>
      </c>
      <c r="X162" s="184">
        <f>'[1]EU27 Scaling - Potencia'!AR$46</f>
        <v>0.85510417417516849</v>
      </c>
      <c r="Y162" s="184">
        <f>'[1]EU27 Scaling - Potencia'!AS$46</f>
        <v>0.85527349485217541</v>
      </c>
      <c r="Z162" s="184">
        <f>'[1]EU27 Scaling - Potencia'!AT$46</f>
        <v>0.85548801737541658</v>
      </c>
      <c r="AA162" s="184">
        <f>'[1]EU27 Scaling - Potencia'!AU$46</f>
        <v>0.85558563629349005</v>
      </c>
      <c r="AB162" s="184">
        <f>'[1]EU27 Scaling - Potencia'!AV$46</f>
        <v>0.8556216063189056</v>
      </c>
      <c r="AC162" s="184">
        <f>'[1]EU27 Scaling - Potencia'!AW$46</f>
        <v>0.85575056476454248</v>
      </c>
      <c r="AD162" s="184">
        <f>'[1]EU27 Scaling - Potencia'!AX$46</f>
        <v>0.85583662241246017</v>
      </c>
      <c r="AE162" s="184">
        <f>'[1]EU27 Scaling - Potencia'!AY$46</f>
        <v>0.85604169180115297</v>
      </c>
      <c r="AF162" s="184">
        <f>'[1]EU27 Scaling - Potencia'!AZ$46</f>
        <v>0.85628183801578761</v>
      </c>
    </row>
    <row r="163" spans="1:32" outlineLevel="1">
      <c r="A163" t="s">
        <v>547</v>
      </c>
      <c r="B163" s="184">
        <f>'[1]EU27 Scaling - Potencia'!V$48</f>
        <v>0.91085966236998084</v>
      </c>
      <c r="C163" s="184">
        <f>'[1]EU27 Scaling - Potencia'!W$48</f>
        <v>0.90897670324214785</v>
      </c>
      <c r="D163" s="184">
        <f>'[1]EU27 Scaling - Potencia'!X$48</f>
        <v>0.92233147562795537</v>
      </c>
      <c r="E163" s="184">
        <f>'[1]EU27 Scaling - Potencia'!Y$48</f>
        <v>0.91842460551305227</v>
      </c>
      <c r="F163" s="184">
        <f>'[1]EU27 Scaling - Potencia'!Z$48</f>
        <v>0.91794082828807022</v>
      </c>
      <c r="G163" s="184">
        <f>'[1]EU27 Scaling - Potencia'!AA$48</f>
        <v>0.91569560761055113</v>
      </c>
      <c r="H163" s="184">
        <f>'[1]EU27 Scaling - Potencia'!AB$48</f>
        <v>0.923917243700069</v>
      </c>
      <c r="I163" s="184">
        <f>'[1]EU27 Scaling - Potencia'!AC$48</f>
        <v>0.92887881824274043</v>
      </c>
      <c r="J163" s="184">
        <f>'[1]EU27 Scaling - Potencia'!AD$48</f>
        <v>0.92361281733612555</v>
      </c>
      <c r="K163" s="184">
        <f>'[1]EU27 Scaling - Potencia'!AE$48</f>
        <v>0.92264239850923513</v>
      </c>
      <c r="L163" s="184">
        <f>'[1]EU27 Scaling - Potencia'!AF$48</f>
        <v>0.9108739873769961</v>
      </c>
      <c r="M163" s="184">
        <f>'[1]EU27 Scaling - Potencia'!AG$48</f>
        <v>0.9103488848302923</v>
      </c>
      <c r="N163" s="184">
        <f>'[1]EU27 Scaling - Potencia'!AH$48</f>
        <v>0.91044862473000787</v>
      </c>
      <c r="O163" s="184">
        <f>'[1]EU27 Scaling - Potencia'!AI$48</f>
        <v>0.91310468264356281</v>
      </c>
      <c r="P163" s="184">
        <f>'[1]EU27 Scaling - Potencia'!AJ$48</f>
        <v>0.91509382383375593</v>
      </c>
      <c r="Q163" s="184">
        <f>'[1]EU27 Scaling - Potencia'!AK$48</f>
        <v>0.91316665918990358</v>
      </c>
      <c r="R163" s="184">
        <f>'[1]EU27 Scaling - Potencia'!AL$48</f>
        <v>0.92047226277883332</v>
      </c>
      <c r="S163" s="184">
        <f>'[1]EU27 Scaling - Potencia'!AM$48</f>
        <v>0.92006939701063983</v>
      </c>
      <c r="T163" s="184">
        <f>'[1]EU27 Scaling - Potencia'!AN$48</f>
        <v>0.91921084770042849</v>
      </c>
      <c r="U163" s="184">
        <f>'[1]EU27 Scaling - Potencia'!AO$48</f>
        <v>0.91746386363401444</v>
      </c>
      <c r="V163" s="184">
        <f>'[1]EU27 Scaling - Potencia'!AP$48</f>
        <v>0.91481087041241804</v>
      </c>
      <c r="W163" s="184">
        <f>'[1]EU27 Scaling - Potencia'!AQ$48</f>
        <v>0.91283724715789838</v>
      </c>
      <c r="X163" s="184">
        <f>'[1]EU27 Scaling - Potencia'!AR$48</f>
        <v>0.91148373009926931</v>
      </c>
      <c r="Y163" s="184">
        <f>'[1]EU27 Scaling - Potencia'!AS$48</f>
        <v>0.91146525024536895</v>
      </c>
      <c r="Z163" s="184">
        <f>'[1]EU27 Scaling - Potencia'!AT$48</f>
        <v>0.91953395234301072</v>
      </c>
      <c r="AA163" s="184">
        <f>'[1]EU27 Scaling - Potencia'!AU$48</f>
        <v>0.94157702209235383</v>
      </c>
      <c r="AB163" s="184">
        <f>'[1]EU27 Scaling - Potencia'!AV$48</f>
        <v>0.93558237611576622</v>
      </c>
      <c r="AC163" s="184">
        <f>'[1]EU27 Scaling - Potencia'!AW$48</f>
        <v>0.94405286450245551</v>
      </c>
      <c r="AD163" s="184">
        <f>'[1]EU27 Scaling - Potencia'!AX$48</f>
        <v>0.95720604756917926</v>
      </c>
      <c r="AE163" s="184">
        <f>'[1]EU27 Scaling - Potencia'!AY$48</f>
        <v>0.95679873125990111</v>
      </c>
      <c r="AF163" s="184">
        <f>'[1]EU27 Scaling - Potencia'!AZ$48</f>
        <v>0.95742148896381085</v>
      </c>
    </row>
    <row r="164" spans="1:32" outlineLevel="1">
      <c r="A164" t="s">
        <v>548</v>
      </c>
      <c r="B164" s="184">
        <f>'[1]EU27 Scaling - Potencia'!V$44</f>
        <v>0.8306546870453172</v>
      </c>
      <c r="C164" s="184">
        <f>'[1]EU27 Scaling - Potencia'!W$44</f>
        <v>0.82981441550842472</v>
      </c>
      <c r="D164" s="184">
        <f>'[1]EU27 Scaling - Potencia'!X$44</f>
        <v>0.82861335056156571</v>
      </c>
      <c r="E164" s="184">
        <f>'[1]EU27 Scaling - Potencia'!Y$44</f>
        <v>0.8313918765368784</v>
      </c>
      <c r="F164" s="184">
        <f>'[1]EU27 Scaling - Potencia'!Z$44</f>
        <v>0.82890442448560619</v>
      </c>
      <c r="G164" s="184">
        <f>'[1]EU27 Scaling - Potencia'!AA$44</f>
        <v>0.82845781243003958</v>
      </c>
      <c r="H164" s="184">
        <f>'[1]EU27 Scaling - Potencia'!AB$44</f>
        <v>0.82856548134312824</v>
      </c>
      <c r="I164" s="184">
        <f>'[1]EU27 Scaling - Potencia'!AC$44</f>
        <v>0.82902438420330393</v>
      </c>
      <c r="J164" s="184">
        <f>'[1]EU27 Scaling - Potencia'!AD$44</f>
        <v>0.82783257105929953</v>
      </c>
      <c r="K164" s="184">
        <f>'[1]EU27 Scaling - Potencia'!AE$44</f>
        <v>0.82772635387972116</v>
      </c>
      <c r="L164" s="184">
        <f>'[1]EU27 Scaling - Potencia'!AF$44</f>
        <v>0.8261129257845945</v>
      </c>
      <c r="M164" s="184">
        <f>'[1]EU27 Scaling - Potencia'!AG$44</f>
        <v>0.82508927301664803</v>
      </c>
      <c r="N164" s="184">
        <f>'[1]EU27 Scaling - Potencia'!AH$44</f>
        <v>0.8239695829936573</v>
      </c>
      <c r="O164" s="184">
        <f>'[1]EU27 Scaling - Potencia'!AI$44</f>
        <v>0.8227039845724462</v>
      </c>
      <c r="P164" s="184">
        <f>'[1]EU27 Scaling - Potencia'!AJ$44</f>
        <v>0.82149202315867476</v>
      </c>
      <c r="Q164" s="184">
        <f>'[1]EU27 Scaling - Potencia'!AK$44</f>
        <v>0.82043052824972817</v>
      </c>
      <c r="R164" s="184">
        <f>'[1]EU27 Scaling - Potencia'!AL$44</f>
        <v>0.81969183868158235</v>
      </c>
      <c r="S164" s="184">
        <f>'[1]EU27 Scaling - Potencia'!AM$44</f>
        <v>0.81896107244108995</v>
      </c>
      <c r="T164" s="184">
        <f>'[1]EU27 Scaling - Potencia'!AN$44</f>
        <v>0.81799226527049762</v>
      </c>
      <c r="U164" s="184">
        <f>'[1]EU27 Scaling - Potencia'!AO$44</f>
        <v>0.81725972057143337</v>
      </c>
      <c r="V164" s="184">
        <f>'[1]EU27 Scaling - Potencia'!AP$44</f>
        <v>0.81667819165378608</v>
      </c>
      <c r="W164" s="184">
        <f>'[1]EU27 Scaling - Potencia'!AQ$44</f>
        <v>0.81637558125893839</v>
      </c>
      <c r="X164" s="184">
        <f>'[1]EU27 Scaling - Potencia'!AR$44</f>
        <v>0.81610018066508805</v>
      </c>
      <c r="Y164" s="184">
        <f>'[1]EU27 Scaling - Potencia'!AS$44</f>
        <v>0.81596673647063112</v>
      </c>
      <c r="Z164" s="184">
        <f>'[1]EU27 Scaling - Potencia'!AT$44</f>
        <v>0.81558651156232886</v>
      </c>
      <c r="AA164" s="184">
        <f>'[1]EU27 Scaling - Potencia'!AU$44</f>
        <v>0.81533133732584129</v>
      </c>
      <c r="AB164" s="184">
        <f>'[1]EU27 Scaling - Potencia'!AV$44</f>
        <v>0.81494299307794782</v>
      </c>
      <c r="AC164" s="184">
        <f>'[1]EU27 Scaling - Potencia'!AW$44</f>
        <v>0.81476978481644047</v>
      </c>
      <c r="AD164" s="184">
        <f>'[1]EU27 Scaling - Potencia'!AX$44</f>
        <v>0.81479354294938189</v>
      </c>
      <c r="AE164" s="184">
        <f>'[1]EU27 Scaling - Potencia'!AY$44</f>
        <v>0.81474686649761374</v>
      </c>
      <c r="AF164" s="184">
        <f>'[1]EU27 Scaling - Potencia'!AZ$44</f>
        <v>0.81474070021672262</v>
      </c>
    </row>
    <row r="165" spans="1:32" outlineLevel="1">
      <c r="A165" t="s">
        <v>549</v>
      </c>
      <c r="B165" s="184">
        <f>'[1]EU27 Scaling - Potencia'!V$45</f>
        <v>0.90631643940934037</v>
      </c>
      <c r="C165" s="184">
        <f>'[1]EU27 Scaling - Potencia'!W$45</f>
        <v>0.90481740294737656</v>
      </c>
      <c r="D165" s="184">
        <f>'[1]EU27 Scaling - Potencia'!X$45</f>
        <v>0.90349391321825889</v>
      </c>
      <c r="E165" s="184">
        <f>'[1]EU27 Scaling - Potencia'!Y$45</f>
        <v>0.90325155262042922</v>
      </c>
      <c r="F165" s="184">
        <f>'[1]EU27 Scaling - Potencia'!Z$45</f>
        <v>0.90414981943288675</v>
      </c>
      <c r="G165" s="184">
        <f>'[1]EU27 Scaling - Potencia'!AA$45</f>
        <v>0.90338396531692899</v>
      </c>
      <c r="H165" s="184">
        <f>'[1]EU27 Scaling - Potencia'!AB$45</f>
        <v>0.9034784801616047</v>
      </c>
      <c r="I165" s="184">
        <f>'[1]EU27 Scaling - Potencia'!AC$45</f>
        <v>0.90379884532578114</v>
      </c>
      <c r="J165" s="184">
        <f>'[1]EU27 Scaling - Potencia'!AD$45</f>
        <v>0.90279276654976659</v>
      </c>
      <c r="K165" s="184">
        <f>'[1]EU27 Scaling - Potencia'!AE$45</f>
        <v>0.90157384422263875</v>
      </c>
      <c r="L165" s="184">
        <f>'[1]EU27 Scaling - Potencia'!AF$45</f>
        <v>0.90157575820791347</v>
      </c>
      <c r="M165" s="184">
        <f>'[1]EU27 Scaling - Potencia'!AG$45</f>
        <v>0.8999151835531678</v>
      </c>
      <c r="N165" s="184">
        <f>'[1]EU27 Scaling - Potencia'!AH$45</f>
        <v>0.89918770832079886</v>
      </c>
      <c r="O165" s="184">
        <f>'[1]EU27 Scaling - Potencia'!AI$45</f>
        <v>0.89812300486029406</v>
      </c>
      <c r="P165" s="184">
        <f>'[1]EU27 Scaling - Potencia'!AJ$45</f>
        <v>0.89715780649799626</v>
      </c>
      <c r="Q165" s="184">
        <f>'[1]EU27 Scaling - Potencia'!AK$45</f>
        <v>0.89684028365771495</v>
      </c>
      <c r="R165" s="184">
        <f>'[1]EU27 Scaling - Potencia'!AL$45</f>
        <v>0.89701458164544723</v>
      </c>
      <c r="S165" s="184">
        <f>'[1]EU27 Scaling - Potencia'!AM$45</f>
        <v>0.89644991832368837</v>
      </c>
      <c r="T165" s="184">
        <f>'[1]EU27 Scaling - Potencia'!AN$45</f>
        <v>0.89580111703538512</v>
      </c>
      <c r="U165" s="184">
        <f>'[1]EU27 Scaling - Potencia'!AO$45</f>
        <v>0.89527011819221947</v>
      </c>
      <c r="V165" s="184">
        <f>'[1]EU27 Scaling - Potencia'!AP$45</f>
        <v>0.8950233257547453</v>
      </c>
      <c r="W165" s="184">
        <f>'[1]EU27 Scaling - Potencia'!AQ$45</f>
        <v>0.89429305857254915</v>
      </c>
      <c r="X165" s="184">
        <f>'[1]EU27 Scaling - Potencia'!AR$45</f>
        <v>0.89393830015876108</v>
      </c>
      <c r="Y165" s="184">
        <f>'[1]EU27 Scaling - Potencia'!AS$45</f>
        <v>0.89357180663791458</v>
      </c>
      <c r="Z165" s="184">
        <f>'[1]EU27 Scaling - Potencia'!AT$45</f>
        <v>0.89321822617581248</v>
      </c>
      <c r="AA165" s="184">
        <f>'[1]EU27 Scaling - Potencia'!AU$45</f>
        <v>0.89291995398875668</v>
      </c>
      <c r="AB165" s="184">
        <f>'[1]EU27 Scaling - Potencia'!AV$45</f>
        <v>0.89267186169589396</v>
      </c>
      <c r="AC165" s="184">
        <f>'[1]EU27 Scaling - Potencia'!AW$45</f>
        <v>0.89262528694659171</v>
      </c>
      <c r="AD165" s="184">
        <f>'[1]EU27 Scaling - Potencia'!AX$45</f>
        <v>0.89242281282304492</v>
      </c>
      <c r="AE165" s="184">
        <f>'[1]EU27 Scaling - Potencia'!AY$45</f>
        <v>0.89223080860939463</v>
      </c>
      <c r="AF165" s="184">
        <f>'[1]EU27 Scaling - Potencia'!AZ$45</f>
        <v>0.89230525263683247</v>
      </c>
    </row>
    <row r="166" spans="1:32" outlineLevel="1">
      <c r="A166" t="s">
        <v>550</v>
      </c>
      <c r="B166" s="184">
        <f>'[1]EU27 Scaling - Potencia'!V$43</f>
        <v>0.91347592380043963</v>
      </c>
      <c r="C166" s="184">
        <f>'[1]EU27 Scaling - Potencia'!W$43</f>
        <v>0.91326395906747948</v>
      </c>
      <c r="D166" s="184">
        <f>'[1]EU27 Scaling - Potencia'!X$43</f>
        <v>0.91245308438192818</v>
      </c>
      <c r="E166" s="184">
        <f>'[1]EU27 Scaling - Potencia'!Y$43</f>
        <v>0.91304027317296632</v>
      </c>
      <c r="F166" s="184">
        <f>'[1]EU27 Scaling - Potencia'!Z$43</f>
        <v>0.91371126985585538</v>
      </c>
      <c r="G166" s="184">
        <f>'[1]EU27 Scaling - Potencia'!AA$43</f>
        <v>0.91309468802663818</v>
      </c>
      <c r="H166" s="184">
        <f>'[1]EU27 Scaling - Potencia'!AB$43</f>
        <v>0.91220417456286085</v>
      </c>
      <c r="I166" s="184">
        <f>'[1]EU27 Scaling - Potencia'!AC$43</f>
        <v>0.91100317655309304</v>
      </c>
      <c r="J166" s="184">
        <f>'[1]EU27 Scaling - Potencia'!AD$43</f>
        <v>0.91154238815385225</v>
      </c>
      <c r="K166" s="184">
        <f>'[1]EU27 Scaling - Potencia'!AE$43</f>
        <v>0.91123769798954535</v>
      </c>
      <c r="L166" s="184">
        <f>'[1]EU27 Scaling - Potencia'!AF$43</f>
        <v>0.9102078520225827</v>
      </c>
      <c r="M166" s="184">
        <f>'[1]EU27 Scaling - Potencia'!AG$43</f>
        <v>0.90906592400541564</v>
      </c>
      <c r="N166" s="184">
        <f>'[1]EU27 Scaling - Potencia'!AH$43</f>
        <v>0.90869423222287482</v>
      </c>
      <c r="O166" s="184">
        <f>'[1]EU27 Scaling - Potencia'!AI$43</f>
        <v>0.90825822082809771</v>
      </c>
      <c r="P166" s="184">
        <f>'[1]EU27 Scaling - Potencia'!AJ$43</f>
        <v>0.90741355052426587</v>
      </c>
      <c r="Q166" s="184">
        <f>'[1]EU27 Scaling - Potencia'!AK$43</f>
        <v>0.90821621845680889</v>
      </c>
      <c r="R166" s="184">
        <f>'[1]EU27 Scaling - Potencia'!AL$43</f>
        <v>0.90745804301843913</v>
      </c>
      <c r="S166" s="184">
        <f>'[1]EU27 Scaling - Potencia'!AM$43</f>
        <v>0.90664233239673386</v>
      </c>
      <c r="T166" s="184">
        <f>'[1]EU27 Scaling - Potencia'!AN$43</f>
        <v>0.90581047695720562</v>
      </c>
      <c r="U166" s="184">
        <f>'[1]EU27 Scaling - Potencia'!AO$43</f>
        <v>0.90499255165857551</v>
      </c>
      <c r="V166" s="184">
        <f>'[1]EU27 Scaling - Potencia'!AP$43</f>
        <v>0.90386486504594987</v>
      </c>
      <c r="W166" s="184">
        <f>'[1]EU27 Scaling - Potencia'!AQ$43</f>
        <v>0.90357707580503077</v>
      </c>
      <c r="X166" s="184">
        <f>'[1]EU27 Scaling - Potencia'!AR$43</f>
        <v>0.90206581826345034</v>
      </c>
      <c r="Y166" s="184">
        <f>'[1]EU27 Scaling - Potencia'!AS$43</f>
        <v>0.90262892730992239</v>
      </c>
      <c r="Z166" s="184">
        <f>'[1]EU27 Scaling - Potencia'!AT$43</f>
        <v>0.9030134909708567</v>
      </c>
      <c r="AA166" s="184">
        <f>'[1]EU27 Scaling - Potencia'!AU$43</f>
        <v>0.90233666816653268</v>
      </c>
      <c r="AB166" s="184">
        <f>'[1]EU27 Scaling - Potencia'!AV$43</f>
        <v>0.90121761692524882</v>
      </c>
      <c r="AC166" s="184">
        <f>'[1]EU27 Scaling - Potencia'!AW$43</f>
        <v>0.89860056627561402</v>
      </c>
      <c r="AD166" s="184">
        <f>'[1]EU27 Scaling - Potencia'!AX$43</f>
        <v>0.89905961736945461</v>
      </c>
      <c r="AE166" s="184">
        <f>'[1]EU27 Scaling - Potencia'!AY$43</f>
        <v>0.89743160624360296</v>
      </c>
      <c r="AF166" s="184">
        <f>'[1]EU27 Scaling - Potencia'!AZ$43</f>
        <v>0.89564569778187719</v>
      </c>
    </row>
    <row r="167" spans="1:32" outlineLevel="1">
      <c r="A167" t="s">
        <v>551</v>
      </c>
      <c r="B167" s="184">
        <f>'[1]EU27 Scaling - Potencia'!V$49</f>
        <v>0.86558185340341531</v>
      </c>
      <c r="C167" s="184">
        <f>'[1]EU27 Scaling - Potencia'!W$49</f>
        <v>0.86858264074430502</v>
      </c>
      <c r="D167" s="184">
        <f>'[1]EU27 Scaling - Potencia'!X$49</f>
        <v>0.87297188697822281</v>
      </c>
      <c r="E167" s="184">
        <f>'[1]EU27 Scaling - Potencia'!Y$49</f>
        <v>0.86690249805422426</v>
      </c>
      <c r="F167" s="184">
        <f>'[1]EU27 Scaling - Potencia'!Z$49</f>
        <v>0.86876851094938778</v>
      </c>
      <c r="G167" s="184">
        <f>'[1]EU27 Scaling - Potencia'!AA$49</f>
        <v>0.87028928837943642</v>
      </c>
      <c r="H167" s="184">
        <f>'[1]EU27 Scaling - Potencia'!AB$49</f>
        <v>0.86725006419513406</v>
      </c>
      <c r="I167" s="184">
        <f>'[1]EU27 Scaling - Potencia'!AC$49</f>
        <v>0.86543380483096122</v>
      </c>
      <c r="J167" s="184">
        <f>'[1]EU27 Scaling - Potencia'!AD$49</f>
        <v>0.86668079867315573</v>
      </c>
      <c r="K167" s="184">
        <f>'[1]EU27 Scaling - Potencia'!AE$49</f>
        <v>0.8648334291629779</v>
      </c>
      <c r="L167" s="184">
        <f>'[1]EU27 Scaling - Potencia'!AF$49</f>
        <v>0.86284999342772795</v>
      </c>
      <c r="M167" s="184">
        <f>'[1]EU27 Scaling - Potencia'!AG$49</f>
        <v>0.86118661393873286</v>
      </c>
      <c r="N167" s="184">
        <f>'[1]EU27 Scaling - Potencia'!AH$49</f>
        <v>0.85887321800492777</v>
      </c>
      <c r="O167" s="184">
        <f>'[1]EU27 Scaling - Potencia'!AI$49</f>
        <v>0.85510594731336442</v>
      </c>
      <c r="P167" s="184">
        <f>'[1]EU27 Scaling - Potencia'!AJ$49</f>
        <v>0.85145859357061793</v>
      </c>
      <c r="Q167" s="184">
        <f>'[1]EU27 Scaling - Potencia'!AK$49</f>
        <v>0.84135496713166447</v>
      </c>
      <c r="R167" s="184">
        <f>'[1]EU27 Scaling - Potencia'!AL$49</f>
        <v>0.83995176590046172</v>
      </c>
      <c r="S167" s="184">
        <f>'[1]EU27 Scaling - Potencia'!AM$49</f>
        <v>0.83230793271142411</v>
      </c>
      <c r="T167" s="184">
        <f>'[1]EU27 Scaling - Potencia'!AN$49</f>
        <v>0.82551968119189123</v>
      </c>
      <c r="U167" s="184">
        <f>'[1]EU27 Scaling - Potencia'!AO$49</f>
        <v>0.81913592776876754</v>
      </c>
      <c r="V167" s="184">
        <f>'[1]EU27 Scaling - Potencia'!AP$49</f>
        <v>0.81288321797102103</v>
      </c>
      <c r="W167" s="184">
        <f>'[1]EU27 Scaling - Potencia'!AQ$49</f>
        <v>0.80299389531702925</v>
      </c>
      <c r="X167" s="184">
        <f>'[1]EU27 Scaling - Potencia'!AR$49</f>
        <v>0.79913932688113531</v>
      </c>
      <c r="Y167" s="184">
        <f>'[1]EU27 Scaling - Potencia'!AS$49</f>
        <v>0.79319482932256002</v>
      </c>
      <c r="Z167" s="184">
        <f>'[1]EU27 Scaling - Potencia'!AT$49</f>
        <v>0.7940686126820814</v>
      </c>
      <c r="AA167" s="184">
        <f>'[1]EU27 Scaling - Potencia'!AU$49</f>
        <v>0.79013674174595772</v>
      </c>
      <c r="AB167" s="184">
        <f>'[1]EU27 Scaling - Potencia'!AV$49</f>
        <v>0.78540138339648191</v>
      </c>
      <c r="AC167" s="184">
        <f>'[1]EU27 Scaling - Potencia'!AW$49</f>
        <v>0.77942847494515277</v>
      </c>
      <c r="AD167" s="184">
        <f>'[1]EU27 Scaling - Potencia'!AX$49</f>
        <v>0.77825868712603208</v>
      </c>
      <c r="AE167" s="184">
        <f>'[1]EU27 Scaling - Potencia'!AY$49</f>
        <v>0.7749785597984985</v>
      </c>
      <c r="AF167" s="184">
        <f>'[1]EU27 Scaling - Potencia'!AZ$49</f>
        <v>0.76827022370169062</v>
      </c>
    </row>
    <row r="168" spans="1:32" outlineLevel="1">
      <c r="A168" t="s">
        <v>552</v>
      </c>
      <c r="B168" s="184">
        <f>'[1]EU27 Scaling - Potencia'!V$51</f>
        <v>0.92181363535178951</v>
      </c>
      <c r="C168" s="184">
        <f>'[1]EU27 Scaling - Potencia'!W$51</f>
        <v>0.92185040794467066</v>
      </c>
      <c r="D168" s="184">
        <f>'[1]EU27 Scaling - Potencia'!X$51</f>
        <v>0.92178620709628545</v>
      </c>
      <c r="E168" s="184">
        <f>'[1]EU27 Scaling - Potencia'!Y$51</f>
        <v>0.92178542436515409</v>
      </c>
      <c r="F168" s="184">
        <f>'[1]EU27 Scaling - Potencia'!Z$51</f>
        <v>0.92153599360656602</v>
      </c>
      <c r="G168" s="184">
        <f>'[1]EU27 Scaling - Potencia'!AA$51</f>
        <v>0.92139908854306363</v>
      </c>
      <c r="H168" s="184">
        <f>'[1]EU27 Scaling - Potencia'!AB$51</f>
        <v>0.92106490402249175</v>
      </c>
      <c r="I168" s="184">
        <f>'[1]EU27 Scaling - Potencia'!AC$51</f>
        <v>0.92061636075319109</v>
      </c>
      <c r="J168" s="184">
        <f>'[1]EU27 Scaling - Potencia'!AD$51</f>
        <v>0.9201677765088393</v>
      </c>
      <c r="K168" s="184">
        <f>'[1]EU27 Scaling - Potencia'!AE$51</f>
        <v>0.91974461959707388</v>
      </c>
      <c r="L168" s="184">
        <f>'[1]EU27 Scaling - Potencia'!AF$51</f>
        <v>0.91923892740238422</v>
      </c>
      <c r="M168" s="184">
        <f>'[1]EU27 Scaling - Potencia'!AG$51</f>
        <v>0.91873402674185634</v>
      </c>
      <c r="N168" s="184">
        <f>'[1]EU27 Scaling - Potencia'!AH$51</f>
        <v>0.91821602705594718</v>
      </c>
      <c r="O168" s="184">
        <f>'[1]EU27 Scaling - Potencia'!AI$51</f>
        <v>0.91761391525803671</v>
      </c>
      <c r="P168" s="184">
        <f>'[1]EU27 Scaling - Potencia'!AJ$51</f>
        <v>0.91679990754708829</v>
      </c>
      <c r="Q168" s="184">
        <f>'[1]EU27 Scaling - Potencia'!AK$51</f>
        <v>0.91628382194795355</v>
      </c>
      <c r="R168" s="184">
        <f>'[1]EU27 Scaling - Potencia'!AL$51</f>
        <v>0.91565481249401393</v>
      </c>
      <c r="S168" s="184">
        <f>'[1]EU27 Scaling - Potencia'!AM$51</f>
        <v>0.91501823826509465</v>
      </c>
      <c r="T168" s="184">
        <f>'[1]EU27 Scaling - Potencia'!AN$51</f>
        <v>0.91424697190663429</v>
      </c>
      <c r="U168" s="184">
        <f>'[1]EU27 Scaling - Potencia'!AO$51</f>
        <v>0.91358221491129021</v>
      </c>
      <c r="V168" s="184">
        <f>'[1]EU27 Scaling - Potencia'!AP$51</f>
        <v>0.91273824444892604</v>
      </c>
      <c r="W168" s="184">
        <f>'[1]EU27 Scaling - Potencia'!AQ$51</f>
        <v>0.91278481492563979</v>
      </c>
      <c r="X168" s="184">
        <f>'[1]EU27 Scaling - Potencia'!AR$51</f>
        <v>0.91146543384625511</v>
      </c>
      <c r="Y168" s="184">
        <f>'[1]EU27 Scaling - Potencia'!AS$51</f>
        <v>0.9114599424648433</v>
      </c>
      <c r="Z168" s="184">
        <f>'[1]EU27 Scaling - Potencia'!AT$51</f>
        <v>0.91068385280603403</v>
      </c>
      <c r="AA168" s="184">
        <f>'[1]EU27 Scaling - Potencia'!AU$51</f>
        <v>0.91068936857408744</v>
      </c>
      <c r="AB168" s="184">
        <f>'[1]EU27 Scaling - Potencia'!AV$51</f>
        <v>0.90985905928717425</v>
      </c>
      <c r="AC168" s="184">
        <f>'[1]EU27 Scaling - Potencia'!AW$51</f>
        <v>0.9081249046579869</v>
      </c>
      <c r="AD168" s="184">
        <f>'[1]EU27 Scaling - Potencia'!AX$51</f>
        <v>0.90801574023575338</v>
      </c>
      <c r="AE168" s="184">
        <f>'[1]EU27 Scaling - Potencia'!AY$51</f>
        <v>0.90793475565933046</v>
      </c>
      <c r="AF168" s="184">
        <f>'[1]EU27 Scaling - Potencia'!AZ$51</f>
        <v>0.90666281896806045</v>
      </c>
    </row>
    <row r="169" spans="1:32" outlineLevel="1">
      <c r="A169" t="s">
        <v>553</v>
      </c>
      <c r="B169" s="184">
        <f>'[1]EU27 Scaling - Potencia'!V$51</f>
        <v>0.92181363535178951</v>
      </c>
      <c r="C169" s="184">
        <f>'[1]EU27 Scaling - Potencia'!W$51</f>
        <v>0.92185040794467066</v>
      </c>
      <c r="D169" s="184">
        <f>'[1]EU27 Scaling - Potencia'!X$51</f>
        <v>0.92178620709628545</v>
      </c>
      <c r="E169" s="184">
        <f>'[1]EU27 Scaling - Potencia'!Y$51</f>
        <v>0.92178542436515409</v>
      </c>
      <c r="F169" s="184">
        <f>'[1]EU27 Scaling - Potencia'!Z$51</f>
        <v>0.92153599360656602</v>
      </c>
      <c r="G169" s="184">
        <f>'[1]EU27 Scaling - Potencia'!AA$51</f>
        <v>0.92139908854306363</v>
      </c>
      <c r="H169" s="184">
        <f>'[1]EU27 Scaling - Potencia'!AB$51</f>
        <v>0.92106490402249175</v>
      </c>
      <c r="I169" s="184">
        <f>'[1]EU27 Scaling - Potencia'!AC$51</f>
        <v>0.92061636075319109</v>
      </c>
      <c r="J169" s="184">
        <f>'[1]EU27 Scaling - Potencia'!AD$51</f>
        <v>0.9201677765088393</v>
      </c>
      <c r="K169" s="184">
        <f>'[1]EU27 Scaling - Potencia'!AE$51</f>
        <v>0.91974461959707388</v>
      </c>
      <c r="L169" s="184">
        <f>'[1]EU27 Scaling - Potencia'!AF$51</f>
        <v>0.91923892740238422</v>
      </c>
      <c r="M169" s="184">
        <f>'[1]EU27 Scaling - Potencia'!AG$51</f>
        <v>0.91873402674185634</v>
      </c>
      <c r="N169" s="184">
        <f>'[1]EU27 Scaling - Potencia'!AH$51</f>
        <v>0.91821602705594718</v>
      </c>
      <c r="O169" s="184">
        <f>'[1]EU27 Scaling - Potencia'!AI$51</f>
        <v>0.91761391525803671</v>
      </c>
      <c r="P169" s="184">
        <f>'[1]EU27 Scaling - Potencia'!AJ$51</f>
        <v>0.91679990754708829</v>
      </c>
      <c r="Q169" s="184">
        <f>'[1]EU27 Scaling - Potencia'!AK$51</f>
        <v>0.91628382194795355</v>
      </c>
      <c r="R169" s="184">
        <f>'[1]EU27 Scaling - Potencia'!AL$51</f>
        <v>0.91565481249401393</v>
      </c>
      <c r="S169" s="184">
        <f>'[1]EU27 Scaling - Potencia'!AM$51</f>
        <v>0.91501823826509465</v>
      </c>
      <c r="T169" s="184">
        <f>'[1]EU27 Scaling - Potencia'!AN$51</f>
        <v>0.91424697190663429</v>
      </c>
      <c r="U169" s="184">
        <f>'[1]EU27 Scaling - Potencia'!AO$51</f>
        <v>0.91358221491129021</v>
      </c>
      <c r="V169" s="184">
        <f>'[1]EU27 Scaling - Potencia'!AP$51</f>
        <v>0.91273824444892604</v>
      </c>
      <c r="W169" s="184">
        <f>'[1]EU27 Scaling - Potencia'!AQ$51</f>
        <v>0.91278481492563979</v>
      </c>
      <c r="X169" s="184">
        <f>'[1]EU27 Scaling - Potencia'!AR$51</f>
        <v>0.91146543384625511</v>
      </c>
      <c r="Y169" s="184">
        <f>'[1]EU27 Scaling - Potencia'!AS$51</f>
        <v>0.9114599424648433</v>
      </c>
      <c r="Z169" s="184">
        <f>'[1]EU27 Scaling - Potencia'!AT$51</f>
        <v>0.91068385280603403</v>
      </c>
      <c r="AA169" s="184">
        <f>'[1]EU27 Scaling - Potencia'!AU$51</f>
        <v>0.91068936857408744</v>
      </c>
      <c r="AB169" s="184">
        <f>'[1]EU27 Scaling - Potencia'!AV$51</f>
        <v>0.90985905928717425</v>
      </c>
      <c r="AC169" s="184">
        <f>'[1]EU27 Scaling - Potencia'!AW$51</f>
        <v>0.9081249046579869</v>
      </c>
      <c r="AD169" s="184">
        <f>'[1]EU27 Scaling - Potencia'!AX$51</f>
        <v>0.90801574023575338</v>
      </c>
      <c r="AE169" s="184">
        <f>'[1]EU27 Scaling - Potencia'!AY$51</f>
        <v>0.90793475565933046</v>
      </c>
      <c r="AF169" s="184">
        <f>'[1]EU27 Scaling - Potencia'!AZ$51</f>
        <v>0.90666281896806045</v>
      </c>
    </row>
    <row r="170" spans="1:32" outlineLevel="1"/>
    <row r="171" spans="1:32" outlineLevel="1">
      <c r="A171" t="s">
        <v>554</v>
      </c>
      <c r="B171" s="184">
        <f t="shared" ref="B171:AF171" si="11">B129*B162</f>
        <v>961.20448978060074</v>
      </c>
      <c r="C171" s="184">
        <f t="shared" si="11"/>
        <v>1089.1920846545543</v>
      </c>
      <c r="D171" s="184">
        <f t="shared" si="11"/>
        <v>1122.9609572790573</v>
      </c>
      <c r="E171" s="184">
        <f>E129*E162</f>
        <v>1122.102322427954</v>
      </c>
      <c r="F171" s="184">
        <f t="shared" si="11"/>
        <v>1119.9332958921659</v>
      </c>
      <c r="G171" s="184">
        <f t="shared" si="11"/>
        <v>1116.4692773947329</v>
      </c>
      <c r="H171" s="184">
        <f t="shared" si="11"/>
        <v>1111.4658801001028</v>
      </c>
      <c r="I171" s="184">
        <f t="shared" si="11"/>
        <v>1105.8841973203514</v>
      </c>
      <c r="J171" s="184">
        <f t="shared" si="11"/>
        <v>1099.4960053797852</v>
      </c>
      <c r="K171" s="184">
        <f t="shared" si="11"/>
        <v>1093.4032824238836</v>
      </c>
      <c r="L171" s="184">
        <f t="shared" si="11"/>
        <v>1087.9809164870589</v>
      </c>
      <c r="M171" s="184">
        <f t="shared" si="11"/>
        <v>1082.4188490255106</v>
      </c>
      <c r="N171" s="184">
        <f t="shared" si="11"/>
        <v>1077.1168029856292</v>
      </c>
      <c r="O171" s="184">
        <f t="shared" si="11"/>
        <v>1069.801233719912</v>
      </c>
      <c r="P171" s="184">
        <f t="shared" si="11"/>
        <v>1063.333683024239</v>
      </c>
      <c r="Q171" s="184">
        <f t="shared" si="11"/>
        <v>1056.2777117604937</v>
      </c>
      <c r="R171" s="184">
        <f t="shared" si="11"/>
        <v>1049.4124597609625</v>
      </c>
      <c r="S171" s="184">
        <f t="shared" si="11"/>
        <v>1042.3131478728715</v>
      </c>
      <c r="T171" s="184">
        <f t="shared" si="11"/>
        <v>1034.7447524960103</v>
      </c>
      <c r="U171" s="184">
        <f t="shared" si="11"/>
        <v>1026.9439861125666</v>
      </c>
      <c r="V171" s="184">
        <f t="shared" si="11"/>
        <v>1019.9578401347512</v>
      </c>
      <c r="W171" s="184">
        <f t="shared" si="11"/>
        <v>1012.7773575297939</v>
      </c>
      <c r="X171" s="184">
        <f t="shared" si="11"/>
        <v>1005.8846932074758</v>
      </c>
      <c r="Y171" s="184">
        <f t="shared" si="11"/>
        <v>999.22457677074499</v>
      </c>
      <c r="Z171" s="184">
        <f t="shared" si="11"/>
        <v>992.59708192017456</v>
      </c>
      <c r="AA171" s="184">
        <f t="shared" si="11"/>
        <v>986.53301792820866</v>
      </c>
      <c r="AB171" s="184">
        <f t="shared" si="11"/>
        <v>981.01295272494121</v>
      </c>
      <c r="AC171" s="184">
        <f t="shared" si="11"/>
        <v>974.87960088541445</v>
      </c>
      <c r="AD171" s="184">
        <f t="shared" si="11"/>
        <v>968.28499623123344</v>
      </c>
      <c r="AE171" s="184">
        <f t="shared" si="11"/>
        <v>963.42356162068961</v>
      </c>
      <c r="AF171" s="184">
        <f t="shared" si="11"/>
        <v>958.42769847269085</v>
      </c>
    </row>
    <row r="172" spans="1:32" outlineLevel="1">
      <c r="A172" t="s">
        <v>555</v>
      </c>
      <c r="B172" s="184">
        <f t="shared" ref="B172:AF172" si="12">B130*B163</f>
        <v>644.79573327238472</v>
      </c>
      <c r="C172" s="184">
        <f t="shared" si="12"/>
        <v>661.60051140820383</v>
      </c>
      <c r="D172" s="184">
        <f t="shared" si="12"/>
        <v>677.17945873194731</v>
      </c>
      <c r="E172" s="184">
        <f t="shared" si="12"/>
        <v>650.75710163311726</v>
      </c>
      <c r="F172" s="184">
        <f t="shared" si="12"/>
        <v>627.27578295148112</v>
      </c>
      <c r="G172" s="184">
        <f t="shared" si="12"/>
        <v>606.3067855803514</v>
      </c>
      <c r="H172" s="184">
        <f t="shared" si="12"/>
        <v>598.51266655166103</v>
      </c>
      <c r="I172" s="184">
        <f t="shared" si="12"/>
        <v>579.96592550385628</v>
      </c>
      <c r="J172" s="184">
        <f t="shared" si="12"/>
        <v>561.65357228618461</v>
      </c>
      <c r="K172" s="184">
        <f t="shared" si="12"/>
        <v>538.0038542795171</v>
      </c>
      <c r="L172" s="184">
        <f t="shared" si="12"/>
        <v>501.54816755148374</v>
      </c>
      <c r="M172" s="184">
        <f t="shared" si="12"/>
        <v>477.54990765538986</v>
      </c>
      <c r="N172" s="184">
        <f t="shared" si="12"/>
        <v>462.7983344741329</v>
      </c>
      <c r="O172" s="184">
        <f t="shared" si="12"/>
        <v>440.04066934553782</v>
      </c>
      <c r="P172" s="184">
        <f t="shared" si="12"/>
        <v>422.87583711946462</v>
      </c>
      <c r="Q172" s="184">
        <f t="shared" si="12"/>
        <v>397.8731055756553</v>
      </c>
      <c r="R172" s="184">
        <f t="shared" si="12"/>
        <v>377.33563798676659</v>
      </c>
      <c r="S172" s="184">
        <f t="shared" si="12"/>
        <v>356.56277404810635</v>
      </c>
      <c r="T172" s="184">
        <f t="shared" si="12"/>
        <v>339.55740635138602</v>
      </c>
      <c r="U172" s="184">
        <f t="shared" si="12"/>
        <v>322.26376942076575</v>
      </c>
      <c r="V172" s="184">
        <f t="shared" si="12"/>
        <v>301.85007999041107</v>
      </c>
      <c r="W172" s="184">
        <f t="shared" si="12"/>
        <v>283.36476393724917</v>
      </c>
      <c r="X172" s="184">
        <f t="shared" si="12"/>
        <v>272.95656375044757</v>
      </c>
      <c r="Y172" s="184">
        <f t="shared" si="12"/>
        <v>260.82307307971428</v>
      </c>
      <c r="Z172" s="184">
        <f t="shared" si="12"/>
        <v>237.32803496392171</v>
      </c>
      <c r="AA172" s="184">
        <f t="shared" si="12"/>
        <v>222.72721984488001</v>
      </c>
      <c r="AB172" s="184">
        <f t="shared" si="12"/>
        <v>198.23119385140853</v>
      </c>
      <c r="AC172" s="184">
        <f t="shared" si="12"/>
        <v>182.60248126352298</v>
      </c>
      <c r="AD172" s="184">
        <f t="shared" si="12"/>
        <v>167.11477502091273</v>
      </c>
      <c r="AE172" s="184">
        <f t="shared" si="12"/>
        <v>148.55544141160604</v>
      </c>
      <c r="AF172" s="184">
        <f t="shared" si="12"/>
        <v>161.13499401409831</v>
      </c>
    </row>
    <row r="173" spans="1:32" outlineLevel="1">
      <c r="A173" t="s">
        <v>556</v>
      </c>
      <c r="B173" s="184">
        <f t="shared" ref="B173:AF173" si="13">B131*B164</f>
        <v>331.41045376390542</v>
      </c>
      <c r="C173" s="184">
        <f t="shared" si="13"/>
        <v>328.30694553733764</v>
      </c>
      <c r="D173" s="184">
        <f t="shared" si="13"/>
        <v>323.95136108214751</v>
      </c>
      <c r="E173" s="184">
        <f t="shared" si="13"/>
        <v>324.36338367148039</v>
      </c>
      <c r="F173" s="184">
        <f t="shared" si="13"/>
        <v>318.74773629611951</v>
      </c>
      <c r="G173" s="184">
        <f t="shared" si="13"/>
        <v>315.4444251186743</v>
      </c>
      <c r="H173" s="184">
        <f t="shared" si="13"/>
        <v>314.08265988177692</v>
      </c>
      <c r="I173" s="184">
        <f t="shared" si="13"/>
        <v>314.3005535635408</v>
      </c>
      <c r="J173" s="184">
        <f t="shared" si="13"/>
        <v>313.09704019805088</v>
      </c>
      <c r="K173" s="184">
        <f t="shared" si="13"/>
        <v>315.56239515310489</v>
      </c>
      <c r="L173" s="184">
        <f t="shared" si="13"/>
        <v>315.62966110281684</v>
      </c>
      <c r="M173" s="184">
        <f t="shared" si="13"/>
        <v>316.32025022130347</v>
      </c>
      <c r="N173" s="184">
        <f t="shared" si="13"/>
        <v>314.20432108297132</v>
      </c>
      <c r="O173" s="184">
        <f t="shared" si="13"/>
        <v>311.9101162629824</v>
      </c>
      <c r="P173" s="184">
        <f t="shared" si="13"/>
        <v>309.39114725404323</v>
      </c>
      <c r="Q173" s="184">
        <f t="shared" si="13"/>
        <v>306.77948527577962</v>
      </c>
      <c r="R173" s="184">
        <f t="shared" si="13"/>
        <v>304.14911581831717</v>
      </c>
      <c r="S173" s="184">
        <f t="shared" si="13"/>
        <v>301.49642401382505</v>
      </c>
      <c r="T173" s="184">
        <f t="shared" si="13"/>
        <v>299.10623372654487</v>
      </c>
      <c r="U173" s="184">
        <f t="shared" si="13"/>
        <v>296.47649157197833</v>
      </c>
      <c r="V173" s="184">
        <f t="shared" si="13"/>
        <v>294.05151633047888</v>
      </c>
      <c r="W173" s="184">
        <f t="shared" si="13"/>
        <v>291.90488558610855</v>
      </c>
      <c r="X173" s="184">
        <f t="shared" si="13"/>
        <v>289.70250653321563</v>
      </c>
      <c r="Y173" s="184">
        <f t="shared" si="13"/>
        <v>287.67396874313982</v>
      </c>
      <c r="Z173" s="184">
        <f t="shared" si="13"/>
        <v>285.10376126033174</v>
      </c>
      <c r="AA173" s="184">
        <f t="shared" si="13"/>
        <v>282.95992528759587</v>
      </c>
      <c r="AB173" s="184">
        <f t="shared" si="13"/>
        <v>280.7152633956299</v>
      </c>
      <c r="AC173" s="184">
        <f t="shared" si="13"/>
        <v>278.56327127046245</v>
      </c>
      <c r="AD173" s="184">
        <f t="shared" si="13"/>
        <v>277.08439577016748</v>
      </c>
      <c r="AE173" s="184">
        <f t="shared" si="13"/>
        <v>274.97706744294464</v>
      </c>
      <c r="AF173" s="184">
        <f t="shared" si="13"/>
        <v>272.72467250914531</v>
      </c>
    </row>
    <row r="174" spans="1:32" outlineLevel="1">
      <c r="A174" t="s">
        <v>557</v>
      </c>
      <c r="B174" s="184">
        <f t="shared" ref="B174:AF174" si="14">B132*B165</f>
        <v>127.45709350701436</v>
      </c>
      <c r="C174" s="184">
        <f t="shared" si="14"/>
        <v>141.04927049325769</v>
      </c>
      <c r="D174" s="184">
        <f t="shared" si="14"/>
        <v>143.6817335251865</v>
      </c>
      <c r="E174" s="184">
        <f t="shared" si="14"/>
        <v>142.40302677992639</v>
      </c>
      <c r="F174" s="184">
        <f t="shared" si="14"/>
        <v>139.9135679579615</v>
      </c>
      <c r="G174" s="184">
        <f t="shared" si="14"/>
        <v>138.2213602293514</v>
      </c>
      <c r="H174" s="184">
        <f t="shared" si="14"/>
        <v>136.95649585073733</v>
      </c>
      <c r="I174" s="184">
        <f t="shared" si="14"/>
        <v>135.67828266030628</v>
      </c>
      <c r="J174" s="184">
        <f t="shared" si="14"/>
        <v>134.99008841835385</v>
      </c>
      <c r="K174" s="184">
        <f t="shared" si="14"/>
        <v>133.77192071037825</v>
      </c>
      <c r="L174" s="184">
        <f t="shared" si="14"/>
        <v>135.06326118561108</v>
      </c>
      <c r="M174" s="184">
        <f t="shared" si="14"/>
        <v>137.22896625520613</v>
      </c>
      <c r="N174" s="184">
        <f t="shared" si="14"/>
        <v>137.0685775055893</v>
      </c>
      <c r="O174" s="184">
        <f t="shared" si="14"/>
        <v>136.68983072471244</v>
      </c>
      <c r="P174" s="184">
        <f t="shared" si="14"/>
        <v>136.16343460781388</v>
      </c>
      <c r="Q174" s="184">
        <f t="shared" si="14"/>
        <v>135.23095901161221</v>
      </c>
      <c r="R174" s="184">
        <f t="shared" si="14"/>
        <v>134.42122311789686</v>
      </c>
      <c r="S174" s="184">
        <f t="shared" si="14"/>
        <v>133.43746679239933</v>
      </c>
      <c r="T174" s="184">
        <f t="shared" si="14"/>
        <v>132.48629780618234</v>
      </c>
      <c r="U174" s="184">
        <f t="shared" si="14"/>
        <v>131.43281551156335</v>
      </c>
      <c r="V174" s="184">
        <f t="shared" si="14"/>
        <v>130.62865439390507</v>
      </c>
      <c r="W174" s="184">
        <f t="shared" si="14"/>
        <v>129.99086182187145</v>
      </c>
      <c r="X174" s="184">
        <f t="shared" si="14"/>
        <v>129.38773562667893</v>
      </c>
      <c r="Y174" s="184">
        <f t="shared" si="14"/>
        <v>128.70472159728538</v>
      </c>
      <c r="Z174" s="184">
        <f t="shared" si="14"/>
        <v>127.98477353760128</v>
      </c>
      <c r="AA174" s="184">
        <f t="shared" si="14"/>
        <v>127.17858904661863</v>
      </c>
      <c r="AB174" s="184">
        <f t="shared" si="14"/>
        <v>126.50320753651022</v>
      </c>
      <c r="AC174" s="184">
        <f t="shared" si="14"/>
        <v>125.88515896750393</v>
      </c>
      <c r="AD174" s="184">
        <f t="shared" si="14"/>
        <v>125.62278966984873</v>
      </c>
      <c r="AE174" s="184">
        <f t="shared" si="14"/>
        <v>125.15856890849145</v>
      </c>
      <c r="AF174" s="184">
        <f t="shared" si="14"/>
        <v>124.67645911942877</v>
      </c>
    </row>
    <row r="175" spans="1:32" outlineLevel="1">
      <c r="A175" t="s">
        <v>558</v>
      </c>
      <c r="B175" s="184">
        <f>B133*B166</f>
        <v>1348.0255555115468</v>
      </c>
      <c r="C175" s="184">
        <f t="shared" ref="C175:AF175" si="15">C133*C166</f>
        <v>1386.0881085954857</v>
      </c>
      <c r="D175" s="184">
        <f t="shared" si="15"/>
        <v>1391.1807196337506</v>
      </c>
      <c r="E175" s="184">
        <f t="shared" si="15"/>
        <v>1378.1977707436658</v>
      </c>
      <c r="F175" s="184">
        <f t="shared" si="15"/>
        <v>1365.3496134329062</v>
      </c>
      <c r="G175" s="184">
        <f t="shared" si="15"/>
        <v>1355.7082071006707</v>
      </c>
      <c r="H175" s="184">
        <f t="shared" si="15"/>
        <v>1350.1077885617622</v>
      </c>
      <c r="I175" s="184">
        <f t="shared" si="15"/>
        <v>1342.709361858073</v>
      </c>
      <c r="J175" s="184">
        <f t="shared" si="15"/>
        <v>1335.9656395021673</v>
      </c>
      <c r="K175" s="184">
        <f t="shared" si="15"/>
        <v>1328.420540883119</v>
      </c>
      <c r="L175" s="184">
        <f t="shared" si="15"/>
        <v>1318.3723591050696</v>
      </c>
      <c r="M175" s="184">
        <f t="shared" si="15"/>
        <v>1312.2639332795377</v>
      </c>
      <c r="N175" s="184">
        <f t="shared" si="15"/>
        <v>1305.4210470690596</v>
      </c>
      <c r="O175" s="184">
        <f t="shared" si="15"/>
        <v>1295.5213610247822</v>
      </c>
      <c r="P175" s="184">
        <f t="shared" si="15"/>
        <v>1283.5455413520792</v>
      </c>
      <c r="Q175" s="184">
        <f t="shared" si="15"/>
        <v>1277.5423436922704</v>
      </c>
      <c r="R175" s="184">
        <f t="shared" si="15"/>
        <v>1276.2217679598421</v>
      </c>
      <c r="S175" s="184">
        <f t="shared" si="15"/>
        <v>1276.2169463516145</v>
      </c>
      <c r="T175" s="184">
        <f t="shared" si="15"/>
        <v>1273.0532186299656</v>
      </c>
      <c r="U175" s="184">
        <f t="shared" si="15"/>
        <v>1265.1162377400726</v>
      </c>
      <c r="V175" s="184">
        <f t="shared" si="15"/>
        <v>1262.1478589015139</v>
      </c>
      <c r="W175" s="184">
        <f t="shared" si="15"/>
        <v>1257.1287140260231</v>
      </c>
      <c r="X175" s="184">
        <f t="shared" si="15"/>
        <v>1252.1485416733126</v>
      </c>
      <c r="Y175" s="184">
        <f t="shared" si="15"/>
        <v>1246.0070238371632</v>
      </c>
      <c r="Z175" s="184">
        <f t="shared" si="15"/>
        <v>1243.6663003047026</v>
      </c>
      <c r="AA175" s="184">
        <f t="shared" si="15"/>
        <v>1238.4931705252927</v>
      </c>
      <c r="AB175" s="184">
        <f t="shared" si="15"/>
        <v>1232.6043468448322</v>
      </c>
      <c r="AC175" s="184">
        <f t="shared" si="15"/>
        <v>1222.213588208451</v>
      </c>
      <c r="AD175" s="184">
        <f t="shared" si="15"/>
        <v>1217.0030604559886</v>
      </c>
      <c r="AE175" s="184">
        <f t="shared" si="15"/>
        <v>1209.5493445790655</v>
      </c>
      <c r="AF175" s="184">
        <f t="shared" si="15"/>
        <v>1198.9471568787321</v>
      </c>
    </row>
    <row r="176" spans="1:32" outlineLevel="1">
      <c r="A176" t="s">
        <v>559</v>
      </c>
      <c r="B176" s="184">
        <f t="shared" ref="B176:AF176" si="16">B134*B167</f>
        <v>41.238829683513572</v>
      </c>
      <c r="C176" s="184">
        <f t="shared" si="16"/>
        <v>44.180542879723149</v>
      </c>
      <c r="D176" s="184">
        <f t="shared" si="16"/>
        <v>45.595758142816067</v>
      </c>
      <c r="E176" s="184">
        <f t="shared" si="16"/>
        <v>45.157297884643768</v>
      </c>
      <c r="F176" s="184">
        <f t="shared" si="16"/>
        <v>47.01271295521736</v>
      </c>
      <c r="G176" s="184">
        <f t="shared" si="16"/>
        <v>48.150408429240244</v>
      </c>
      <c r="H176" s="184">
        <f t="shared" si="16"/>
        <v>48.526456992000206</v>
      </c>
      <c r="I176" s="184">
        <f t="shared" si="16"/>
        <v>48.526690847862142</v>
      </c>
      <c r="J176" s="184">
        <f t="shared" si="16"/>
        <v>49.600142108064702</v>
      </c>
      <c r="K176" s="184">
        <f t="shared" si="16"/>
        <v>49.521399953987114</v>
      </c>
      <c r="L176" s="184">
        <f t="shared" si="16"/>
        <v>49.213080800147175</v>
      </c>
      <c r="M176" s="184">
        <f t="shared" si="16"/>
        <v>50.33635758471894</v>
      </c>
      <c r="N176" s="184">
        <f t="shared" si="16"/>
        <v>49.842216474583772</v>
      </c>
      <c r="O176" s="184">
        <f t="shared" si="16"/>
        <v>46.919150265515917</v>
      </c>
      <c r="P176" s="184">
        <f t="shared" si="16"/>
        <v>45.33761573185469</v>
      </c>
      <c r="Q176" s="184">
        <f t="shared" si="16"/>
        <v>43.754665065682211</v>
      </c>
      <c r="R176" s="184">
        <f t="shared" si="16"/>
        <v>42.925231025283551</v>
      </c>
      <c r="S176" s="184">
        <f t="shared" si="16"/>
        <v>41.597418784224637</v>
      </c>
      <c r="T176" s="184">
        <f t="shared" si="16"/>
        <v>40.862233595381191</v>
      </c>
      <c r="U176" s="184">
        <f t="shared" si="16"/>
        <v>40.669361591384316</v>
      </c>
      <c r="V176" s="184">
        <f t="shared" si="16"/>
        <v>40.513124123814123</v>
      </c>
      <c r="W176" s="184">
        <f t="shared" si="16"/>
        <v>39.249458309811544</v>
      </c>
      <c r="X176" s="184">
        <f t="shared" si="16"/>
        <v>39.828065170630843</v>
      </c>
      <c r="Y176" s="184">
        <f t="shared" si="16"/>
        <v>40.216405597346572</v>
      </c>
      <c r="Z176" s="184">
        <f t="shared" si="16"/>
        <v>42.16647265692135</v>
      </c>
      <c r="AA176" s="184">
        <f t="shared" si="16"/>
        <v>43.679391193109936</v>
      </c>
      <c r="AB176" s="184">
        <f t="shared" si="16"/>
        <v>43.566843058109569</v>
      </c>
      <c r="AC176" s="184">
        <f t="shared" si="16"/>
        <v>44.334749026202729</v>
      </c>
      <c r="AD176" s="184">
        <f t="shared" si="16"/>
        <v>45.803403294509359</v>
      </c>
      <c r="AE176" s="184">
        <f t="shared" si="16"/>
        <v>48.032551153463096</v>
      </c>
      <c r="AF176" s="184">
        <f t="shared" si="16"/>
        <v>48.382816088904782</v>
      </c>
    </row>
    <row r="177" spans="1:32" outlineLevel="1">
      <c r="A177" t="s">
        <v>560</v>
      </c>
      <c r="B177" s="184">
        <f t="shared" ref="B177:AF177" si="17">B135*B168</f>
        <v>-207.50762382677064</v>
      </c>
      <c r="C177" s="184">
        <f t="shared" si="17"/>
        <v>-182.24890380025346</v>
      </c>
      <c r="D177" s="184">
        <f t="shared" si="17"/>
        <v>-181.32917372894579</v>
      </c>
      <c r="E177" s="184">
        <f t="shared" si="17"/>
        <v>-174.12157952088015</v>
      </c>
      <c r="F177" s="184">
        <f t="shared" si="17"/>
        <v>-189.4023712299639</v>
      </c>
      <c r="G177" s="184">
        <f t="shared" si="17"/>
        <v>-189.36409787919334</v>
      </c>
      <c r="H177" s="184">
        <f t="shared" si="17"/>
        <v>-188.39277333895242</v>
      </c>
      <c r="I177" s="184">
        <f t="shared" si="17"/>
        <v>-187.4181581057739</v>
      </c>
      <c r="J177" s="184">
        <f>J135*J168</f>
        <v>-185.52330693193568</v>
      </c>
      <c r="K177" s="184">
        <f t="shared" si="17"/>
        <v>-174.62731219979844</v>
      </c>
      <c r="L177" s="184">
        <f t="shared" si="17"/>
        <v>-170.92788235583632</v>
      </c>
      <c r="M177" s="184">
        <f t="shared" si="17"/>
        <v>-168.1457828402678</v>
      </c>
      <c r="N177" s="184">
        <f t="shared" si="17"/>
        <v>-166.24668456258746</v>
      </c>
      <c r="O177" s="184">
        <f t="shared" si="17"/>
        <v>-163.43988490226997</v>
      </c>
      <c r="P177" s="184">
        <f t="shared" si="17"/>
        <v>-160.61692620289705</v>
      </c>
      <c r="Q177" s="184">
        <f t="shared" si="17"/>
        <v>-158.72418134075619</v>
      </c>
      <c r="R177" s="184">
        <f t="shared" si="17"/>
        <v>-159.52355012308212</v>
      </c>
      <c r="S177" s="184">
        <f t="shared" si="17"/>
        <v>-159.40258223344733</v>
      </c>
      <c r="T177" s="184">
        <f t="shared" si="17"/>
        <v>-159.26090825916378</v>
      </c>
      <c r="U177" s="184">
        <f t="shared" si="17"/>
        <v>-160.03859166151508</v>
      </c>
      <c r="V177" s="184">
        <f t="shared" si="17"/>
        <v>-161.67606345397164</v>
      </c>
      <c r="W177" s="184">
        <f t="shared" si="17"/>
        <v>-162.58249288011018</v>
      </c>
      <c r="X177" s="184">
        <f t="shared" si="17"/>
        <v>-163.24345920186428</v>
      </c>
      <c r="Y177" s="184">
        <f t="shared" si="17"/>
        <v>-164.13935227883886</v>
      </c>
      <c r="Z177" s="184">
        <f t="shared" si="17"/>
        <v>-164.89297180832455</v>
      </c>
      <c r="AA177" s="184">
        <f t="shared" si="17"/>
        <v>-165.78735679143833</v>
      </c>
      <c r="AB177" s="184">
        <f t="shared" si="17"/>
        <v>-165.62073470298503</v>
      </c>
      <c r="AC177" s="184">
        <f t="shared" si="17"/>
        <v>-166.19593880145817</v>
      </c>
      <c r="AD177" s="184">
        <f t="shared" si="17"/>
        <v>-167.06944810893719</v>
      </c>
      <c r="AE177" s="184">
        <f t="shared" si="17"/>
        <v>-167.94523142808464</v>
      </c>
      <c r="AF177" s="184">
        <f t="shared" si="17"/>
        <v>-168.59939116402464</v>
      </c>
    </row>
    <row r="178" spans="1:32" outlineLevel="1">
      <c r="A178" t="s">
        <v>561</v>
      </c>
      <c r="B178" s="184">
        <f t="shared" ref="B178:AF178" si="18">B136*B169</f>
        <v>0</v>
      </c>
      <c r="C178" s="184">
        <f t="shared" si="18"/>
        <v>0</v>
      </c>
      <c r="D178" s="184">
        <f t="shared" si="18"/>
        <v>0</v>
      </c>
      <c r="E178" s="184">
        <f t="shared" si="18"/>
        <v>0</v>
      </c>
      <c r="F178" s="184">
        <f t="shared" si="18"/>
        <v>0</v>
      </c>
      <c r="G178" s="184">
        <f t="shared" si="18"/>
        <v>0</v>
      </c>
      <c r="H178" s="184">
        <f t="shared" si="18"/>
        <v>0</v>
      </c>
      <c r="I178" s="184">
        <f t="shared" si="18"/>
        <v>0</v>
      </c>
      <c r="J178" s="184">
        <f t="shared" si="18"/>
        <v>0</v>
      </c>
      <c r="K178" s="184">
        <f t="shared" si="18"/>
        <v>0</v>
      </c>
      <c r="L178" s="184">
        <f t="shared" si="18"/>
        <v>0</v>
      </c>
      <c r="M178" s="184">
        <f t="shared" si="18"/>
        <v>0</v>
      </c>
      <c r="N178" s="184">
        <f t="shared" si="18"/>
        <v>0</v>
      </c>
      <c r="O178" s="184">
        <f t="shared" si="18"/>
        <v>0</v>
      </c>
      <c r="P178" s="184">
        <f t="shared" si="18"/>
        <v>0</v>
      </c>
      <c r="Q178" s="184">
        <f t="shared" si="18"/>
        <v>0</v>
      </c>
      <c r="R178" s="184">
        <f t="shared" si="18"/>
        <v>0</v>
      </c>
      <c r="S178" s="184">
        <f t="shared" si="18"/>
        <v>0</v>
      </c>
      <c r="T178" s="184">
        <f t="shared" si="18"/>
        <v>0</v>
      </c>
      <c r="U178" s="184">
        <f t="shared" si="18"/>
        <v>0</v>
      </c>
      <c r="V178" s="184">
        <f t="shared" si="18"/>
        <v>0</v>
      </c>
      <c r="W178" s="184">
        <f t="shared" si="18"/>
        <v>0</v>
      </c>
      <c r="X178" s="184">
        <f t="shared" si="18"/>
        <v>0</v>
      </c>
      <c r="Y178" s="184">
        <f t="shared" si="18"/>
        <v>0</v>
      </c>
      <c r="Z178" s="184">
        <f t="shared" si="18"/>
        <v>0</v>
      </c>
      <c r="AA178" s="184">
        <f t="shared" si="18"/>
        <v>0</v>
      </c>
      <c r="AB178" s="184">
        <f t="shared" si="18"/>
        <v>0</v>
      </c>
      <c r="AC178" s="184">
        <f t="shared" si="18"/>
        <v>0</v>
      </c>
      <c r="AD178" s="184">
        <f t="shared" si="18"/>
        <v>0</v>
      </c>
      <c r="AE178" s="184">
        <f t="shared" si="18"/>
        <v>0</v>
      </c>
      <c r="AF178" s="184">
        <f t="shared" si="18"/>
        <v>0</v>
      </c>
    </row>
    <row r="179" spans="1:32" outlineLevel="1"/>
    <row r="180" spans="1:32" outlineLevel="1">
      <c r="A180" t="s">
        <v>543</v>
      </c>
      <c r="B180" s="184">
        <f>B139*B166</f>
        <v>791.55337877487113</v>
      </c>
      <c r="C180" s="184">
        <f t="shared" ref="C180:AF180" si="19">C139*C166</f>
        <v>813.51909598604755</v>
      </c>
      <c r="D180" s="184">
        <f t="shared" si="19"/>
        <v>816.37907422118622</v>
      </c>
      <c r="E180" s="184">
        <f t="shared" si="19"/>
        <v>805.38917280478086</v>
      </c>
      <c r="F180" s="184">
        <f t="shared" si="19"/>
        <v>794.96261209157888</v>
      </c>
      <c r="G180" s="184">
        <f t="shared" si="19"/>
        <v>788.67549274144051</v>
      </c>
      <c r="H180" s="184">
        <f t="shared" si="19"/>
        <v>785.21440701361587</v>
      </c>
      <c r="I180" s="184">
        <f t="shared" si="19"/>
        <v>780.36349902902634</v>
      </c>
      <c r="J180" s="184">
        <f t="shared" si="19"/>
        <v>775.24036639559483</v>
      </c>
      <c r="K180" s="184">
        <f t="shared" si="19"/>
        <v>769.78900384372218</v>
      </c>
      <c r="L180" s="184">
        <f t="shared" si="19"/>
        <v>762.6276611034931</v>
      </c>
      <c r="M180" s="184">
        <f t="shared" si="19"/>
        <v>759.7145742846418</v>
      </c>
      <c r="N180" s="184">
        <f t="shared" si="19"/>
        <v>754.75688581315876</v>
      </c>
      <c r="O180" s="184">
        <f t="shared" si="19"/>
        <v>747.47925883532866</v>
      </c>
      <c r="P180" s="184">
        <f t="shared" si="19"/>
        <v>738.20451610380383</v>
      </c>
      <c r="Q180" s="184">
        <f t="shared" si="19"/>
        <v>734.03124635141444</v>
      </c>
      <c r="R180" s="184">
        <f t="shared" si="19"/>
        <v>734.29599179161755</v>
      </c>
      <c r="S180" s="184">
        <f t="shared" si="19"/>
        <v>736.29421120504389</v>
      </c>
      <c r="T180" s="184">
        <f t="shared" si="19"/>
        <v>735.13857269940593</v>
      </c>
      <c r="U180" s="184">
        <f t="shared" si="19"/>
        <v>729.2900577391664</v>
      </c>
      <c r="V180" s="184">
        <f t="shared" si="19"/>
        <v>728.79618320006489</v>
      </c>
      <c r="W180" s="184">
        <f t="shared" si="19"/>
        <v>725.78563606132968</v>
      </c>
      <c r="X180" s="184">
        <f t="shared" si="19"/>
        <v>723.22044500290224</v>
      </c>
      <c r="Y180" s="184">
        <f t="shared" si="19"/>
        <v>718.62892310672203</v>
      </c>
      <c r="Z180" s="184">
        <f t="shared" si="19"/>
        <v>717.56251334366277</v>
      </c>
      <c r="AA180" s="184">
        <f t="shared" si="19"/>
        <v>714.40971729749333</v>
      </c>
      <c r="AB180" s="184">
        <f t="shared" si="19"/>
        <v>710.39469993511352</v>
      </c>
      <c r="AC180" s="184">
        <f t="shared" si="19"/>
        <v>702.90782795494215</v>
      </c>
      <c r="AD180" s="184">
        <f t="shared" si="19"/>
        <v>698.86151707171132</v>
      </c>
      <c r="AE180" s="184">
        <f t="shared" si="19"/>
        <v>693.8232208506605</v>
      </c>
      <c r="AF180" s="184">
        <f t="shared" si="19"/>
        <v>685.78516304320999</v>
      </c>
    </row>
    <row r="181" spans="1:32" outlineLevel="1">
      <c r="A181" t="s">
        <v>544</v>
      </c>
      <c r="B181" s="184">
        <f>B142*B165</f>
        <v>434.16726503328687</v>
      </c>
      <c r="C181" s="184">
        <f t="shared" ref="C181:AF181" si="20">C142*C165</f>
        <v>448.08638873980868</v>
      </c>
      <c r="D181" s="184">
        <f t="shared" si="20"/>
        <v>451.62046746127891</v>
      </c>
      <c r="E181" s="184">
        <f t="shared" si="20"/>
        <v>451.61945354934625</v>
      </c>
      <c r="F181" s="184">
        <f t="shared" si="20"/>
        <v>451.68974189336495</v>
      </c>
      <c r="G181" s="184">
        <f t="shared" si="20"/>
        <v>450.77143439780656</v>
      </c>
      <c r="H181" s="184">
        <f t="shared" si="20"/>
        <v>451.05440339283984</v>
      </c>
      <c r="I181" s="184">
        <f t="shared" si="20"/>
        <v>451.22247732774156</v>
      </c>
      <c r="J181" s="184">
        <f t="shared" si="20"/>
        <v>450.55859158752509</v>
      </c>
      <c r="K181" s="184">
        <f t="shared" si="20"/>
        <v>449.84387587026248</v>
      </c>
      <c r="L181" s="184">
        <f t="shared" si="20"/>
        <v>449.35257049688977</v>
      </c>
      <c r="M181" s="184">
        <f t="shared" si="20"/>
        <v>447.47202603961006</v>
      </c>
      <c r="N181" s="184">
        <f t="shared" si="20"/>
        <v>446.90887966335356</v>
      </c>
      <c r="O181" s="184">
        <f t="shared" si="20"/>
        <v>445.46002918065727</v>
      </c>
      <c r="P181" s="184">
        <f t="shared" si="20"/>
        <v>444.20525894232037</v>
      </c>
      <c r="Q181" s="184">
        <f t="shared" si="20"/>
        <v>443.17721353059449</v>
      </c>
      <c r="R181" s="184">
        <f t="shared" si="20"/>
        <v>443.53872705498952</v>
      </c>
      <c r="S181" s="184">
        <f t="shared" si="20"/>
        <v>443.17794612168183</v>
      </c>
      <c r="T181" s="184">
        <f t="shared" si="20"/>
        <v>442.75059789585612</v>
      </c>
      <c r="U181" s="184">
        <f t="shared" si="20"/>
        <v>442.29745865144776</v>
      </c>
      <c r="V181" s="184">
        <f t="shared" si="20"/>
        <v>441.80051903573167</v>
      </c>
      <c r="W181" s="184">
        <f t="shared" si="20"/>
        <v>441.01436178364258</v>
      </c>
      <c r="X181" s="184">
        <f t="shared" si="20"/>
        <v>440.72320317617124</v>
      </c>
      <c r="Y181" s="184">
        <f t="shared" si="20"/>
        <v>440.07071119207336</v>
      </c>
      <c r="Z181" s="184">
        <f t="shared" si="20"/>
        <v>439.80457664089892</v>
      </c>
      <c r="AA181" s="184">
        <f t="shared" si="20"/>
        <v>439.46305623492242</v>
      </c>
      <c r="AB181" s="184">
        <f t="shared" si="20"/>
        <v>439.49984973107979</v>
      </c>
      <c r="AC181" s="184">
        <f t="shared" si="20"/>
        <v>439.50101990860645</v>
      </c>
      <c r="AD181" s="184">
        <f t="shared" si="20"/>
        <v>439.37098555123379</v>
      </c>
      <c r="AE181" s="184">
        <f t="shared" si="20"/>
        <v>439.22113684657256</v>
      </c>
      <c r="AF181" s="184">
        <f t="shared" si="20"/>
        <v>439.14267625370127</v>
      </c>
    </row>
    <row r="182" spans="1:32" outlineLevel="1">
      <c r="A182" t="s">
        <v>545</v>
      </c>
      <c r="B182" s="184">
        <f>B159*B168</f>
        <v>119.95560836832837</v>
      </c>
      <c r="C182" s="184">
        <f t="shared" ref="C182:AF182" si="21">C159*C168</f>
        <v>121.43351053773559</v>
      </c>
      <c r="D182" s="184">
        <f t="shared" si="21"/>
        <v>119.91608946736288</v>
      </c>
      <c r="E182" s="184">
        <f t="shared" si="21"/>
        <v>117.40688771596531</v>
      </c>
      <c r="F182" s="184">
        <f t="shared" si="21"/>
        <v>114.89710768286666</v>
      </c>
      <c r="G182" s="184">
        <f t="shared" si="21"/>
        <v>112.42635258675899</v>
      </c>
      <c r="H182" s="184">
        <f t="shared" si="21"/>
        <v>110.54897297549152</v>
      </c>
      <c r="I182" s="184">
        <f t="shared" si="21"/>
        <v>108.65942844333838</v>
      </c>
      <c r="J182" s="184">
        <f t="shared" si="21"/>
        <v>106.79835281272192</v>
      </c>
      <c r="K182" s="184">
        <f t="shared" si="21"/>
        <v>104.94010186216734</v>
      </c>
      <c r="L182" s="184">
        <f t="shared" si="21"/>
        <v>103.10183809745141</v>
      </c>
      <c r="M182" s="184">
        <f t="shared" si="21"/>
        <v>101.59728361322145</v>
      </c>
      <c r="N182" s="184">
        <f t="shared" si="21"/>
        <v>100.0699372766383</v>
      </c>
      <c r="O182" s="184">
        <f t="shared" si="21"/>
        <v>98.558157796119943</v>
      </c>
      <c r="P182" s="184">
        <f t="shared" si="21"/>
        <v>97.050604613119674</v>
      </c>
      <c r="Q182" s="184">
        <f t="shared" si="21"/>
        <v>95.550993236554547</v>
      </c>
      <c r="R182" s="184">
        <f t="shared" si="21"/>
        <v>94.066134542322544</v>
      </c>
      <c r="S182" s="184">
        <f t="shared" si="21"/>
        <v>92.553179782276061</v>
      </c>
      <c r="T182" s="184">
        <f t="shared" si="21"/>
        <v>91.056621359773814</v>
      </c>
      <c r="U182" s="184">
        <f t="shared" si="21"/>
        <v>89.570158380104644</v>
      </c>
      <c r="V182" s="184">
        <f t="shared" si="21"/>
        <v>88.044465262207865</v>
      </c>
      <c r="W182" s="184">
        <f t="shared" si="21"/>
        <v>86.627203911147404</v>
      </c>
      <c r="X182" s="184">
        <f t="shared" si="21"/>
        <v>85.078917991510991</v>
      </c>
      <c r="Y182" s="184">
        <f t="shared" si="21"/>
        <v>83.657803943170165</v>
      </c>
      <c r="Z182" s="184">
        <f t="shared" si="21"/>
        <v>82.167179166506671</v>
      </c>
      <c r="AA182" s="184">
        <f t="shared" si="21"/>
        <v>80.722777078912259</v>
      </c>
      <c r="AB182" s="184">
        <f t="shared" si="21"/>
        <v>79.253273359209317</v>
      </c>
      <c r="AC182" s="184">
        <f t="shared" si="21"/>
        <v>77.682003281839329</v>
      </c>
      <c r="AD182" s="184">
        <f t="shared" si="21"/>
        <v>76.255888277590756</v>
      </c>
      <c r="AE182" s="184">
        <f t="shared" si="21"/>
        <v>74.807105149136959</v>
      </c>
      <c r="AF182" s="184">
        <f t="shared" si="21"/>
        <v>73.262254422740838</v>
      </c>
    </row>
    <row r="183" spans="1:32" outlineLevel="1"/>
    <row r="184" spans="1:32" outlineLevel="1">
      <c r="A184" s="1" t="s">
        <v>540</v>
      </c>
      <c r="B184" s="63">
        <v>2020</v>
      </c>
      <c r="C184" s="63">
        <v>2021</v>
      </c>
      <c r="D184" s="63">
        <v>2022</v>
      </c>
      <c r="E184" s="63">
        <v>2023</v>
      </c>
      <c r="F184" s="63">
        <v>2024</v>
      </c>
      <c r="G184" s="63">
        <v>2025</v>
      </c>
      <c r="H184" s="63">
        <v>2026</v>
      </c>
      <c r="I184" s="63">
        <v>2027</v>
      </c>
      <c r="J184" s="63">
        <v>2028</v>
      </c>
      <c r="K184" s="63">
        <v>2029</v>
      </c>
      <c r="L184" s="63">
        <v>2030</v>
      </c>
      <c r="M184" s="63">
        <v>2031</v>
      </c>
      <c r="N184" s="63">
        <v>2032</v>
      </c>
      <c r="O184" s="63">
        <v>2033</v>
      </c>
      <c r="P184" s="63">
        <v>2034</v>
      </c>
      <c r="Q184" s="63">
        <v>2035</v>
      </c>
      <c r="R184" s="63">
        <v>2036</v>
      </c>
      <c r="S184" s="63">
        <v>2037</v>
      </c>
      <c r="T184" s="63">
        <v>2038</v>
      </c>
      <c r="U184" s="63">
        <v>2039</v>
      </c>
      <c r="V184" s="63">
        <v>2040</v>
      </c>
      <c r="W184" s="63">
        <v>2041</v>
      </c>
      <c r="X184" s="63">
        <v>2042</v>
      </c>
      <c r="Y184" s="63">
        <v>2043</v>
      </c>
      <c r="Z184" s="63">
        <v>2044</v>
      </c>
      <c r="AA184" s="63">
        <v>2045</v>
      </c>
      <c r="AB184" s="63">
        <v>2046</v>
      </c>
      <c r="AC184" s="63">
        <v>2047</v>
      </c>
      <c r="AD184" s="63">
        <v>2048</v>
      </c>
      <c r="AE184" s="63">
        <v>2049</v>
      </c>
      <c r="AF184" s="63">
        <v>2050</v>
      </c>
    </row>
    <row r="185" spans="1:32" outlineLevel="1">
      <c r="A185" t="s">
        <v>554</v>
      </c>
      <c r="B185" s="184">
        <f t="shared" ref="B185:AF185" si="22">B129-B171</f>
        <v>164.60551021939921</v>
      </c>
      <c r="C185" s="184">
        <f t="shared" si="22"/>
        <v>186.03791534544575</v>
      </c>
      <c r="D185" s="184">
        <f t="shared" si="22"/>
        <v>191.31904272094266</v>
      </c>
      <c r="E185" s="184">
        <f t="shared" si="22"/>
        <v>190.72767757204588</v>
      </c>
      <c r="F185" s="184">
        <f t="shared" si="22"/>
        <v>190.10670410783405</v>
      </c>
      <c r="G185" s="184">
        <f t="shared" si="22"/>
        <v>189.640722605267</v>
      </c>
      <c r="H185" s="184">
        <f t="shared" si="22"/>
        <v>189.27411989989719</v>
      </c>
      <c r="I185" s="184">
        <f t="shared" si="22"/>
        <v>188.84580267964861</v>
      </c>
      <c r="J185" s="184">
        <f t="shared" si="22"/>
        <v>188.06399462021477</v>
      </c>
      <c r="K185" s="184">
        <f t="shared" si="22"/>
        <v>187.15671757611631</v>
      </c>
      <c r="L185" s="184">
        <f t="shared" si="22"/>
        <v>186.17908351294113</v>
      </c>
      <c r="M185" s="184">
        <f t="shared" si="22"/>
        <v>185.10115097448943</v>
      </c>
      <c r="N185" s="184">
        <f t="shared" si="22"/>
        <v>184.11319701437083</v>
      </c>
      <c r="O185" s="184">
        <f t="shared" si="22"/>
        <v>182.80876628008787</v>
      </c>
      <c r="P185" s="184">
        <f t="shared" si="22"/>
        <v>181.5463169757611</v>
      </c>
      <c r="Q185" s="184">
        <f t="shared" si="22"/>
        <v>180.17228823950632</v>
      </c>
      <c r="R185" s="184">
        <f t="shared" si="22"/>
        <v>178.85754023903746</v>
      </c>
      <c r="S185" s="184">
        <f t="shared" si="22"/>
        <v>177.45685212712851</v>
      </c>
      <c r="T185" s="184">
        <f t="shared" si="22"/>
        <v>176.12524750398961</v>
      </c>
      <c r="U185" s="184">
        <f t="shared" si="22"/>
        <v>174.5960138874334</v>
      </c>
      <c r="V185" s="184">
        <f t="shared" si="22"/>
        <v>173.22215986524884</v>
      </c>
      <c r="W185" s="184">
        <f t="shared" si="22"/>
        <v>171.82264247020601</v>
      </c>
      <c r="X185" s="184">
        <f t="shared" si="22"/>
        <v>170.44530679252409</v>
      </c>
      <c r="Y185" s="184">
        <f t="shared" si="22"/>
        <v>169.08542322925496</v>
      </c>
      <c r="Z185" s="184">
        <f t="shared" si="22"/>
        <v>167.67291807982542</v>
      </c>
      <c r="AA185" s="184">
        <f t="shared" si="22"/>
        <v>166.51698207179129</v>
      </c>
      <c r="AB185" s="184">
        <f t="shared" si="22"/>
        <v>165.53704727505874</v>
      </c>
      <c r="AC185" s="184">
        <f t="shared" si="22"/>
        <v>164.33039911458559</v>
      </c>
      <c r="AD185" s="184">
        <f t="shared" si="22"/>
        <v>163.10500376876666</v>
      </c>
      <c r="AE185" s="184">
        <f t="shared" si="22"/>
        <v>162.01643837931044</v>
      </c>
      <c r="AF185" s="184">
        <f t="shared" si="22"/>
        <v>160.86230152730911</v>
      </c>
    </row>
    <row r="186" spans="1:32" outlineLevel="1">
      <c r="A186" t="s">
        <v>555</v>
      </c>
      <c r="B186" s="184">
        <f>B130-B172</f>
        <v>63.102266727615302</v>
      </c>
      <c r="C186" s="184">
        <f t="shared" ref="C186:AF186" si="23">C130-C172</f>
        <v>66.251488591796146</v>
      </c>
      <c r="D186" s="184">
        <f t="shared" si="23"/>
        <v>57.024541268052644</v>
      </c>
      <c r="E186" s="184">
        <f t="shared" si="23"/>
        <v>57.800898366882734</v>
      </c>
      <c r="F186" s="184">
        <f t="shared" si="23"/>
        <v>56.07521704851888</v>
      </c>
      <c r="G186" s="184">
        <f t="shared" si="23"/>
        <v>55.820214419648551</v>
      </c>
      <c r="H186" s="184">
        <f t="shared" si="23"/>
        <v>49.286333448338951</v>
      </c>
      <c r="I186" s="184">
        <f t="shared" si="23"/>
        <v>44.406074496143674</v>
      </c>
      <c r="J186" s="184">
        <f t="shared" si="23"/>
        <v>46.451427713815406</v>
      </c>
      <c r="K186" s="184">
        <f t="shared" si="23"/>
        <v>45.108145720482867</v>
      </c>
      <c r="L186" s="184">
        <f t="shared" si="23"/>
        <v>49.074832448516304</v>
      </c>
      <c r="M186" s="184">
        <f t="shared" si="23"/>
        <v>47.029092344610092</v>
      </c>
      <c r="N186" s="184">
        <f t="shared" si="23"/>
        <v>45.520665525867116</v>
      </c>
      <c r="O186" s="184">
        <f t="shared" si="23"/>
        <v>41.876330654462151</v>
      </c>
      <c r="P186" s="184">
        <f t="shared" si="23"/>
        <v>39.236162880535403</v>
      </c>
      <c r="Q186" s="184">
        <f t="shared" si="23"/>
        <v>37.833894424344692</v>
      </c>
      <c r="R186" s="184">
        <f t="shared" si="23"/>
        <v>32.601362013233427</v>
      </c>
      <c r="S186" s="184">
        <f t="shared" si="23"/>
        <v>30.976225951893639</v>
      </c>
      <c r="T186" s="184">
        <f t="shared" si="23"/>
        <v>29.843593648613989</v>
      </c>
      <c r="U186" s="184">
        <f t="shared" si="23"/>
        <v>28.991230579234241</v>
      </c>
      <c r="V186" s="184">
        <f t="shared" si="23"/>
        <v>28.108920009588928</v>
      </c>
      <c r="W186" s="184">
        <f t="shared" si="23"/>
        <v>27.05723606275086</v>
      </c>
      <c r="X186" s="184">
        <f t="shared" si="23"/>
        <v>26.507436249552427</v>
      </c>
      <c r="Y186" s="184">
        <f t="shared" si="23"/>
        <v>25.334926920285739</v>
      </c>
      <c r="Z186" s="184">
        <f t="shared" si="23"/>
        <v>20.767965036078294</v>
      </c>
      <c r="AA186" s="184">
        <f t="shared" si="23"/>
        <v>13.819780155119986</v>
      </c>
      <c r="AB186" s="184">
        <f t="shared" si="23"/>
        <v>13.648806148591461</v>
      </c>
      <c r="AC186" s="184">
        <f t="shared" si="23"/>
        <v>10.821518736477032</v>
      </c>
      <c r="AD186" s="184">
        <f t="shared" si="23"/>
        <v>7.4712249790872818</v>
      </c>
      <c r="AE186" s="184">
        <f t="shared" si="23"/>
        <v>6.7075585883939652</v>
      </c>
      <c r="AF186" s="184">
        <f t="shared" si="23"/>
        <v>7.1660059859016769</v>
      </c>
    </row>
    <row r="187" spans="1:32" outlineLevel="1">
      <c r="A187" t="s">
        <v>556</v>
      </c>
      <c r="B187" s="184">
        <f t="shared" ref="B187:AF187" si="24">B131-B173</f>
        <v>67.5645462360946</v>
      </c>
      <c r="C187" s="184">
        <f t="shared" si="24"/>
        <v>67.33205446266237</v>
      </c>
      <c r="D187" s="184">
        <f t="shared" si="24"/>
        <v>67.004638917852503</v>
      </c>
      <c r="E187" s="184">
        <f t="shared" si="24"/>
        <v>65.78161632851959</v>
      </c>
      <c r="F187" s="184">
        <f t="shared" si="24"/>
        <v>65.793263703880484</v>
      </c>
      <c r="G187" s="184">
        <f t="shared" si="24"/>
        <v>65.316574881325721</v>
      </c>
      <c r="H187" s="184">
        <f t="shared" si="24"/>
        <v>64.985340118223064</v>
      </c>
      <c r="I187" s="184">
        <f t="shared" si="24"/>
        <v>64.820446436459179</v>
      </c>
      <c r="J187" s="184">
        <f t="shared" si="24"/>
        <v>65.115959801949145</v>
      </c>
      <c r="K187" s="184">
        <f t="shared" si="24"/>
        <v>65.677604846895122</v>
      </c>
      <c r="L187" s="184">
        <f t="shared" si="24"/>
        <v>66.436338897183134</v>
      </c>
      <c r="M187" s="184">
        <f t="shared" si="24"/>
        <v>67.056749778696542</v>
      </c>
      <c r="N187" s="184">
        <f t="shared" si="24"/>
        <v>67.125678917028665</v>
      </c>
      <c r="O187" s="184">
        <f t="shared" si="24"/>
        <v>67.217883737017587</v>
      </c>
      <c r="P187" s="184">
        <f t="shared" si="24"/>
        <v>67.229852745956748</v>
      </c>
      <c r="Q187" s="184">
        <f t="shared" si="24"/>
        <v>67.145514724220391</v>
      </c>
      <c r="R187" s="184">
        <f t="shared" si="24"/>
        <v>66.903884181682827</v>
      </c>
      <c r="S187" s="184">
        <f t="shared" si="24"/>
        <v>66.648575986174933</v>
      </c>
      <c r="T187" s="184">
        <f t="shared" si="24"/>
        <v>66.55276627345512</v>
      </c>
      <c r="U187" s="184">
        <f t="shared" si="24"/>
        <v>66.292508428021677</v>
      </c>
      <c r="V187" s="184">
        <f t="shared" si="24"/>
        <v>66.006483669521117</v>
      </c>
      <c r="W187" s="184">
        <f t="shared" si="24"/>
        <v>65.657114413891463</v>
      </c>
      <c r="X187" s="184">
        <f t="shared" si="24"/>
        <v>65.281493466784354</v>
      </c>
      <c r="Y187" s="184">
        <f t="shared" si="24"/>
        <v>64.882031256860159</v>
      </c>
      <c r="Z187" s="184">
        <f t="shared" si="24"/>
        <v>64.46523873966828</v>
      </c>
      <c r="AA187" s="184">
        <f t="shared" si="24"/>
        <v>64.089074712404113</v>
      </c>
      <c r="AB187" s="184">
        <f t="shared" si="24"/>
        <v>63.744736604370075</v>
      </c>
      <c r="AC187" s="184">
        <f t="shared" si="24"/>
        <v>63.328728729537545</v>
      </c>
      <c r="AD187" s="184">
        <f t="shared" si="24"/>
        <v>62.982604229832532</v>
      </c>
      <c r="AE187" s="184">
        <f t="shared" si="24"/>
        <v>62.522932557055356</v>
      </c>
      <c r="AF187" s="184">
        <f t="shared" si="24"/>
        <v>62.013327490854692</v>
      </c>
    </row>
    <row r="188" spans="1:32" outlineLevel="1">
      <c r="A188" t="s">
        <v>557</v>
      </c>
      <c r="B188" s="184">
        <f t="shared" ref="B188:AF188" si="25">B132-B174</f>
        <v>13.174906492985642</v>
      </c>
      <c r="C188" s="184">
        <f t="shared" si="25"/>
        <v>14.837729506742306</v>
      </c>
      <c r="D188" s="184">
        <f t="shared" si="25"/>
        <v>15.347266474813495</v>
      </c>
      <c r="E188" s="184">
        <f t="shared" si="25"/>
        <v>15.252973220073613</v>
      </c>
      <c r="F188" s="184">
        <f t="shared" si="25"/>
        <v>14.832432042038505</v>
      </c>
      <c r="G188" s="184">
        <f t="shared" si="25"/>
        <v>14.782639770648586</v>
      </c>
      <c r="H188" s="184">
        <f t="shared" si="25"/>
        <v>14.631504149262668</v>
      </c>
      <c r="I188" s="184">
        <f t="shared" si="25"/>
        <v>14.441717339693724</v>
      </c>
      <c r="J188" s="184">
        <f t="shared" si="25"/>
        <v>14.534911581646156</v>
      </c>
      <c r="K188" s="184">
        <f t="shared" si="25"/>
        <v>14.604079289621751</v>
      </c>
      <c r="L188" s="184">
        <f t="shared" si="25"/>
        <v>14.74473881438891</v>
      </c>
      <c r="M188" s="184">
        <f t="shared" si="25"/>
        <v>15.262033744793882</v>
      </c>
      <c r="N188" s="184">
        <f t="shared" si="25"/>
        <v>15.367422494410704</v>
      </c>
      <c r="O188" s="184">
        <f t="shared" si="25"/>
        <v>15.505169275287557</v>
      </c>
      <c r="P188" s="184">
        <f t="shared" si="25"/>
        <v>15.608565392186108</v>
      </c>
      <c r="Q188" s="184">
        <f t="shared" si="25"/>
        <v>15.555040988387788</v>
      </c>
      <c r="R188" s="184">
        <f t="shared" si="25"/>
        <v>15.432776882103155</v>
      </c>
      <c r="S188" s="184">
        <f t="shared" si="25"/>
        <v>15.413533207600665</v>
      </c>
      <c r="T188" s="184">
        <f t="shared" si="25"/>
        <v>15.410702193817656</v>
      </c>
      <c r="U188" s="184">
        <f t="shared" si="25"/>
        <v>15.375184488436645</v>
      </c>
      <c r="V188" s="184">
        <f t="shared" si="25"/>
        <v>15.321345606094923</v>
      </c>
      <c r="W188" s="184">
        <f t="shared" si="25"/>
        <v>15.365138178128547</v>
      </c>
      <c r="X188" s="184">
        <f t="shared" si="25"/>
        <v>15.351264373321072</v>
      </c>
      <c r="Y188" s="184">
        <f t="shared" si="25"/>
        <v>15.329278402714607</v>
      </c>
      <c r="Z188" s="184">
        <f t="shared" si="25"/>
        <v>15.300226462398712</v>
      </c>
      <c r="AA188" s="184">
        <f t="shared" si="25"/>
        <v>15.251410953381381</v>
      </c>
      <c r="AB188" s="184">
        <f t="shared" si="25"/>
        <v>15.209792463489777</v>
      </c>
      <c r="AC188" s="184">
        <f t="shared" si="25"/>
        <v>15.142841032496065</v>
      </c>
      <c r="AD188" s="184">
        <f t="shared" si="25"/>
        <v>15.143210330151263</v>
      </c>
      <c r="AE188" s="184">
        <f t="shared" si="25"/>
        <v>15.117431091508564</v>
      </c>
      <c r="AF188" s="184">
        <f t="shared" si="25"/>
        <v>15.047540880571219</v>
      </c>
    </row>
    <row r="189" spans="1:32" outlineLevel="1">
      <c r="A189" t="s">
        <v>558</v>
      </c>
      <c r="B189" s="184">
        <f t="shared" ref="B189:AF189" si="26">B133-B175</f>
        <v>127.68444448845321</v>
      </c>
      <c r="C189" s="184">
        <f t="shared" si="26"/>
        <v>131.64189140451435</v>
      </c>
      <c r="D189" s="184">
        <f t="shared" si="26"/>
        <v>133.47928036624944</v>
      </c>
      <c r="E189" s="184">
        <f t="shared" si="26"/>
        <v>131.26222925633419</v>
      </c>
      <c r="F189" s="184">
        <f t="shared" si="26"/>
        <v>128.94038656709381</v>
      </c>
      <c r="G189" s="184">
        <f t="shared" si="26"/>
        <v>129.03179289932928</v>
      </c>
      <c r="H189" s="184">
        <f t="shared" si="26"/>
        <v>129.94221143823779</v>
      </c>
      <c r="I189" s="184">
        <f t="shared" si="26"/>
        <v>131.17063814192716</v>
      </c>
      <c r="J189" s="184">
        <f t="shared" si="26"/>
        <v>129.64436049783262</v>
      </c>
      <c r="K189" s="184">
        <f t="shared" si="26"/>
        <v>129.39945911688096</v>
      </c>
      <c r="L189" s="184">
        <f t="shared" si="26"/>
        <v>130.0576408949305</v>
      </c>
      <c r="M189" s="184">
        <f t="shared" si="26"/>
        <v>131.26606672046228</v>
      </c>
      <c r="N189" s="184">
        <f t="shared" si="26"/>
        <v>131.16895293094035</v>
      </c>
      <c r="O189" s="184">
        <f t="shared" si="26"/>
        <v>130.8586389752179</v>
      </c>
      <c r="P189" s="184">
        <f t="shared" si="26"/>
        <v>130.96445864792076</v>
      </c>
      <c r="Q189" s="184">
        <f t="shared" si="26"/>
        <v>129.10765630772971</v>
      </c>
      <c r="R189" s="184">
        <f t="shared" si="26"/>
        <v>130.14823204015784</v>
      </c>
      <c r="S189" s="184">
        <f t="shared" si="26"/>
        <v>131.41305364838558</v>
      </c>
      <c r="T189" s="184">
        <f t="shared" si="26"/>
        <v>132.37678137003445</v>
      </c>
      <c r="U189" s="184">
        <f t="shared" si="26"/>
        <v>132.81376225992744</v>
      </c>
      <c r="V189" s="184">
        <f t="shared" si="26"/>
        <v>134.24214109848617</v>
      </c>
      <c r="W189" s="184">
        <f t="shared" si="26"/>
        <v>134.15128597397688</v>
      </c>
      <c r="X189" s="184">
        <f t="shared" si="26"/>
        <v>135.94145832668733</v>
      </c>
      <c r="Y189" s="184">
        <f t="shared" si="26"/>
        <v>134.41297616283691</v>
      </c>
      <c r="Z189" s="184">
        <f t="shared" si="26"/>
        <v>133.57369969529736</v>
      </c>
      <c r="AA189" s="184">
        <f t="shared" si="26"/>
        <v>134.04682947470724</v>
      </c>
      <c r="AB189" s="184">
        <f t="shared" si="26"/>
        <v>135.10565315516783</v>
      </c>
      <c r="AC189" s="184">
        <f t="shared" si="26"/>
        <v>137.91641179154908</v>
      </c>
      <c r="AD189" s="184">
        <f t="shared" si="26"/>
        <v>136.63693954401151</v>
      </c>
      <c r="AE189" s="184">
        <f t="shared" si="26"/>
        <v>138.24065542093444</v>
      </c>
      <c r="AF189" s="184">
        <f t="shared" si="26"/>
        <v>139.69284312126797</v>
      </c>
    </row>
    <row r="190" spans="1:32" outlineLevel="1">
      <c r="A190" t="s">
        <v>559</v>
      </c>
      <c r="B190" s="184">
        <f t="shared" ref="B190:AF190" si="27">B134-B176</f>
        <v>6.4040703164864254</v>
      </c>
      <c r="C190" s="184">
        <f t="shared" si="27"/>
        <v>6.6845571202768497</v>
      </c>
      <c r="D190" s="184">
        <f t="shared" si="27"/>
        <v>6.6347418571839327</v>
      </c>
      <c r="E190" s="184">
        <f t="shared" si="27"/>
        <v>6.9331021153562347</v>
      </c>
      <c r="F190" s="184">
        <f t="shared" si="27"/>
        <v>7.1014870447826368</v>
      </c>
      <c r="G190" s="184">
        <f t="shared" si="27"/>
        <v>7.1764915707597581</v>
      </c>
      <c r="H190" s="184">
        <f t="shared" si="27"/>
        <v>7.4279430079997937</v>
      </c>
      <c r="I190" s="184">
        <f t="shared" si="27"/>
        <v>7.5454091521378572</v>
      </c>
      <c r="J190" s="184">
        <f t="shared" si="27"/>
        <v>7.6298578919352948</v>
      </c>
      <c r="K190" s="184">
        <f t="shared" si="27"/>
        <v>7.7398000460128884</v>
      </c>
      <c r="L190" s="184">
        <f t="shared" si="27"/>
        <v>7.8224191998528241</v>
      </c>
      <c r="M190" s="184">
        <f t="shared" si="27"/>
        <v>8.1136424152810633</v>
      </c>
      <c r="N190" s="184">
        <f t="shared" si="27"/>
        <v>8.1898835254162279</v>
      </c>
      <c r="O190" s="184">
        <f t="shared" si="27"/>
        <v>7.9502497344840819</v>
      </c>
      <c r="P190" s="184">
        <f t="shared" si="27"/>
        <v>7.9093842681453097</v>
      </c>
      <c r="Q190" s="184">
        <f t="shared" si="27"/>
        <v>8.2503349343177916</v>
      </c>
      <c r="R190" s="184">
        <f t="shared" si="27"/>
        <v>8.1791689747164469</v>
      </c>
      <c r="S190" s="184">
        <f t="shared" si="27"/>
        <v>8.380981215775364</v>
      </c>
      <c r="T190" s="184">
        <f t="shared" si="27"/>
        <v>8.6365664046188115</v>
      </c>
      <c r="U190" s="184">
        <f t="shared" si="27"/>
        <v>8.9797384086156811</v>
      </c>
      <c r="V190" s="184">
        <f t="shared" si="27"/>
        <v>9.3256758761858762</v>
      </c>
      <c r="W190" s="184">
        <f t="shared" si="27"/>
        <v>9.6294416901884574</v>
      </c>
      <c r="X190" s="184">
        <f t="shared" si="27"/>
        <v>10.01063482936916</v>
      </c>
      <c r="Y190" s="184">
        <f t="shared" si="27"/>
        <v>10.485394402653426</v>
      </c>
      <c r="Z190" s="184">
        <f t="shared" si="27"/>
        <v>10.935327343078647</v>
      </c>
      <c r="AA190" s="184">
        <f t="shared" si="27"/>
        <v>11.601408806890063</v>
      </c>
      <c r="AB190" s="184">
        <f t="shared" si="27"/>
        <v>11.903956941890428</v>
      </c>
      <c r="AC190" s="184">
        <f t="shared" si="27"/>
        <v>12.546350973797274</v>
      </c>
      <c r="AD190" s="184">
        <f t="shared" si="27"/>
        <v>13.050296705490645</v>
      </c>
      <c r="AE190" s="184">
        <f t="shared" si="27"/>
        <v>13.946648846536903</v>
      </c>
      <c r="AF190" s="184">
        <f t="shared" si="27"/>
        <v>14.59348391109522</v>
      </c>
    </row>
    <row r="191" spans="1:32" outlineLevel="1">
      <c r="A191" t="s">
        <v>560</v>
      </c>
      <c r="B191" s="184">
        <f t="shared" ref="B191:AF191" si="28">B135-B177</f>
        <v>-17.600376173229364</v>
      </c>
      <c r="C191" s="184">
        <f t="shared" si="28"/>
        <v>-15.450096199746554</v>
      </c>
      <c r="D191" s="184">
        <f t="shared" si="28"/>
        <v>-15.385826271054214</v>
      </c>
      <c r="E191" s="184">
        <f t="shared" si="28"/>
        <v>-14.77442047911984</v>
      </c>
      <c r="F191" s="184">
        <f t="shared" si="28"/>
        <v>-16.126628770036092</v>
      </c>
      <c r="G191" s="184">
        <f t="shared" si="28"/>
        <v>-16.153902120806663</v>
      </c>
      <c r="H191" s="184">
        <f t="shared" si="28"/>
        <v>-16.145226661047587</v>
      </c>
      <c r="I191" s="184">
        <f t="shared" si="28"/>
        <v>-16.16084189422611</v>
      </c>
      <c r="J191" s="184">
        <f t="shared" si="28"/>
        <v>-16.095693068064321</v>
      </c>
      <c r="K191" s="184">
        <f t="shared" si="28"/>
        <v>-15.23768780020157</v>
      </c>
      <c r="L191" s="184">
        <f t="shared" si="28"/>
        <v>-15.017117644163676</v>
      </c>
      <c r="M191" s="184">
        <f t="shared" si="28"/>
        <v>-14.873217159732206</v>
      </c>
      <c r="N191" s="184">
        <f t="shared" si="28"/>
        <v>-14.807315437412541</v>
      </c>
      <c r="O191" s="184">
        <f t="shared" si="28"/>
        <v>-14.674115097730038</v>
      </c>
      <c r="P191" s="184">
        <f t="shared" si="28"/>
        <v>-14.576073797102964</v>
      </c>
      <c r="Q191" s="184">
        <f t="shared" si="28"/>
        <v>-14.50181865924381</v>
      </c>
      <c r="R191" s="184">
        <f t="shared" si="28"/>
        <v>-14.694449876917872</v>
      </c>
      <c r="S191" s="184">
        <f t="shared" si="28"/>
        <v>-14.80441776655266</v>
      </c>
      <c r="T191" s="184">
        <f t="shared" si="28"/>
        <v>-14.938091740836228</v>
      </c>
      <c r="U191" s="184">
        <f t="shared" si="28"/>
        <v>-15.138408338484908</v>
      </c>
      <c r="V191" s="184">
        <f t="shared" si="28"/>
        <v>-15.456936546028373</v>
      </c>
      <c r="W191" s="184">
        <f t="shared" si="28"/>
        <v>-15.53450711988981</v>
      </c>
      <c r="X191" s="184">
        <f t="shared" si="28"/>
        <v>-15.856540798135711</v>
      </c>
      <c r="Y191" s="184">
        <f t="shared" si="28"/>
        <v>-15.944647721161147</v>
      </c>
      <c r="Z191" s="184">
        <f t="shared" si="28"/>
        <v>-16.172028191675452</v>
      </c>
      <c r="AA191" s="184">
        <f t="shared" si="28"/>
        <v>-16.258643208561665</v>
      </c>
      <c r="AB191" s="184">
        <f t="shared" si="28"/>
        <v>-16.408265297014964</v>
      </c>
      <c r="AC191" s="184">
        <f t="shared" si="28"/>
        <v>-16.814061198541822</v>
      </c>
      <c r="AD191" s="184">
        <f t="shared" si="28"/>
        <v>-16.924551891062805</v>
      </c>
      <c r="AE191" s="184">
        <f t="shared" si="28"/>
        <v>-17.029768571915355</v>
      </c>
      <c r="AF191" s="184">
        <f t="shared" si="28"/>
        <v>-17.356608835975351</v>
      </c>
    </row>
    <row r="192" spans="1:32" outlineLevel="1">
      <c r="A192" t="s">
        <v>561</v>
      </c>
      <c r="B192" s="184">
        <f>B136-B178</f>
        <v>0</v>
      </c>
      <c r="C192" s="184">
        <f t="shared" ref="C192:AF192" si="29">C136-C178</f>
        <v>0</v>
      </c>
      <c r="D192" s="184">
        <f t="shared" si="29"/>
        <v>0</v>
      </c>
      <c r="E192" s="184">
        <f t="shared" si="29"/>
        <v>0</v>
      </c>
      <c r="F192" s="184">
        <f t="shared" si="29"/>
        <v>0</v>
      </c>
      <c r="G192" s="184">
        <f t="shared" si="29"/>
        <v>0</v>
      </c>
      <c r="H192" s="184">
        <f t="shared" si="29"/>
        <v>0</v>
      </c>
      <c r="I192" s="184">
        <f t="shared" si="29"/>
        <v>0</v>
      </c>
      <c r="J192" s="184">
        <f t="shared" si="29"/>
        <v>0</v>
      </c>
      <c r="K192" s="184">
        <f t="shared" si="29"/>
        <v>0</v>
      </c>
      <c r="L192" s="184">
        <f t="shared" si="29"/>
        <v>0</v>
      </c>
      <c r="M192" s="184">
        <f t="shared" si="29"/>
        <v>0</v>
      </c>
      <c r="N192" s="184">
        <f t="shared" si="29"/>
        <v>0</v>
      </c>
      <c r="O192" s="184">
        <f t="shared" si="29"/>
        <v>0</v>
      </c>
      <c r="P192" s="184">
        <f t="shared" si="29"/>
        <v>0</v>
      </c>
      <c r="Q192" s="184">
        <f t="shared" si="29"/>
        <v>0</v>
      </c>
      <c r="R192" s="184">
        <f t="shared" si="29"/>
        <v>0</v>
      </c>
      <c r="S192" s="184">
        <f t="shared" si="29"/>
        <v>0</v>
      </c>
      <c r="T192" s="184">
        <f t="shared" si="29"/>
        <v>0</v>
      </c>
      <c r="U192" s="184">
        <f t="shared" si="29"/>
        <v>0</v>
      </c>
      <c r="V192" s="184">
        <f t="shared" si="29"/>
        <v>0</v>
      </c>
      <c r="W192" s="184">
        <f t="shared" si="29"/>
        <v>0</v>
      </c>
      <c r="X192" s="184">
        <f t="shared" si="29"/>
        <v>0</v>
      </c>
      <c r="Y192" s="184">
        <f t="shared" si="29"/>
        <v>0</v>
      </c>
      <c r="Z192" s="184">
        <f t="shared" si="29"/>
        <v>0</v>
      </c>
      <c r="AA192" s="184">
        <f t="shared" si="29"/>
        <v>0</v>
      </c>
      <c r="AB192" s="184">
        <f t="shared" si="29"/>
        <v>0</v>
      </c>
      <c r="AC192" s="184">
        <f t="shared" si="29"/>
        <v>0</v>
      </c>
      <c r="AD192" s="184">
        <f t="shared" si="29"/>
        <v>0</v>
      </c>
      <c r="AE192" s="184">
        <f t="shared" si="29"/>
        <v>0</v>
      </c>
      <c r="AF192" s="184">
        <f t="shared" si="29"/>
        <v>0</v>
      </c>
    </row>
    <row r="193" spans="1:32" outlineLevel="1"/>
    <row r="194" spans="1:32" outlineLevel="1">
      <c r="A194" t="s">
        <v>543</v>
      </c>
      <c r="B194" s="184">
        <f>B139-B180</f>
        <v>74.975621225128862</v>
      </c>
      <c r="C194" s="184">
        <f t="shared" ref="C194:AE194" si="30">C139-C180</f>
        <v>77.262904013952493</v>
      </c>
      <c r="D194" s="184">
        <f t="shared" si="30"/>
        <v>78.328925778813755</v>
      </c>
      <c r="E194" s="184">
        <f t="shared" si="30"/>
        <v>76.706827195219148</v>
      </c>
      <c r="F194" s="184">
        <f t="shared" si="30"/>
        <v>75.074387908421158</v>
      </c>
      <c r="G194" s="184">
        <f t="shared" si="30"/>
        <v>75.063507258559525</v>
      </c>
      <c r="H194" s="184">
        <f t="shared" si="30"/>
        <v>75.573592986384142</v>
      </c>
      <c r="I194" s="184">
        <f t="shared" si="30"/>
        <v>76.234500970973613</v>
      </c>
      <c r="J194" s="184">
        <f t="shared" si="30"/>
        <v>75.23063360440517</v>
      </c>
      <c r="K194" s="184">
        <f t="shared" si="30"/>
        <v>74.98399615627784</v>
      </c>
      <c r="L194" s="184">
        <f t="shared" si="30"/>
        <v>75.233338896506893</v>
      </c>
      <c r="M194" s="184">
        <f t="shared" si="30"/>
        <v>75.994425715358147</v>
      </c>
      <c r="N194" s="184">
        <f t="shared" si="30"/>
        <v>75.838114186841267</v>
      </c>
      <c r="O194" s="184">
        <f t="shared" si="30"/>
        <v>75.50174116467133</v>
      </c>
      <c r="P194" s="184">
        <f t="shared" si="30"/>
        <v>75.321483896196128</v>
      </c>
      <c r="Q194" s="184">
        <f t="shared" si="30"/>
        <v>74.180753648585551</v>
      </c>
      <c r="R194" s="184">
        <f t="shared" si="30"/>
        <v>74.883008208382421</v>
      </c>
      <c r="S194" s="184">
        <f t="shared" si="30"/>
        <v>75.816788794956096</v>
      </c>
      <c r="T194" s="184">
        <f t="shared" si="30"/>
        <v>76.44242730059409</v>
      </c>
      <c r="U194" s="184">
        <f t="shared" si="30"/>
        <v>76.561942260833575</v>
      </c>
      <c r="V194" s="184">
        <f t="shared" si="30"/>
        <v>77.514816799935147</v>
      </c>
      <c r="W194" s="184">
        <f t="shared" si="30"/>
        <v>77.450363938670307</v>
      </c>
      <c r="X194" s="184">
        <f t="shared" si="30"/>
        <v>78.517554997097818</v>
      </c>
      <c r="Y194" s="184">
        <f t="shared" si="30"/>
        <v>77.522076893277927</v>
      </c>
      <c r="Z194" s="184">
        <f t="shared" si="30"/>
        <v>77.0684866563372</v>
      </c>
      <c r="AA194" s="184">
        <f t="shared" si="30"/>
        <v>77.323282702506617</v>
      </c>
      <c r="AB194" s="184">
        <f t="shared" si="30"/>
        <v>77.866300064886445</v>
      </c>
      <c r="AC194" s="184">
        <f t="shared" si="30"/>
        <v>79.317172045057873</v>
      </c>
      <c r="AD194" s="184">
        <f t="shared" si="30"/>
        <v>78.463482928288727</v>
      </c>
      <c r="AE194" s="184">
        <f t="shared" si="30"/>
        <v>79.297779149339476</v>
      </c>
      <c r="AF194" s="184">
        <f>AF139-AF180</f>
        <v>79.902836956789997</v>
      </c>
    </row>
    <row r="195" spans="1:32" outlineLevel="1">
      <c r="A195" t="s">
        <v>544</v>
      </c>
      <c r="B195" s="184">
        <f>B142-B181</f>
        <v>44.878734966713125</v>
      </c>
      <c r="C195" s="184">
        <f t="shared" ref="C195:AF195" si="31">C142-C181</f>
        <v>47.13661126019133</v>
      </c>
      <c r="D195" s="184">
        <f t="shared" si="31"/>
        <v>48.239532538721107</v>
      </c>
      <c r="E195" s="184">
        <f t="shared" si="31"/>
        <v>48.373546450653748</v>
      </c>
      <c r="F195" s="184">
        <f t="shared" si="31"/>
        <v>47.884258106635059</v>
      </c>
      <c r="G195" s="184">
        <f t="shared" si="31"/>
        <v>48.209565602193436</v>
      </c>
      <c r="H195" s="184">
        <f t="shared" si="31"/>
        <v>48.187596607160174</v>
      </c>
      <c r="I195" s="184">
        <f t="shared" si="31"/>
        <v>48.028522672258418</v>
      </c>
      <c r="J195" s="184">
        <f t="shared" si="31"/>
        <v>48.513408412474917</v>
      </c>
      <c r="K195" s="184">
        <f t="shared" si="31"/>
        <v>49.110124129737528</v>
      </c>
      <c r="L195" s="184">
        <f t="shared" si="31"/>
        <v>49.055429503110247</v>
      </c>
      <c r="M195" s="184">
        <f t="shared" si="31"/>
        <v>49.765973960389942</v>
      </c>
      <c r="N195" s="184">
        <f t="shared" si="31"/>
        <v>50.105120336646451</v>
      </c>
      <c r="O195" s="184">
        <f t="shared" si="31"/>
        <v>50.529970819342736</v>
      </c>
      <c r="P195" s="184">
        <f t="shared" si="31"/>
        <v>50.91974105767963</v>
      </c>
      <c r="Q195" s="184">
        <f t="shared" si="31"/>
        <v>50.976786469405511</v>
      </c>
      <c r="R195" s="184">
        <f t="shared" si="31"/>
        <v>50.922272945010491</v>
      </c>
      <c r="S195" s="184">
        <f t="shared" si="31"/>
        <v>51.192053878318177</v>
      </c>
      <c r="T195" s="184">
        <f t="shared" si="31"/>
        <v>51.500402104143859</v>
      </c>
      <c r="U195" s="184">
        <f t="shared" si="31"/>
        <v>51.740541348552256</v>
      </c>
      <c r="V195" s="184">
        <f t="shared" si="31"/>
        <v>51.81848096426836</v>
      </c>
      <c r="W195" s="184">
        <f t="shared" si="31"/>
        <v>52.128638216357388</v>
      </c>
      <c r="X195" s="184">
        <f t="shared" si="31"/>
        <v>52.289796823828738</v>
      </c>
      <c r="Y195" s="184">
        <f t="shared" si="31"/>
        <v>52.414288807926653</v>
      </c>
      <c r="Z195" s="184">
        <f t="shared" si="31"/>
        <v>52.57742335910109</v>
      </c>
      <c r="AA195" s="184">
        <f t="shared" si="31"/>
        <v>52.700943765077568</v>
      </c>
      <c r="AB195" s="184">
        <f t="shared" si="31"/>
        <v>52.842150268920193</v>
      </c>
      <c r="AC195" s="184">
        <f t="shared" si="31"/>
        <v>52.867980091393576</v>
      </c>
      <c r="AD195" s="184">
        <f t="shared" si="31"/>
        <v>52.964014448766193</v>
      </c>
      <c r="AE195" s="184">
        <f t="shared" si="31"/>
        <v>53.051863153427462</v>
      </c>
      <c r="AF195" s="184">
        <f t="shared" si="31"/>
        <v>53.001323746298738</v>
      </c>
    </row>
    <row r="196" spans="1:32" outlineLevel="1">
      <c r="A196" t="s">
        <v>545</v>
      </c>
      <c r="B196" s="184">
        <f>B159-B182</f>
        <v>10.174391631671625</v>
      </c>
      <c r="C196" s="184">
        <f t="shared" ref="C196:AF196" si="32">C159-C182</f>
        <v>10.294489462264423</v>
      </c>
      <c r="D196" s="184">
        <f t="shared" si="32"/>
        <v>10.174910532637128</v>
      </c>
      <c r="E196" s="184">
        <f t="shared" si="32"/>
        <v>9.9621122840346885</v>
      </c>
      <c r="F196" s="184">
        <f t="shared" si="32"/>
        <v>9.7828923171333457</v>
      </c>
      <c r="G196" s="184">
        <f t="shared" si="32"/>
        <v>9.5906474132410011</v>
      </c>
      <c r="H196" s="184">
        <f t="shared" si="32"/>
        <v>9.474027024508473</v>
      </c>
      <c r="I196" s="184">
        <f t="shared" si="32"/>
        <v>9.3695715566616116</v>
      </c>
      <c r="J196" s="184">
        <f t="shared" si="32"/>
        <v>9.265647187278077</v>
      </c>
      <c r="K196" s="184">
        <f t="shared" si="32"/>
        <v>9.1568981378326555</v>
      </c>
      <c r="L196" s="184">
        <f t="shared" si="32"/>
        <v>9.0581619025485907</v>
      </c>
      <c r="M196" s="184">
        <f t="shared" si="32"/>
        <v>8.9867163867785536</v>
      </c>
      <c r="N196" s="184">
        <f t="shared" si="32"/>
        <v>8.9130627233617048</v>
      </c>
      <c r="O196" s="184">
        <f t="shared" si="32"/>
        <v>8.8488422038800536</v>
      </c>
      <c r="P196" s="184">
        <f t="shared" si="32"/>
        <v>8.8073953868803301</v>
      </c>
      <c r="Q196" s="184">
        <f t="shared" si="32"/>
        <v>8.7300067634454592</v>
      </c>
      <c r="R196" s="184">
        <f t="shared" si="32"/>
        <v>8.6648654576774504</v>
      </c>
      <c r="S196" s="184">
        <f t="shared" si="32"/>
        <v>8.59582021772394</v>
      </c>
      <c r="T196" s="184">
        <f t="shared" si="32"/>
        <v>8.5407786402261792</v>
      </c>
      <c r="U196" s="184">
        <f t="shared" si="32"/>
        <v>8.4726416198953558</v>
      </c>
      <c r="V196" s="184">
        <f t="shared" si="32"/>
        <v>8.417434737792135</v>
      </c>
      <c r="W196" s="184">
        <f t="shared" si="32"/>
        <v>8.277096088852602</v>
      </c>
      <c r="X196" s="184">
        <f t="shared" si="32"/>
        <v>8.2640820084890123</v>
      </c>
      <c r="Y196" s="184">
        <f t="shared" si="32"/>
        <v>8.1265960568298397</v>
      </c>
      <c r="Z196" s="184">
        <f t="shared" si="32"/>
        <v>8.058620833493336</v>
      </c>
      <c r="AA196" s="184">
        <f t="shared" si="32"/>
        <v>7.9164229210877437</v>
      </c>
      <c r="AB196" s="184">
        <f t="shared" si="32"/>
        <v>7.8517266407906874</v>
      </c>
      <c r="AC196" s="184">
        <f t="shared" si="32"/>
        <v>7.8590967181606715</v>
      </c>
      <c r="AD196" s="184">
        <f t="shared" si="32"/>
        <v>7.7249117224092458</v>
      </c>
      <c r="AE196" s="184">
        <f t="shared" si="32"/>
        <v>7.5854948508630429</v>
      </c>
      <c r="AF196" s="184">
        <f t="shared" si="32"/>
        <v>7.5420455772591595</v>
      </c>
    </row>
    <row r="197" spans="1:32" outlineLevel="1"/>
    <row r="198" spans="1:32" outlineLevel="1">
      <c r="A198" s="49" t="s">
        <v>518</v>
      </c>
      <c r="B198" s="52" t="s">
        <v>541</v>
      </c>
      <c r="C198" s="52" t="s">
        <v>130</v>
      </c>
      <c r="D198" s="52" t="s">
        <v>540</v>
      </c>
      <c r="E198" s="52" t="s">
        <v>520</v>
      </c>
      <c r="G198" s="52">
        <v>2030</v>
      </c>
      <c r="H198" s="52" t="s">
        <v>562</v>
      </c>
      <c r="I198" s="52" t="s">
        <v>130</v>
      </c>
      <c r="J198" s="52" t="s">
        <v>540</v>
      </c>
      <c r="L198" s="52">
        <v>2050</v>
      </c>
      <c r="M198" s="52" t="s">
        <v>562</v>
      </c>
      <c r="N198" s="52" t="s">
        <v>130</v>
      </c>
      <c r="O198" s="52" t="s">
        <v>540</v>
      </c>
    </row>
    <row r="199" spans="1:32" outlineLevel="1">
      <c r="A199" s="41" t="s">
        <v>521</v>
      </c>
      <c r="B199" s="53">
        <f>SUM(B129:AF129)/1000</f>
        <v>37.902810000000002</v>
      </c>
      <c r="C199" s="53">
        <f>SUM(B145:AF145)/1000</f>
        <v>33.388469999999998</v>
      </c>
      <c r="D199" s="53">
        <f>SUM(B185:AF185)/1000</f>
        <v>5.5073512866754388</v>
      </c>
      <c r="E199" s="53">
        <f>SUM('GCAM baselines'!K457:L457)/1000</f>
        <v>31.333232284513485</v>
      </c>
      <c r="G199" s="196" t="s">
        <v>79</v>
      </c>
      <c r="H199" s="197">
        <f>L129</f>
        <v>1274.1600000000001</v>
      </c>
      <c r="I199" s="197">
        <f>L171</f>
        <v>1087.9809164870589</v>
      </c>
      <c r="J199" s="197">
        <f>L185</f>
        <v>186.17908351294113</v>
      </c>
      <c r="L199" s="196" t="s">
        <v>79</v>
      </c>
      <c r="M199" s="197">
        <f>AF129</f>
        <v>1119.29</v>
      </c>
      <c r="N199" s="197">
        <f>AF171</f>
        <v>958.42769847269085</v>
      </c>
      <c r="O199" s="197">
        <f>AF185</f>
        <v>160.86230152730911</v>
      </c>
    </row>
    <row r="200" spans="1:32" outlineLevel="1">
      <c r="A200" s="41" t="s">
        <v>522</v>
      </c>
      <c r="B200" s="53">
        <f>SUM(B130:AF130)/1000</f>
        <v>13.792866999999998</v>
      </c>
      <c r="C200" s="53">
        <f t="shared" ref="C200:C203" si="33">SUM(B146:AF146)/1000</f>
        <v>13.792879999999997</v>
      </c>
      <c r="D200" s="53">
        <f t="shared" ref="D200:D201" si="34">SUM(B186:AF186)/1000</f>
        <v>1.1117213771444339</v>
      </c>
      <c r="E200" s="53">
        <f>'GCAM baselines'!G457/1000</f>
        <v>31.685005694494492</v>
      </c>
      <c r="G200" s="196" t="s">
        <v>81</v>
      </c>
      <c r="H200" s="197">
        <f>L130</f>
        <v>550.62300000000005</v>
      </c>
      <c r="I200" s="197">
        <f>L172</f>
        <v>501.54816755148374</v>
      </c>
      <c r="J200" s="197">
        <f t="shared" ref="J200:J203" si="35">L186</f>
        <v>49.074832448516304</v>
      </c>
      <c r="L200" s="196" t="s">
        <v>81</v>
      </c>
      <c r="M200" s="197">
        <f>AF130</f>
        <v>168.30099999999999</v>
      </c>
      <c r="N200" s="197">
        <f>AF172</f>
        <v>161.13499401409831</v>
      </c>
      <c r="O200" s="197">
        <f>AF186</f>
        <v>7.1660059859016769</v>
      </c>
    </row>
    <row r="201" spans="1:32" outlineLevel="1">
      <c r="A201" s="41" t="s">
        <v>523</v>
      </c>
      <c r="B201" s="53">
        <f>SUM(B131:AF131)/1000</f>
        <v>11.423166999999999</v>
      </c>
      <c r="C201" s="53">
        <f t="shared" si="33"/>
        <v>9.8503749999999979</v>
      </c>
      <c r="D201" s="53">
        <f t="shared" si="34"/>
        <v>2.0329755652740786</v>
      </c>
      <c r="E201" s="53">
        <f>'GCAM baselines'!F457/1000</f>
        <v>18.051441800733194</v>
      </c>
      <c r="G201" s="196" t="s">
        <v>374</v>
      </c>
      <c r="H201" s="197">
        <f>L131</f>
        <v>382.06599999999997</v>
      </c>
      <c r="I201" s="197">
        <f>L173</f>
        <v>315.62966110281684</v>
      </c>
      <c r="J201" s="197">
        <f t="shared" si="35"/>
        <v>66.436338897183134</v>
      </c>
      <c r="L201" s="196" t="s">
        <v>374</v>
      </c>
      <c r="M201" s="197">
        <f>AF131</f>
        <v>334.738</v>
      </c>
      <c r="N201" s="197">
        <f>AF173</f>
        <v>272.72467250914531</v>
      </c>
      <c r="O201" s="197">
        <f>AF187</f>
        <v>62.013327490854692</v>
      </c>
    </row>
    <row r="202" spans="1:32" outlineLevel="1">
      <c r="A202" s="41" t="s">
        <v>524</v>
      </c>
      <c r="B202" s="53">
        <f>SUM(B132:AF132)/1000</f>
        <v>4.5927619999999996</v>
      </c>
      <c r="C202" s="53">
        <f t="shared" si="33"/>
        <v>4.0203699999999998</v>
      </c>
      <c r="D202" s="53">
        <f>SUM(B188:AF188)/1000</f>
        <v>0.46769480712319556</v>
      </c>
      <c r="E202" s="53">
        <f>'GCAM baselines'!E457/1000</f>
        <v>7.558702308949572</v>
      </c>
      <c r="G202" s="196" t="s">
        <v>373</v>
      </c>
      <c r="H202" s="197">
        <f>L132</f>
        <v>149.80799999999999</v>
      </c>
      <c r="I202" s="197">
        <f>L174</f>
        <v>135.06326118561108</v>
      </c>
      <c r="J202" s="197">
        <f t="shared" si="35"/>
        <v>14.74473881438891</v>
      </c>
      <c r="L202" s="196" t="s">
        <v>373</v>
      </c>
      <c r="M202" s="197">
        <f>AF132</f>
        <v>139.72399999999999</v>
      </c>
      <c r="N202" s="197">
        <f>AF174</f>
        <v>124.67645911942877</v>
      </c>
      <c r="O202" s="197">
        <f>AF188</f>
        <v>15.047540880571219</v>
      </c>
    </row>
    <row r="203" spans="1:32" ht="28.8" outlineLevel="1">
      <c r="A203" s="199" t="s">
        <v>525</v>
      </c>
      <c r="B203" s="200">
        <f>SUM(B133:AG133)/1000</f>
        <v>44.15126999999999</v>
      </c>
      <c r="C203" s="200">
        <f t="shared" si="33"/>
        <v>41.649239999999992</v>
      </c>
      <c r="D203" s="200">
        <f>SUM(B189:AG189)/1000</f>
        <v>4.1063328317374825</v>
      </c>
      <c r="E203" s="200">
        <f>SUM('GCAM baselines'!J457,'GCAM baselines'!B457)/1000</f>
        <v>59.789735561492286</v>
      </c>
      <c r="G203" s="196" t="s">
        <v>526</v>
      </c>
      <c r="H203" s="197">
        <f>L133</f>
        <v>1448.43</v>
      </c>
      <c r="I203" s="197">
        <f>L175</f>
        <v>1318.3723591050696</v>
      </c>
      <c r="J203" s="197">
        <f t="shared" si="35"/>
        <v>130.0576408949305</v>
      </c>
      <c r="L203" s="196" t="s">
        <v>526</v>
      </c>
      <c r="M203" s="197">
        <f>AF133</f>
        <v>1338.64</v>
      </c>
      <c r="N203" s="197">
        <f>AF175</f>
        <v>1198.9471568787321</v>
      </c>
      <c r="O203" s="197">
        <f>AF189</f>
        <v>139.69284312126797</v>
      </c>
    </row>
    <row r="204" spans="1:32" ht="28.8" outlineLevel="1">
      <c r="A204" s="41" t="s">
        <v>527</v>
      </c>
      <c r="B204" s="53">
        <f>SUM(B139:AG139,B159:AG159)/1000</f>
        <v>28.808751599999997</v>
      </c>
      <c r="C204" s="53">
        <f>SUM(B154:AG154,B156:AG156)/1000</f>
        <v>27.896997100000004</v>
      </c>
      <c r="D204" s="53">
        <f>SUM(B194:AG194,B196:AG196)/1000</f>
        <v>2.647940481308956</v>
      </c>
      <c r="E204" s="53">
        <f>'GCAM baselines'!J457/1000</f>
        <v>45.833787473296674</v>
      </c>
      <c r="G204" s="196" t="s">
        <v>528</v>
      </c>
      <c r="H204" s="197">
        <f>SUM(L139,L159)</f>
        <v>950.02099999999996</v>
      </c>
      <c r="I204" s="197">
        <f>SUM(L180+L182)</f>
        <v>865.72949920094447</v>
      </c>
      <c r="J204" s="197">
        <f>SUM(L194,L196)</f>
        <v>84.291500799055484</v>
      </c>
      <c r="L204" s="196" t="s">
        <v>528</v>
      </c>
      <c r="M204" s="197">
        <f>SUM(AF139,AF159)</f>
        <v>846.4923</v>
      </c>
      <c r="N204" s="197">
        <f>SUM(AF180+AF182)</f>
        <v>759.04741746595084</v>
      </c>
      <c r="O204" s="197">
        <f>SUM(AF194,AF196)</f>
        <v>87.444882534049157</v>
      </c>
    </row>
    <row r="205" spans="1:32" outlineLevel="1">
      <c r="A205" s="41" t="s">
        <v>529</v>
      </c>
      <c r="B205" s="53">
        <f>SUM(B142:AG142)/1000</f>
        <v>15.342514000000003</v>
      </c>
      <c r="C205" s="53">
        <f>SUM(B155:AG155)/1000</f>
        <v>14.112698000000004</v>
      </c>
      <c r="D205" s="53">
        <f>SUM(B195:AG195)/1000</f>
        <v>1.5639270968147045</v>
      </c>
      <c r="E205" s="53">
        <f>'GCAM baselines'!B457/1000</f>
        <v>13.95594808819561</v>
      </c>
      <c r="G205" s="196" t="s">
        <v>105</v>
      </c>
      <c r="H205" s="197">
        <f>L142</f>
        <v>498.40800000000002</v>
      </c>
      <c r="I205" s="197">
        <f>L181</f>
        <v>449.35257049688977</v>
      </c>
      <c r="J205" s="197">
        <f>L195</f>
        <v>49.055429503110247</v>
      </c>
      <c r="L205" s="196" t="s">
        <v>105</v>
      </c>
      <c r="M205" s="197">
        <f>AF142</f>
        <v>492.14400000000001</v>
      </c>
      <c r="N205" s="197">
        <f>AF181</f>
        <v>439.14267625370127</v>
      </c>
      <c r="O205" s="197">
        <f>AF195</f>
        <v>53.001323746298738</v>
      </c>
    </row>
    <row r="206" spans="1:32" ht="28.8" outlineLevel="1">
      <c r="A206" s="41" t="s">
        <v>530</v>
      </c>
      <c r="B206" s="53">
        <f>SUM(B134:AF134)/1000</f>
        <v>1.6764592999999999</v>
      </c>
      <c r="C206" s="53">
        <f>SUM(B150:AF150)/1000</f>
        <v>1.7709101000000003</v>
      </c>
      <c r="D206" s="53">
        <f>SUM(B190:AF190)/1000</f>
        <v>0.28171844953133135</v>
      </c>
      <c r="E206" s="53">
        <f>SUM('GCAM baselines'!H457,'GCAM baselines'!I457)/1000</f>
        <v>3.0834425651068083</v>
      </c>
      <c r="G206" s="196" t="s">
        <v>87</v>
      </c>
      <c r="H206" s="197">
        <f>L134</f>
        <v>57.035499999999999</v>
      </c>
      <c r="I206" s="197">
        <f>L176</f>
        <v>49.213080800147175</v>
      </c>
      <c r="J206" s="197">
        <f>L190</f>
        <v>7.8224191998528241</v>
      </c>
      <c r="L206" s="196" t="s">
        <v>87</v>
      </c>
      <c r="M206" s="197">
        <f>AF134</f>
        <v>62.976300000000002</v>
      </c>
      <c r="N206" s="197">
        <f>AF176</f>
        <v>48.382816088904782</v>
      </c>
      <c r="O206" s="197">
        <f>AF190</f>
        <v>14.59348391109522</v>
      </c>
    </row>
    <row r="207" spans="1:32" outlineLevel="1">
      <c r="A207" s="41" t="s">
        <v>531</v>
      </c>
      <c r="B207" s="53">
        <f>SUM(B135:AF135)/1000</f>
        <v>-5.7909270000000008</v>
      </c>
      <c r="C207" s="53">
        <f>SUM(B151:AF151)/1000</f>
        <v>-5.7909240000000004</v>
      </c>
      <c r="D207" s="53">
        <f t="shared" ref="D207:D208" si="36">SUM(B191:AF191)/1000</f>
        <v>-0.48691228433567169</v>
      </c>
      <c r="E207" s="53">
        <f>'GCAM baselines'!C457/1000</f>
        <v>-23.068948637973577</v>
      </c>
      <c r="G207" s="196" t="s">
        <v>103</v>
      </c>
      <c r="H207" s="197">
        <f>L135</f>
        <v>-185.94499999999999</v>
      </c>
      <c r="I207" s="197">
        <f>L177</f>
        <v>-170.92788235583632</v>
      </c>
      <c r="J207" s="197">
        <f>L192</f>
        <v>0</v>
      </c>
      <c r="L207" s="196" t="s">
        <v>103</v>
      </c>
      <c r="M207" s="197">
        <f>AF135</f>
        <v>-185.95599999999999</v>
      </c>
      <c r="N207" s="197">
        <f>AF177</f>
        <v>-168.59939116402464</v>
      </c>
      <c r="O207" s="197">
        <f>AF192</f>
        <v>0</v>
      </c>
    </row>
    <row r="208" spans="1:32" outlineLevel="1">
      <c r="A208" s="41" t="s">
        <v>532</v>
      </c>
      <c r="B208" s="53">
        <f>SUM(B136:AF136)/1000</f>
        <v>0</v>
      </c>
      <c r="C208" s="53">
        <f>SUM(B152:AF152)/1000</f>
        <v>0</v>
      </c>
      <c r="D208" s="53">
        <f t="shared" si="36"/>
        <v>0</v>
      </c>
      <c r="E208" s="53">
        <v>0</v>
      </c>
    </row>
    <row r="209" spans="1:36" outlineLevel="1">
      <c r="A209" s="42" t="s">
        <v>164</v>
      </c>
      <c r="B209" s="54">
        <f>SUM(B199:B202,B204:B208)</f>
        <v>107.74840390000001</v>
      </c>
      <c r="C209" s="54">
        <f>SUM(C199:C202,C204:C208)</f>
        <v>99.041776200000001</v>
      </c>
      <c r="D209" s="54">
        <f>SUM(D199:D202,D204:D208)</f>
        <v>13.126416779536466</v>
      </c>
      <c r="E209" s="54">
        <f>SUM(E199:E202,E204:E208)</f>
        <v>128.43261157731627</v>
      </c>
    </row>
    <row r="211" spans="1:36">
      <c r="A211" s="4" t="s">
        <v>145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idden="1" outlineLevel="1">
      <c r="A212" t="s">
        <v>495</v>
      </c>
    </row>
    <row r="213" spans="1:36" hidden="1" outlineLevel="1">
      <c r="A213" s="35" t="s">
        <v>563</v>
      </c>
    </row>
    <row r="214" spans="1:36" hidden="1" outlineLevel="1">
      <c r="A214" t="s">
        <v>513</v>
      </c>
      <c r="B214">
        <v>2020</v>
      </c>
      <c r="C214">
        <v>2021</v>
      </c>
      <c r="D214">
        <v>2022</v>
      </c>
      <c r="E214">
        <v>2023</v>
      </c>
      <c r="F214">
        <v>2024</v>
      </c>
      <c r="G214">
        <v>2025</v>
      </c>
      <c r="H214">
        <v>2026</v>
      </c>
      <c r="I214">
        <v>2027</v>
      </c>
      <c r="J214">
        <v>2028</v>
      </c>
      <c r="K214">
        <v>2029</v>
      </c>
      <c r="L214">
        <v>2030</v>
      </c>
      <c r="M214">
        <v>2031</v>
      </c>
      <c r="N214">
        <v>2032</v>
      </c>
      <c r="O214">
        <v>2033</v>
      </c>
      <c r="P214">
        <v>2034</v>
      </c>
      <c r="Q214">
        <v>2035</v>
      </c>
      <c r="R214">
        <v>2036</v>
      </c>
      <c r="S214">
        <v>2037</v>
      </c>
      <c r="T214">
        <v>2038</v>
      </c>
      <c r="U214">
        <v>2039</v>
      </c>
      <c r="V214">
        <v>2040</v>
      </c>
      <c r="W214">
        <v>2041</v>
      </c>
      <c r="X214">
        <v>2042</v>
      </c>
      <c r="Y214">
        <v>2043</v>
      </c>
      <c r="Z214">
        <v>2044</v>
      </c>
      <c r="AA214">
        <v>2045</v>
      </c>
      <c r="AB214">
        <v>2046</v>
      </c>
      <c r="AC214">
        <v>2047</v>
      </c>
      <c r="AD214">
        <v>2048</v>
      </c>
      <c r="AE214">
        <v>2049</v>
      </c>
      <c r="AF214">
        <v>2050</v>
      </c>
    </row>
    <row r="215" spans="1:36" hidden="1" outlineLevel="1">
      <c r="A215" t="s">
        <v>445</v>
      </c>
      <c r="B215">
        <f>SUMIFS('EPS BAU Outputs'!C:C,'EPS BAU Outputs'!$B:$B,$A$212,'EPS BAU Outputs'!$A:$A,$A215)</f>
        <v>2817.47</v>
      </c>
      <c r="C215">
        <f>SUMIFS('EPS BAU Outputs'!D:D,'EPS BAU Outputs'!$B:$B,$A$212,'EPS BAU Outputs'!$A:$A,$A215)</f>
        <v>3049.97</v>
      </c>
      <c r="D215">
        <f>SUMIFS('EPS BAU Outputs'!E:E,'EPS BAU Outputs'!$B:$B,$A$212,'EPS BAU Outputs'!$A:$A,$A215)</f>
        <v>3204.75</v>
      </c>
      <c r="E215">
        <f>SUMIFS('EPS BAU Outputs'!F:F,'EPS BAU Outputs'!$B:$B,$A$212,'EPS BAU Outputs'!$A:$A,$A215)</f>
        <v>3373.67</v>
      </c>
      <c r="F215">
        <f>SUMIFS('EPS BAU Outputs'!G:G,'EPS BAU Outputs'!$B:$B,$A$212,'EPS BAU Outputs'!$A:$A,$A215)</f>
        <v>3487.64</v>
      </c>
      <c r="G215">
        <f>SUMIFS('EPS BAU Outputs'!H:H,'EPS BAU Outputs'!$B:$B,$A$212,'EPS BAU Outputs'!$A:$A,$A215)</f>
        <v>3564.29</v>
      </c>
      <c r="H215">
        <f>SUMIFS('EPS BAU Outputs'!I:I,'EPS BAU Outputs'!$B:$B,$A$212,'EPS BAU Outputs'!$A:$A,$A215)</f>
        <v>3638.87</v>
      </c>
      <c r="I215">
        <f>SUMIFS('EPS BAU Outputs'!J:J,'EPS BAU Outputs'!$B:$B,$A$212,'EPS BAU Outputs'!$A:$A,$A215)</f>
        <v>3706.75</v>
      </c>
      <c r="J215">
        <f>SUMIFS('EPS BAU Outputs'!K:K,'EPS BAU Outputs'!$B:$B,$A$212,'EPS BAU Outputs'!$A:$A,$A215)</f>
        <v>3814.11</v>
      </c>
      <c r="K215">
        <f>SUMIFS('EPS BAU Outputs'!L:L,'EPS BAU Outputs'!$B:$B,$A$212,'EPS BAU Outputs'!$A:$A,$A215)</f>
        <v>3929.26</v>
      </c>
      <c r="L215">
        <f>SUMIFS('EPS BAU Outputs'!M:M,'EPS BAU Outputs'!$B:$B,$A$212,'EPS BAU Outputs'!$A:$A,$A215)</f>
        <v>4039.4</v>
      </c>
      <c r="M215">
        <f>SUMIFS('EPS BAU Outputs'!N:N,'EPS BAU Outputs'!$B:$B,$A$212,'EPS BAU Outputs'!$A:$A,$A215)</f>
        <v>4149.07</v>
      </c>
      <c r="N215">
        <f>SUMIFS('EPS BAU Outputs'!O:O,'EPS BAU Outputs'!$B:$B,$A$212,'EPS BAU Outputs'!$A:$A,$A215)</f>
        <v>4263.2299999999996</v>
      </c>
      <c r="O215">
        <f>SUMIFS('EPS BAU Outputs'!P:P,'EPS BAU Outputs'!$B:$B,$A$212,'EPS BAU Outputs'!$A:$A,$A215)</f>
        <v>4384.45</v>
      </c>
      <c r="P215">
        <f>SUMIFS('EPS BAU Outputs'!Q:Q,'EPS BAU Outputs'!$B:$B,$A$212,'EPS BAU Outputs'!$A:$A,$A215)</f>
        <v>4489.8599999999997</v>
      </c>
      <c r="Q215">
        <f>SUMIFS('EPS BAU Outputs'!R:R,'EPS BAU Outputs'!$B:$B,$A$212,'EPS BAU Outputs'!$A:$A,$A215)</f>
        <v>4592.97</v>
      </c>
      <c r="R215">
        <f>SUMIFS('EPS BAU Outputs'!S:S,'EPS BAU Outputs'!$B:$B,$A$212,'EPS BAU Outputs'!$A:$A,$A215)</f>
        <v>4692.58</v>
      </c>
      <c r="S215">
        <f>SUMIFS('EPS BAU Outputs'!T:T,'EPS BAU Outputs'!$B:$B,$A$212,'EPS BAU Outputs'!$A:$A,$A215)</f>
        <v>4792.28</v>
      </c>
      <c r="T215">
        <f>SUMIFS('EPS BAU Outputs'!U:U,'EPS BAU Outputs'!$B:$B,$A$212,'EPS BAU Outputs'!$A:$A,$A215)</f>
        <v>4895.6099999999997</v>
      </c>
      <c r="U215">
        <f>SUMIFS('EPS BAU Outputs'!V:V,'EPS BAU Outputs'!$B:$B,$A$212,'EPS BAU Outputs'!$A:$A,$A215)</f>
        <v>4997.95</v>
      </c>
      <c r="V215">
        <f>SUMIFS('EPS BAU Outputs'!W:W,'EPS BAU Outputs'!$B:$B,$A$212,'EPS BAU Outputs'!$A:$A,$A215)</f>
        <v>5098.67</v>
      </c>
      <c r="W215">
        <f>SUMIFS('EPS BAU Outputs'!X:X,'EPS BAU Outputs'!$B:$B,$A$212,'EPS BAU Outputs'!$A:$A,$A215)</f>
        <v>5198.1899999999996</v>
      </c>
      <c r="X215">
        <f>SUMIFS('EPS BAU Outputs'!Y:Y,'EPS BAU Outputs'!$B:$B,$A$212,'EPS BAU Outputs'!$A:$A,$A215)</f>
        <v>5297.95</v>
      </c>
      <c r="Y215">
        <f>SUMIFS('EPS BAU Outputs'!Z:Z,'EPS BAU Outputs'!$B:$B,$A$212,'EPS BAU Outputs'!$A:$A,$A215)</f>
        <v>5384.72</v>
      </c>
      <c r="Z215">
        <f>SUMIFS('EPS BAU Outputs'!AA:AA,'EPS BAU Outputs'!$B:$B,$A$212,'EPS BAU Outputs'!$A:$A,$A215)</f>
        <v>5469.32</v>
      </c>
      <c r="AA215">
        <f>SUMIFS('EPS BAU Outputs'!AB:AB,'EPS BAU Outputs'!$B:$B,$A$212,'EPS BAU Outputs'!$A:$A,$A215)</f>
        <v>5553.99</v>
      </c>
      <c r="AB215">
        <f>SUMIFS('EPS BAU Outputs'!AC:AC,'EPS BAU Outputs'!$B:$B,$A$212,'EPS BAU Outputs'!$A:$A,$A215)</f>
        <v>5640.8</v>
      </c>
      <c r="AC215">
        <f>SUMIFS('EPS BAU Outputs'!AD:AD,'EPS BAU Outputs'!$B:$B,$A$212,'EPS BAU Outputs'!$A:$A,$A215)</f>
        <v>5727.69</v>
      </c>
      <c r="AD215">
        <f>SUMIFS('EPS BAU Outputs'!AE:AE,'EPS BAU Outputs'!$B:$B,$A$212,'EPS BAU Outputs'!$A:$A,$A215)</f>
        <v>5815.69</v>
      </c>
      <c r="AE215">
        <f>SUMIFS('EPS BAU Outputs'!AF:AF,'EPS BAU Outputs'!$B:$B,$A$212,'EPS BAU Outputs'!$A:$A,$A215)</f>
        <v>5903.21</v>
      </c>
      <c r="AF215">
        <f>SUMIFS('EPS BAU Outputs'!AG:AG,'EPS BAU Outputs'!$B:$B,$A$212,'EPS BAU Outputs'!$A:$A,$A215)</f>
        <v>5991.49</v>
      </c>
    </row>
    <row r="216" spans="1:36" hidden="1" outlineLevel="1">
      <c r="A216" t="s">
        <v>514</v>
      </c>
      <c r="B216">
        <f t="shared" ref="B216:AF216" si="37">B215/1000</f>
        <v>2.8174699999999997</v>
      </c>
      <c r="C216">
        <f t="shared" si="37"/>
        <v>3.0499699999999996</v>
      </c>
      <c r="D216">
        <f t="shared" si="37"/>
        <v>3.2047500000000002</v>
      </c>
      <c r="E216">
        <f t="shared" si="37"/>
        <v>3.3736700000000002</v>
      </c>
      <c r="F216">
        <f t="shared" si="37"/>
        <v>3.4876399999999999</v>
      </c>
      <c r="G216">
        <f t="shared" si="37"/>
        <v>3.5642900000000002</v>
      </c>
      <c r="H216">
        <f t="shared" si="37"/>
        <v>3.6388699999999998</v>
      </c>
      <c r="I216">
        <f t="shared" si="37"/>
        <v>3.70675</v>
      </c>
      <c r="J216">
        <f t="shared" si="37"/>
        <v>3.8141100000000003</v>
      </c>
      <c r="K216">
        <f t="shared" si="37"/>
        <v>3.9292600000000002</v>
      </c>
      <c r="L216">
        <f t="shared" si="37"/>
        <v>4.0393999999999997</v>
      </c>
      <c r="M216">
        <f t="shared" si="37"/>
        <v>4.14907</v>
      </c>
      <c r="N216">
        <f t="shared" si="37"/>
        <v>4.2632299999999992</v>
      </c>
      <c r="O216">
        <f t="shared" si="37"/>
        <v>4.3844500000000002</v>
      </c>
      <c r="P216">
        <f t="shared" si="37"/>
        <v>4.4898599999999993</v>
      </c>
      <c r="Q216">
        <f t="shared" si="37"/>
        <v>4.5929700000000002</v>
      </c>
      <c r="R216">
        <f t="shared" si="37"/>
        <v>4.6925799999999995</v>
      </c>
      <c r="S216">
        <f t="shared" si="37"/>
        <v>4.7922799999999999</v>
      </c>
      <c r="T216">
        <f t="shared" si="37"/>
        <v>4.8956099999999996</v>
      </c>
      <c r="U216">
        <f t="shared" si="37"/>
        <v>4.9979499999999994</v>
      </c>
      <c r="V216">
        <f t="shared" si="37"/>
        <v>5.0986700000000003</v>
      </c>
      <c r="W216">
        <f t="shared" si="37"/>
        <v>5.1981899999999994</v>
      </c>
      <c r="X216">
        <f t="shared" si="37"/>
        <v>5.2979500000000002</v>
      </c>
      <c r="Y216">
        <f t="shared" si="37"/>
        <v>5.3847200000000006</v>
      </c>
      <c r="Z216">
        <f t="shared" si="37"/>
        <v>5.4693199999999997</v>
      </c>
      <c r="AA216">
        <f t="shared" si="37"/>
        <v>5.5539899999999998</v>
      </c>
      <c r="AB216">
        <f t="shared" si="37"/>
        <v>5.6408000000000005</v>
      </c>
      <c r="AC216">
        <f t="shared" si="37"/>
        <v>5.7276899999999999</v>
      </c>
      <c r="AD216">
        <f t="shared" si="37"/>
        <v>5.81569</v>
      </c>
      <c r="AE216">
        <f t="shared" si="37"/>
        <v>5.9032099999999996</v>
      </c>
      <c r="AF216">
        <f t="shared" si="37"/>
        <v>5.9914899999999998</v>
      </c>
    </row>
    <row r="217" spans="1:36" hidden="1" outlineLevel="1"/>
    <row r="218" spans="1:36" hidden="1" outlineLevel="1">
      <c r="A218" s="40" t="s">
        <v>515</v>
      </c>
      <c r="B218" s="40">
        <f>SUM(B215:AF215)</f>
        <v>140965.9</v>
      </c>
    </row>
    <row r="219" spans="1:36" hidden="1" outlineLevel="1">
      <c r="A219" s="40" t="s">
        <v>503</v>
      </c>
      <c r="B219" s="40">
        <f>SUM(B216:AF216)</f>
        <v>140.9659</v>
      </c>
    </row>
    <row r="220" spans="1:36" hidden="1" outlineLevel="1">
      <c r="A220" s="40" t="s">
        <v>516</v>
      </c>
      <c r="B220" s="40">
        <f>SUM('GCAM baselines'!D458:L458)/1000</f>
        <v>197.54057731693499</v>
      </c>
    </row>
    <row r="221" spans="1:36" hidden="1" outlineLevel="1">
      <c r="A221" s="40" t="s">
        <v>517</v>
      </c>
      <c r="B221" s="40">
        <f>B220/B219</f>
        <v>1.4013359068890774</v>
      </c>
    </row>
    <row r="222" spans="1:36" hidden="1" outlineLevel="1"/>
    <row r="223" spans="1:36" hidden="1" outlineLevel="1">
      <c r="A223" t="s">
        <v>513</v>
      </c>
      <c r="B223">
        <v>2020</v>
      </c>
      <c r="C223">
        <v>2021</v>
      </c>
      <c r="D223">
        <v>2022</v>
      </c>
      <c r="E223">
        <v>2023</v>
      </c>
      <c r="F223">
        <v>2024</v>
      </c>
      <c r="G223">
        <v>2025</v>
      </c>
      <c r="H223">
        <v>2026</v>
      </c>
      <c r="I223">
        <v>2027</v>
      </c>
      <c r="J223">
        <v>2028</v>
      </c>
      <c r="K223">
        <v>2029</v>
      </c>
      <c r="L223">
        <v>2030</v>
      </c>
      <c r="M223">
        <v>2031</v>
      </c>
      <c r="N223">
        <v>2032</v>
      </c>
      <c r="O223">
        <v>2033</v>
      </c>
      <c r="P223">
        <v>2034</v>
      </c>
      <c r="Q223">
        <v>2035</v>
      </c>
      <c r="R223">
        <v>2036</v>
      </c>
      <c r="S223">
        <v>2037</v>
      </c>
      <c r="T223">
        <v>2038</v>
      </c>
      <c r="U223">
        <v>2039</v>
      </c>
      <c r="V223">
        <v>2040</v>
      </c>
      <c r="W223">
        <v>2041</v>
      </c>
      <c r="X223">
        <v>2042</v>
      </c>
      <c r="Y223">
        <v>2043</v>
      </c>
      <c r="Z223">
        <v>2044</v>
      </c>
      <c r="AA223">
        <v>2045</v>
      </c>
      <c r="AB223">
        <v>2046</v>
      </c>
      <c r="AC223">
        <v>2047</v>
      </c>
      <c r="AD223">
        <v>2048</v>
      </c>
      <c r="AE223">
        <v>2049</v>
      </c>
      <c r="AF223">
        <v>2050</v>
      </c>
    </row>
    <row r="224" spans="1:36" hidden="1" outlineLevel="1">
      <c r="A224" t="s">
        <v>447</v>
      </c>
      <c r="B224">
        <f>SUMIFS('EPS BAU Outputs'!C:C,'EPS BAU Outputs'!$B:$B,$A$212,'EPS BAU Outputs'!$A:$A,$A224)</f>
        <v>330.98399999999998</v>
      </c>
      <c r="C224">
        <f>SUMIFS('EPS BAU Outputs'!D:D,'EPS BAU Outputs'!$B:$B,$A$212,'EPS BAU Outputs'!$A:$A,$A224)</f>
        <v>399.279</v>
      </c>
      <c r="D224">
        <f>SUMIFS('EPS BAU Outputs'!E:E,'EPS BAU Outputs'!$B:$B,$A$212,'EPS BAU Outputs'!$A:$A,$A224)</f>
        <v>445.26600000000002</v>
      </c>
      <c r="E224">
        <f>SUMIFS('EPS BAU Outputs'!F:F,'EPS BAU Outputs'!$B:$B,$A$212,'EPS BAU Outputs'!$A:$A,$A224)</f>
        <v>480.68299999999999</v>
      </c>
      <c r="F224">
        <f>SUMIFS('EPS BAU Outputs'!G:G,'EPS BAU Outputs'!$B:$B,$A$212,'EPS BAU Outputs'!$A:$A,$A224)</f>
        <v>507.62</v>
      </c>
      <c r="G224">
        <f>SUMIFS('EPS BAU Outputs'!H:H,'EPS BAU Outputs'!$B:$B,$A$212,'EPS BAU Outputs'!$A:$A,$A224)</f>
        <v>529.41600000000005</v>
      </c>
      <c r="H224">
        <f>SUMIFS('EPS BAU Outputs'!I:I,'EPS BAU Outputs'!$B:$B,$A$212,'EPS BAU Outputs'!$A:$A,$A224)</f>
        <v>550.44399999999996</v>
      </c>
      <c r="I224">
        <f>SUMIFS('EPS BAU Outputs'!J:J,'EPS BAU Outputs'!$B:$B,$A$212,'EPS BAU Outputs'!$A:$A,$A224)</f>
        <v>569.02</v>
      </c>
      <c r="J224">
        <f>SUMIFS('EPS BAU Outputs'!K:K,'EPS BAU Outputs'!$B:$B,$A$212,'EPS BAU Outputs'!$A:$A,$A224)</f>
        <v>591.85699999999997</v>
      </c>
      <c r="K224">
        <f>SUMIFS('EPS BAU Outputs'!L:L,'EPS BAU Outputs'!$B:$B,$A$212,'EPS BAU Outputs'!$A:$A,$A224)</f>
        <v>614.274</v>
      </c>
      <c r="L224">
        <f>SUMIFS('EPS BAU Outputs'!M:M,'EPS BAU Outputs'!$B:$B,$A$212,'EPS BAU Outputs'!$A:$A,$A224)</f>
        <v>635.25800000000004</v>
      </c>
      <c r="M224">
        <f>SUMIFS('EPS BAU Outputs'!N:N,'EPS BAU Outputs'!$B:$B,$A$212,'EPS BAU Outputs'!$A:$A,$A224)</f>
        <v>654.42200000000003</v>
      </c>
      <c r="N224">
        <f>SUMIFS('EPS BAU Outputs'!O:O,'EPS BAU Outputs'!$B:$B,$A$212,'EPS BAU Outputs'!$A:$A,$A224)</f>
        <v>672.05100000000004</v>
      </c>
      <c r="O224">
        <f>SUMIFS('EPS BAU Outputs'!P:P,'EPS BAU Outputs'!$B:$B,$A$212,'EPS BAU Outputs'!$A:$A,$A224)</f>
        <v>688.13199999999995</v>
      </c>
      <c r="P224">
        <f>SUMIFS('EPS BAU Outputs'!Q:Q,'EPS BAU Outputs'!$B:$B,$A$212,'EPS BAU Outputs'!$A:$A,$A224)</f>
        <v>703.09100000000001</v>
      </c>
      <c r="Q224">
        <f>SUMIFS('EPS BAU Outputs'!R:R,'EPS BAU Outputs'!$B:$B,$A$212,'EPS BAU Outputs'!$A:$A,$A224)</f>
        <v>716.89800000000002</v>
      </c>
      <c r="R224">
        <f>SUMIFS('EPS BAU Outputs'!S:S,'EPS BAU Outputs'!$B:$B,$A$212,'EPS BAU Outputs'!$A:$A,$A224)</f>
        <v>729.96299999999997</v>
      </c>
      <c r="S224">
        <f>SUMIFS('EPS BAU Outputs'!T:T,'EPS BAU Outputs'!$B:$B,$A$212,'EPS BAU Outputs'!$A:$A,$A224)</f>
        <v>743.08299999999997</v>
      </c>
      <c r="T224">
        <f>SUMIFS('EPS BAU Outputs'!U:U,'EPS BAU Outputs'!$B:$B,$A$212,'EPS BAU Outputs'!$A:$A,$A224)</f>
        <v>759.09299999999996</v>
      </c>
      <c r="U224">
        <f>SUMIFS('EPS BAU Outputs'!V:V,'EPS BAU Outputs'!$B:$B,$A$212,'EPS BAU Outputs'!$A:$A,$A224)</f>
        <v>774.649</v>
      </c>
      <c r="V224">
        <f>SUMIFS('EPS BAU Outputs'!W:W,'EPS BAU Outputs'!$B:$B,$A$212,'EPS BAU Outputs'!$A:$A,$A224)</f>
        <v>790.05399999999997</v>
      </c>
      <c r="W224">
        <f>SUMIFS('EPS BAU Outputs'!X:X,'EPS BAU Outputs'!$B:$B,$A$212,'EPS BAU Outputs'!$A:$A,$A224)</f>
        <v>805.33100000000002</v>
      </c>
      <c r="X224">
        <f>SUMIFS('EPS BAU Outputs'!Y:Y,'EPS BAU Outputs'!$B:$B,$A$212,'EPS BAU Outputs'!$A:$A,$A224)</f>
        <v>820.56799999999998</v>
      </c>
      <c r="Y224">
        <f>SUMIFS('EPS BAU Outputs'!Z:Z,'EPS BAU Outputs'!$B:$B,$A$212,'EPS BAU Outputs'!$A:$A,$A224)</f>
        <v>834.02800000000002</v>
      </c>
      <c r="Z224">
        <f>SUMIFS('EPS BAU Outputs'!AA:AA,'EPS BAU Outputs'!$B:$B,$A$212,'EPS BAU Outputs'!$A:$A,$A224)</f>
        <v>847.54200000000003</v>
      </c>
      <c r="AA224">
        <f>SUMIFS('EPS BAU Outputs'!AB:AB,'EPS BAU Outputs'!$B:$B,$A$212,'EPS BAU Outputs'!$A:$A,$A224)</f>
        <v>861.34699999999998</v>
      </c>
      <c r="AB224">
        <f>SUMIFS('EPS BAU Outputs'!AC:AC,'EPS BAU Outputs'!$B:$B,$A$212,'EPS BAU Outputs'!$A:$A,$A224)</f>
        <v>875.28300000000002</v>
      </c>
      <c r="AC224">
        <f>SUMIFS('EPS BAU Outputs'!AD:AD,'EPS BAU Outputs'!$B:$B,$A$212,'EPS BAU Outputs'!$A:$A,$A224)</f>
        <v>889.33900000000006</v>
      </c>
      <c r="AD224">
        <f>SUMIFS('EPS BAU Outputs'!AE:AE,'EPS BAU Outputs'!$B:$B,$A$212,'EPS BAU Outputs'!$A:$A,$A224)</f>
        <v>903.67899999999997</v>
      </c>
      <c r="AE224">
        <f>SUMIFS('EPS BAU Outputs'!AF:AF,'EPS BAU Outputs'!$B:$B,$A$212,'EPS BAU Outputs'!$A:$A,$A224)</f>
        <v>918.02</v>
      </c>
      <c r="AF224">
        <f>SUMIFS('EPS BAU Outputs'!AG:AG,'EPS BAU Outputs'!$B:$B,$A$212,'EPS BAU Outputs'!$A:$A,$A224)</f>
        <v>932.50199999999995</v>
      </c>
    </row>
    <row r="225" spans="1:32" hidden="1" outlineLevel="1">
      <c r="A225" t="s">
        <v>448</v>
      </c>
      <c r="B225">
        <f>SUMIFS('EPS BAU Outputs'!C:C,'EPS BAU Outputs'!$B:$B,$A$212,'EPS BAU Outputs'!$A:$A,$A225)</f>
        <v>895.34799999999996</v>
      </c>
      <c r="C225">
        <f>SUMIFS('EPS BAU Outputs'!D:D,'EPS BAU Outputs'!$B:$B,$A$212,'EPS BAU Outputs'!$A:$A,$A225)</f>
        <v>939.899</v>
      </c>
      <c r="D225">
        <f>SUMIFS('EPS BAU Outputs'!E:E,'EPS BAU Outputs'!$B:$B,$A$212,'EPS BAU Outputs'!$A:$A,$A225)</f>
        <v>963.90800000000002</v>
      </c>
      <c r="E225">
        <f>SUMIFS('EPS BAU Outputs'!F:F,'EPS BAU Outputs'!$B:$B,$A$212,'EPS BAU Outputs'!$A:$A,$A225)</f>
        <v>1016.64</v>
      </c>
      <c r="F225">
        <f>SUMIFS('EPS BAU Outputs'!G:G,'EPS BAU Outputs'!$B:$B,$A$212,'EPS BAU Outputs'!$A:$A,$A225)</f>
        <v>1031.75</v>
      </c>
      <c r="G225">
        <f>SUMIFS('EPS BAU Outputs'!H:H,'EPS BAU Outputs'!$B:$B,$A$212,'EPS BAU Outputs'!$A:$A,$A225)</f>
        <v>1021.15</v>
      </c>
      <c r="H225">
        <f>SUMIFS('EPS BAU Outputs'!I:I,'EPS BAU Outputs'!$B:$B,$A$212,'EPS BAU Outputs'!$A:$A,$A225)</f>
        <v>1005.39</v>
      </c>
      <c r="I225">
        <f>SUMIFS('EPS BAU Outputs'!J:J,'EPS BAU Outputs'!$B:$B,$A$212,'EPS BAU Outputs'!$A:$A,$A225)</f>
        <v>986.23900000000003</v>
      </c>
      <c r="J225">
        <f>SUMIFS('EPS BAU Outputs'!K:K,'EPS BAU Outputs'!$B:$B,$A$212,'EPS BAU Outputs'!$A:$A,$A225)</f>
        <v>989.49800000000005</v>
      </c>
      <c r="K225">
        <f>SUMIFS('EPS BAU Outputs'!L:L,'EPS BAU Outputs'!$B:$B,$A$212,'EPS BAU Outputs'!$A:$A,$A225)</f>
        <v>1000.47</v>
      </c>
      <c r="L225">
        <f>SUMIFS('EPS BAU Outputs'!M:M,'EPS BAU Outputs'!$B:$B,$A$212,'EPS BAU Outputs'!$A:$A,$A225)</f>
        <v>1010.31</v>
      </c>
      <c r="M225">
        <f>SUMIFS('EPS BAU Outputs'!N:N,'EPS BAU Outputs'!$B:$B,$A$212,'EPS BAU Outputs'!$A:$A,$A225)</f>
        <v>1015.34</v>
      </c>
      <c r="N225">
        <f>SUMIFS('EPS BAU Outputs'!O:O,'EPS BAU Outputs'!$B:$B,$A$212,'EPS BAU Outputs'!$A:$A,$A225)</f>
        <v>1026.42</v>
      </c>
      <c r="O225">
        <f>SUMIFS('EPS BAU Outputs'!P:P,'EPS BAU Outputs'!$B:$B,$A$212,'EPS BAU Outputs'!$A:$A,$A225)</f>
        <v>1045.06</v>
      </c>
      <c r="P225">
        <f>SUMIFS('EPS BAU Outputs'!Q:Q,'EPS BAU Outputs'!$B:$B,$A$212,'EPS BAU Outputs'!$A:$A,$A225)</f>
        <v>1049.0899999999999</v>
      </c>
      <c r="Q225">
        <f>SUMIFS('EPS BAU Outputs'!R:R,'EPS BAU Outputs'!$B:$B,$A$212,'EPS BAU Outputs'!$A:$A,$A225)</f>
        <v>1052.6500000000001</v>
      </c>
      <c r="R225">
        <f>SUMIFS('EPS BAU Outputs'!S:S,'EPS BAU Outputs'!$B:$B,$A$212,'EPS BAU Outputs'!$A:$A,$A225)</f>
        <v>1055.93</v>
      </c>
      <c r="S225">
        <f>SUMIFS('EPS BAU Outputs'!T:T,'EPS BAU Outputs'!$B:$B,$A$212,'EPS BAU Outputs'!$A:$A,$A225)</f>
        <v>1059.05</v>
      </c>
      <c r="T225">
        <f>SUMIFS('EPS BAU Outputs'!U:U,'EPS BAU Outputs'!$B:$B,$A$212,'EPS BAU Outputs'!$A:$A,$A225)</f>
        <v>1062.0899999999999</v>
      </c>
      <c r="U225">
        <f>SUMIFS('EPS BAU Outputs'!V:V,'EPS BAU Outputs'!$B:$B,$A$212,'EPS BAU Outputs'!$A:$A,$A225)</f>
        <v>1064.45</v>
      </c>
      <c r="V225">
        <f>SUMIFS('EPS BAU Outputs'!W:W,'EPS BAU Outputs'!$B:$B,$A$212,'EPS BAU Outputs'!$A:$A,$A225)</f>
        <v>1066.57</v>
      </c>
      <c r="W225">
        <f>SUMIFS('EPS BAU Outputs'!X:X,'EPS BAU Outputs'!$B:$B,$A$212,'EPS BAU Outputs'!$A:$A,$A225)</f>
        <v>1068.98</v>
      </c>
      <c r="X225">
        <f>SUMIFS('EPS BAU Outputs'!Y:Y,'EPS BAU Outputs'!$B:$B,$A$212,'EPS BAU Outputs'!$A:$A,$A225)</f>
        <v>1071.1600000000001</v>
      </c>
      <c r="Y225">
        <f>SUMIFS('EPS BAU Outputs'!Z:Z,'EPS BAU Outputs'!$B:$B,$A$212,'EPS BAU Outputs'!$A:$A,$A225)</f>
        <v>1073.67</v>
      </c>
      <c r="Z225">
        <f>SUMIFS('EPS BAU Outputs'!AA:AA,'EPS BAU Outputs'!$B:$B,$A$212,'EPS BAU Outputs'!$A:$A,$A225)</f>
        <v>1074.23</v>
      </c>
      <c r="AA225">
        <f>SUMIFS('EPS BAU Outputs'!AB:AB,'EPS BAU Outputs'!$B:$B,$A$212,'EPS BAU Outputs'!$A:$A,$A225)</f>
        <v>1074.8699999999999</v>
      </c>
      <c r="AB225">
        <f>SUMIFS('EPS BAU Outputs'!AC:AC,'EPS BAU Outputs'!$B:$B,$A$212,'EPS BAU Outputs'!$A:$A,$A225)</f>
        <v>1075.47</v>
      </c>
      <c r="AC225">
        <f>SUMIFS('EPS BAU Outputs'!AD:AD,'EPS BAU Outputs'!$B:$B,$A$212,'EPS BAU Outputs'!$A:$A,$A225)</f>
        <v>1075.74</v>
      </c>
      <c r="AD225">
        <f>SUMIFS('EPS BAU Outputs'!AE:AE,'EPS BAU Outputs'!$B:$B,$A$212,'EPS BAU Outputs'!$A:$A,$A225)</f>
        <v>1076.51</v>
      </c>
      <c r="AE225">
        <f>SUMIFS('EPS BAU Outputs'!AF:AF,'EPS BAU Outputs'!$B:$B,$A$212,'EPS BAU Outputs'!$A:$A,$A225)</f>
        <v>1076.8499999999999</v>
      </c>
      <c r="AF225">
        <f>SUMIFS('EPS BAU Outputs'!AG:AG,'EPS BAU Outputs'!$B:$B,$A$212,'EPS BAU Outputs'!$A:$A,$A225)</f>
        <v>1077.6400000000001</v>
      </c>
    </row>
    <row r="226" spans="1:32" hidden="1" outlineLevel="1">
      <c r="A226" t="s">
        <v>449</v>
      </c>
      <c r="B226">
        <f>SUMIFS('EPS BAU Outputs'!C:C,'EPS BAU Outputs'!$B:$B,$A$212,'EPS BAU Outputs'!$A:$A,$A226)</f>
        <v>246.815</v>
      </c>
      <c r="C226">
        <f>SUMIFS('EPS BAU Outputs'!D:D,'EPS BAU Outputs'!$B:$B,$A$212,'EPS BAU Outputs'!$A:$A,$A226)</f>
        <v>236.00299999999999</v>
      </c>
      <c r="D226">
        <f>SUMIFS('EPS BAU Outputs'!E:E,'EPS BAU Outputs'!$B:$B,$A$212,'EPS BAU Outputs'!$A:$A,$A226)</f>
        <v>224.64699999999999</v>
      </c>
      <c r="E226">
        <f>SUMIFS('EPS BAU Outputs'!F:F,'EPS BAU Outputs'!$B:$B,$A$212,'EPS BAU Outputs'!$A:$A,$A226)</f>
        <v>216.63900000000001</v>
      </c>
      <c r="F226">
        <f>SUMIFS('EPS BAU Outputs'!G:G,'EPS BAU Outputs'!$B:$B,$A$212,'EPS BAU Outputs'!$A:$A,$A226)</f>
        <v>208.51599999999999</v>
      </c>
      <c r="G226">
        <f>SUMIFS('EPS BAU Outputs'!H:H,'EPS BAU Outputs'!$B:$B,$A$212,'EPS BAU Outputs'!$A:$A,$A226)</f>
        <v>200.334</v>
      </c>
      <c r="H226">
        <f>SUMIFS('EPS BAU Outputs'!I:I,'EPS BAU Outputs'!$B:$B,$A$212,'EPS BAU Outputs'!$A:$A,$A226)</f>
        <v>192.16800000000001</v>
      </c>
      <c r="I226">
        <f>SUMIFS('EPS BAU Outputs'!J:J,'EPS BAU Outputs'!$B:$B,$A$212,'EPS BAU Outputs'!$A:$A,$A226)</f>
        <v>183.94300000000001</v>
      </c>
      <c r="J226">
        <f>SUMIFS('EPS BAU Outputs'!K:K,'EPS BAU Outputs'!$B:$B,$A$212,'EPS BAU Outputs'!$A:$A,$A226)</f>
        <v>180.73400000000001</v>
      </c>
      <c r="K226">
        <f>SUMIFS('EPS BAU Outputs'!L:L,'EPS BAU Outputs'!$B:$B,$A$212,'EPS BAU Outputs'!$A:$A,$A226)</f>
        <v>177.529</v>
      </c>
      <c r="L226">
        <f>SUMIFS('EPS BAU Outputs'!M:M,'EPS BAU Outputs'!$B:$B,$A$212,'EPS BAU Outputs'!$A:$A,$A226)</f>
        <v>174.36600000000001</v>
      </c>
      <c r="M226">
        <f>SUMIFS('EPS BAU Outputs'!N:N,'EPS BAU Outputs'!$B:$B,$A$212,'EPS BAU Outputs'!$A:$A,$A226)</f>
        <v>171.149</v>
      </c>
      <c r="N226">
        <f>SUMIFS('EPS BAU Outputs'!O:O,'EPS BAU Outputs'!$B:$B,$A$212,'EPS BAU Outputs'!$A:$A,$A226)</f>
        <v>167.93600000000001</v>
      </c>
      <c r="O226">
        <f>SUMIFS('EPS BAU Outputs'!P:P,'EPS BAU Outputs'!$B:$B,$A$212,'EPS BAU Outputs'!$A:$A,$A226)</f>
        <v>164.375</v>
      </c>
      <c r="P226">
        <f>SUMIFS('EPS BAU Outputs'!Q:Q,'EPS BAU Outputs'!$B:$B,$A$212,'EPS BAU Outputs'!$A:$A,$A226)</f>
        <v>160.78700000000001</v>
      </c>
      <c r="Q226">
        <f>SUMIFS('EPS BAU Outputs'!R:R,'EPS BAU Outputs'!$B:$B,$A$212,'EPS BAU Outputs'!$A:$A,$A226)</f>
        <v>157.19300000000001</v>
      </c>
      <c r="R226">
        <f>SUMIFS('EPS BAU Outputs'!S:S,'EPS BAU Outputs'!$B:$B,$A$212,'EPS BAU Outputs'!$A:$A,$A226)</f>
        <v>153.60499999999999</v>
      </c>
      <c r="S226">
        <f>SUMIFS('EPS BAU Outputs'!T:T,'EPS BAU Outputs'!$B:$B,$A$212,'EPS BAU Outputs'!$A:$A,$A226)</f>
        <v>150.018</v>
      </c>
      <c r="T226">
        <f>SUMIFS('EPS BAU Outputs'!U:U,'EPS BAU Outputs'!$B:$B,$A$212,'EPS BAU Outputs'!$A:$A,$A226)</f>
        <v>149.30099999999999</v>
      </c>
      <c r="U226">
        <f>SUMIFS('EPS BAU Outputs'!V:V,'EPS BAU Outputs'!$B:$B,$A$212,'EPS BAU Outputs'!$A:$A,$A226)</f>
        <v>148.58500000000001</v>
      </c>
      <c r="V226">
        <f>SUMIFS('EPS BAU Outputs'!W:W,'EPS BAU Outputs'!$B:$B,$A$212,'EPS BAU Outputs'!$A:$A,$A226)</f>
        <v>147.85499999999999</v>
      </c>
      <c r="W226">
        <f>SUMIFS('EPS BAU Outputs'!X:X,'EPS BAU Outputs'!$B:$B,$A$212,'EPS BAU Outputs'!$A:$A,$A226)</f>
        <v>147.13999999999999</v>
      </c>
      <c r="X226">
        <f>SUMIFS('EPS BAU Outputs'!Y:Y,'EPS BAU Outputs'!$B:$B,$A$212,'EPS BAU Outputs'!$A:$A,$A226)</f>
        <v>146.41</v>
      </c>
      <c r="Y226">
        <f>SUMIFS('EPS BAU Outputs'!Z:Z,'EPS BAU Outputs'!$B:$B,$A$212,'EPS BAU Outputs'!$A:$A,$A226)</f>
        <v>145.66499999999999</v>
      </c>
      <c r="Z226">
        <f>SUMIFS('EPS BAU Outputs'!AA:AA,'EPS BAU Outputs'!$B:$B,$A$212,'EPS BAU Outputs'!$A:$A,$A226)</f>
        <v>144.91300000000001</v>
      </c>
      <c r="AA226">
        <f>SUMIFS('EPS BAU Outputs'!AB:AB,'EPS BAU Outputs'!$B:$B,$A$212,'EPS BAU Outputs'!$A:$A,$A226)</f>
        <v>144.16200000000001</v>
      </c>
      <c r="AB226">
        <f>SUMIFS('EPS BAU Outputs'!AC:AC,'EPS BAU Outputs'!$B:$B,$A$212,'EPS BAU Outputs'!$A:$A,$A226)</f>
        <v>143.41</v>
      </c>
      <c r="AC226">
        <f>SUMIFS('EPS BAU Outputs'!AD:AD,'EPS BAU Outputs'!$B:$B,$A$212,'EPS BAU Outputs'!$A:$A,$A226)</f>
        <v>142.65799999999999</v>
      </c>
      <c r="AD226">
        <f>SUMIFS('EPS BAU Outputs'!AE:AE,'EPS BAU Outputs'!$B:$B,$A$212,'EPS BAU Outputs'!$A:$A,$A226)</f>
        <v>141.90600000000001</v>
      </c>
      <c r="AE226">
        <f>SUMIFS('EPS BAU Outputs'!AF:AF,'EPS BAU Outputs'!$B:$B,$A$212,'EPS BAU Outputs'!$A:$A,$A226)</f>
        <v>141.149</v>
      </c>
      <c r="AF226">
        <f>SUMIFS('EPS BAU Outputs'!AG:AG,'EPS BAU Outputs'!$B:$B,$A$212,'EPS BAU Outputs'!$A:$A,$A226)</f>
        <v>140.404</v>
      </c>
    </row>
    <row r="227" spans="1:32" hidden="1" outlineLevel="1">
      <c r="A227" t="s">
        <v>450</v>
      </c>
      <c r="B227">
        <f>SUMIFS('EPS BAU Outputs'!C:C,'EPS BAU Outputs'!$B:$B,$A$212,'EPS BAU Outputs'!$A:$A,$A227)</f>
        <v>7.3372200000000003</v>
      </c>
      <c r="C227">
        <f>SUMIFS('EPS BAU Outputs'!D:D,'EPS BAU Outputs'!$B:$B,$A$212,'EPS BAU Outputs'!$A:$A,$A227)</f>
        <v>7.5947300000000002</v>
      </c>
      <c r="D227">
        <f>SUMIFS('EPS BAU Outputs'!E:E,'EPS BAU Outputs'!$B:$B,$A$212,'EPS BAU Outputs'!$A:$A,$A227)</f>
        <v>7.7958400000000001</v>
      </c>
      <c r="E227">
        <f>SUMIFS('EPS BAU Outputs'!F:F,'EPS BAU Outputs'!$B:$B,$A$212,'EPS BAU Outputs'!$A:$A,$A227)</f>
        <v>7.9432900000000002</v>
      </c>
      <c r="F227">
        <f>SUMIFS('EPS BAU Outputs'!G:G,'EPS BAU Outputs'!$B:$B,$A$212,'EPS BAU Outputs'!$A:$A,$A227)</f>
        <v>8.0759899999999991</v>
      </c>
      <c r="G227">
        <f>SUMIFS('EPS BAU Outputs'!H:H,'EPS BAU Outputs'!$B:$B,$A$212,'EPS BAU Outputs'!$A:$A,$A227)</f>
        <v>8.2011299999999991</v>
      </c>
      <c r="H227">
        <f>SUMIFS('EPS BAU Outputs'!I:I,'EPS BAU Outputs'!$B:$B,$A$212,'EPS BAU Outputs'!$A:$A,$A227)</f>
        <v>8.3225499999999997</v>
      </c>
      <c r="I227">
        <f>SUMIFS('EPS BAU Outputs'!J:J,'EPS BAU Outputs'!$B:$B,$A$212,'EPS BAU Outputs'!$A:$A,$A227)</f>
        <v>8.4420300000000008</v>
      </c>
      <c r="J227">
        <f>SUMIFS('EPS BAU Outputs'!K:K,'EPS BAU Outputs'!$B:$B,$A$212,'EPS BAU Outputs'!$A:$A,$A227)</f>
        <v>8.7494200000000006</v>
      </c>
      <c r="K227">
        <f>SUMIFS('EPS BAU Outputs'!L:L,'EPS BAU Outputs'!$B:$B,$A$212,'EPS BAU Outputs'!$A:$A,$A227)</f>
        <v>9.0563300000000009</v>
      </c>
      <c r="L227">
        <f>SUMIFS('EPS BAU Outputs'!M:M,'EPS BAU Outputs'!$B:$B,$A$212,'EPS BAU Outputs'!$A:$A,$A227)</f>
        <v>9.3629999999999995</v>
      </c>
      <c r="M227">
        <f>SUMIFS('EPS BAU Outputs'!N:N,'EPS BAU Outputs'!$B:$B,$A$212,'EPS BAU Outputs'!$A:$A,$A227)</f>
        <v>9.6695399999999996</v>
      </c>
      <c r="N227">
        <f>SUMIFS('EPS BAU Outputs'!O:O,'EPS BAU Outputs'!$B:$B,$A$212,'EPS BAU Outputs'!$A:$A,$A227)</f>
        <v>9.9760899999999992</v>
      </c>
      <c r="O227">
        <f>SUMIFS('EPS BAU Outputs'!P:P,'EPS BAU Outputs'!$B:$B,$A$212,'EPS BAU Outputs'!$A:$A,$A227)</f>
        <v>10.0123</v>
      </c>
      <c r="P227">
        <f>SUMIFS('EPS BAU Outputs'!Q:Q,'EPS BAU Outputs'!$B:$B,$A$212,'EPS BAU Outputs'!$A:$A,$A227)</f>
        <v>10.048400000000001</v>
      </c>
      <c r="Q227">
        <f>SUMIFS('EPS BAU Outputs'!R:R,'EPS BAU Outputs'!$B:$B,$A$212,'EPS BAU Outputs'!$A:$A,$A227)</f>
        <v>10.0846</v>
      </c>
      <c r="R227">
        <f>SUMIFS('EPS BAU Outputs'!S:S,'EPS BAU Outputs'!$B:$B,$A$212,'EPS BAU Outputs'!$A:$A,$A227)</f>
        <v>10.120799999999999</v>
      </c>
      <c r="S227">
        <f>SUMIFS('EPS BAU Outputs'!T:T,'EPS BAU Outputs'!$B:$B,$A$212,'EPS BAU Outputs'!$A:$A,$A227)</f>
        <v>10.157</v>
      </c>
      <c r="T227">
        <f>SUMIFS('EPS BAU Outputs'!U:U,'EPS BAU Outputs'!$B:$B,$A$212,'EPS BAU Outputs'!$A:$A,$A227)</f>
        <v>10.090299999999999</v>
      </c>
      <c r="U227">
        <f>SUMIFS('EPS BAU Outputs'!V:V,'EPS BAU Outputs'!$B:$B,$A$212,'EPS BAU Outputs'!$A:$A,$A227)</f>
        <v>10.0237</v>
      </c>
      <c r="V227">
        <f>SUMIFS('EPS BAU Outputs'!W:W,'EPS BAU Outputs'!$B:$B,$A$212,'EPS BAU Outputs'!$A:$A,$A227)</f>
        <v>9.9569299999999998</v>
      </c>
      <c r="W227">
        <f>SUMIFS('EPS BAU Outputs'!X:X,'EPS BAU Outputs'!$B:$B,$A$212,'EPS BAU Outputs'!$A:$A,$A227)</f>
        <v>9.8902800000000006</v>
      </c>
      <c r="X227">
        <f>SUMIFS('EPS BAU Outputs'!Y:Y,'EPS BAU Outputs'!$B:$B,$A$212,'EPS BAU Outputs'!$A:$A,$A227)</f>
        <v>9.8236299999999996</v>
      </c>
      <c r="Y227">
        <f>SUMIFS('EPS BAU Outputs'!Z:Z,'EPS BAU Outputs'!$B:$B,$A$212,'EPS BAU Outputs'!$A:$A,$A227)</f>
        <v>9.7895299999999992</v>
      </c>
      <c r="Z227">
        <f>SUMIFS('EPS BAU Outputs'!AA:AA,'EPS BAU Outputs'!$B:$B,$A$212,'EPS BAU Outputs'!$A:$A,$A227)</f>
        <v>9.7554999999999996</v>
      </c>
      <c r="AA227">
        <f>SUMIFS('EPS BAU Outputs'!AB:AB,'EPS BAU Outputs'!$B:$B,$A$212,'EPS BAU Outputs'!$A:$A,$A227)</f>
        <v>9.7214100000000006</v>
      </c>
      <c r="AB227">
        <f>SUMIFS('EPS BAU Outputs'!AC:AC,'EPS BAU Outputs'!$B:$B,$A$212,'EPS BAU Outputs'!$A:$A,$A227)</f>
        <v>9.6873699999999996</v>
      </c>
      <c r="AC227">
        <f>SUMIFS('EPS BAU Outputs'!AD:AD,'EPS BAU Outputs'!$B:$B,$A$212,'EPS BAU Outputs'!$A:$A,$A227)</f>
        <v>9.6532800000000005</v>
      </c>
      <c r="AD227">
        <f>SUMIFS('EPS BAU Outputs'!AE:AE,'EPS BAU Outputs'!$B:$B,$A$212,'EPS BAU Outputs'!$A:$A,$A227)</f>
        <v>9.6191800000000001</v>
      </c>
      <c r="AE227">
        <f>SUMIFS('EPS BAU Outputs'!AF:AF,'EPS BAU Outputs'!$B:$B,$A$212,'EPS BAU Outputs'!$A:$A,$A227)</f>
        <v>9.5851500000000005</v>
      </c>
      <c r="AF227">
        <f>SUMIFS('EPS BAU Outputs'!AG:AG,'EPS BAU Outputs'!$B:$B,$A$212,'EPS BAU Outputs'!$A:$A,$A227)</f>
        <v>9.55105</v>
      </c>
    </row>
    <row r="228" spans="1:32" hidden="1" outlineLevel="1">
      <c r="A228" t="s">
        <v>451</v>
      </c>
      <c r="B228">
        <f>SUMIFS('EPS BAU Outputs'!C:C,'EPS BAU Outputs'!$B:$B,$A$212,'EPS BAU Outputs'!$A:$A,$A228)</f>
        <v>1637.91</v>
      </c>
      <c r="C228">
        <f>SUMIFS('EPS BAU Outputs'!D:D,'EPS BAU Outputs'!$B:$B,$A$212,'EPS BAU Outputs'!$A:$A,$A228)</f>
        <v>1768.11</v>
      </c>
      <c r="D228">
        <f>SUMIFS('EPS BAU Outputs'!E:E,'EPS BAU Outputs'!$B:$B,$A$212,'EPS BAU Outputs'!$A:$A,$A228)</f>
        <v>1864.06</v>
      </c>
      <c r="E228">
        <f>SUMIFS('EPS BAU Outputs'!F:F,'EPS BAU Outputs'!$B:$B,$A$212,'EPS BAU Outputs'!$A:$A,$A228)</f>
        <v>1952.69</v>
      </c>
      <c r="F228">
        <f>SUMIFS('EPS BAU Outputs'!G:G,'EPS BAU Outputs'!$B:$B,$A$212,'EPS BAU Outputs'!$A:$A,$A228)</f>
        <v>2032.6</v>
      </c>
      <c r="G228">
        <f>SUMIFS('EPS BAU Outputs'!H:H,'EPS BAU Outputs'!$B:$B,$A$212,'EPS BAU Outputs'!$A:$A,$A228)</f>
        <v>2106.11</v>
      </c>
      <c r="H228">
        <f>SUMIFS('EPS BAU Outputs'!I:I,'EPS BAU Outputs'!$B:$B,$A$212,'EPS BAU Outputs'!$A:$A,$A228)</f>
        <v>2183.46</v>
      </c>
      <c r="I228">
        <f>SUMIFS('EPS BAU Outputs'!J:J,'EPS BAU Outputs'!$B:$B,$A$212,'EPS BAU Outputs'!$A:$A,$A228)</f>
        <v>2260.02</v>
      </c>
      <c r="J228">
        <f>SUMIFS('EPS BAU Outputs'!K:K,'EPS BAU Outputs'!$B:$B,$A$212,'EPS BAU Outputs'!$A:$A,$A228)</f>
        <v>2344.19</v>
      </c>
      <c r="K228">
        <f>SUMIFS('EPS BAU Outputs'!L:L,'EPS BAU Outputs'!$B:$B,$A$212,'EPS BAU Outputs'!$A:$A,$A228)</f>
        <v>2428.85</v>
      </c>
      <c r="L228">
        <f>SUMIFS('EPS BAU Outputs'!M:M,'EPS BAU Outputs'!$B:$B,$A$212,'EPS BAU Outputs'!$A:$A,$A228)</f>
        <v>2511.02</v>
      </c>
      <c r="M228">
        <f>SUMIFS('EPS BAU Outputs'!N:N,'EPS BAU Outputs'!$B:$B,$A$212,'EPS BAU Outputs'!$A:$A,$A228)</f>
        <v>2599.41</v>
      </c>
      <c r="N228">
        <f>SUMIFS('EPS BAU Outputs'!O:O,'EPS BAU Outputs'!$B:$B,$A$212,'EPS BAU Outputs'!$A:$A,$A228)</f>
        <v>2687.76</v>
      </c>
      <c r="O228">
        <f>SUMIFS('EPS BAU Outputs'!P:P,'EPS BAU Outputs'!$B:$B,$A$212,'EPS BAU Outputs'!$A:$A,$A228)</f>
        <v>2777.79</v>
      </c>
      <c r="P228">
        <f>SUMIFS('EPS BAU Outputs'!Q:Q,'EPS BAU Outputs'!$B:$B,$A$212,'EPS BAU Outputs'!$A:$A,$A228)</f>
        <v>2867.76</v>
      </c>
      <c r="Q228">
        <f>SUMIFS('EPS BAU Outputs'!R:R,'EPS BAU Outputs'!$B:$B,$A$212,'EPS BAU Outputs'!$A:$A,$A228)</f>
        <v>2957.07</v>
      </c>
      <c r="R228">
        <f>SUMIFS('EPS BAU Outputs'!S:S,'EPS BAU Outputs'!$B:$B,$A$212,'EPS BAU Outputs'!$A:$A,$A228)</f>
        <v>3043.88</v>
      </c>
      <c r="S228">
        <f>SUMIFS('EPS BAU Outputs'!T:T,'EPS BAU Outputs'!$B:$B,$A$212,'EPS BAU Outputs'!$A:$A,$A228)</f>
        <v>3130.9</v>
      </c>
      <c r="T228">
        <f>SUMIFS('EPS BAU Outputs'!U:U,'EPS BAU Outputs'!$B:$B,$A$212,'EPS BAU Outputs'!$A:$A,$A228)</f>
        <v>3215.96</v>
      </c>
      <c r="U228">
        <f>SUMIFS('EPS BAU Outputs'!V:V,'EPS BAU Outputs'!$B:$B,$A$212,'EPS BAU Outputs'!$A:$A,$A228)</f>
        <v>3301.17</v>
      </c>
      <c r="V228">
        <f>SUMIFS('EPS BAU Outputs'!W:W,'EPS BAU Outputs'!$B:$B,$A$212,'EPS BAU Outputs'!$A:$A,$A228)</f>
        <v>3385.15</v>
      </c>
      <c r="W228">
        <f>SUMIFS('EPS BAU Outputs'!X:X,'EPS BAU Outputs'!$B:$B,$A$212,'EPS BAU Outputs'!$A:$A,$A228)</f>
        <v>3467.76</v>
      </c>
      <c r="X228">
        <f>SUMIFS('EPS BAU Outputs'!Y:Y,'EPS BAU Outputs'!$B:$B,$A$212,'EPS BAU Outputs'!$A:$A,$A228)</f>
        <v>3550.91</v>
      </c>
      <c r="Y228">
        <f>SUMIFS('EPS BAU Outputs'!Z:Z,'EPS BAU Outputs'!$B:$B,$A$212,'EPS BAU Outputs'!$A:$A,$A228)</f>
        <v>3622.48</v>
      </c>
      <c r="Z228">
        <f>SUMIFS('EPS BAU Outputs'!AA:AA,'EPS BAU Outputs'!$B:$B,$A$212,'EPS BAU Outputs'!$A:$A,$A228)</f>
        <v>3693.79</v>
      </c>
      <c r="AA228">
        <f>SUMIFS('EPS BAU Outputs'!AB:AB,'EPS BAU Outputs'!$B:$B,$A$212,'EPS BAU Outputs'!$A:$A,$A228)</f>
        <v>3764.8</v>
      </c>
      <c r="AB228">
        <f>SUMIFS('EPS BAU Outputs'!AC:AC,'EPS BAU Outputs'!$B:$B,$A$212,'EPS BAU Outputs'!$A:$A,$A228)</f>
        <v>3837.86</v>
      </c>
      <c r="AC228">
        <f>SUMIFS('EPS BAU Outputs'!AD:AD,'EPS BAU Outputs'!$B:$B,$A$212,'EPS BAU Outputs'!$A:$A,$A228)</f>
        <v>3911.23</v>
      </c>
      <c r="AD228">
        <f>SUMIFS('EPS BAU Outputs'!AE:AE,'EPS BAU Outputs'!$B:$B,$A$212,'EPS BAU Outputs'!$A:$A,$A228)</f>
        <v>3984.89</v>
      </c>
      <c r="AE228">
        <f>SUMIFS('EPS BAU Outputs'!AF:AF,'EPS BAU Outputs'!$B:$B,$A$212,'EPS BAU Outputs'!$A:$A,$A228)</f>
        <v>4058.52</v>
      </c>
      <c r="AF228">
        <f>SUMIFS('EPS BAU Outputs'!AG:AG,'EPS BAU Outputs'!$B:$B,$A$212,'EPS BAU Outputs'!$A:$A,$A228)</f>
        <v>4132.3100000000004</v>
      </c>
    </row>
    <row r="229" spans="1:32" hidden="1" outlineLevel="1">
      <c r="A229" t="s">
        <v>452</v>
      </c>
      <c r="B229">
        <f>SUMIFS('EPS BAU Outputs'!C:C,'EPS BAU Outputs'!$B:$B,$A$212,'EPS BAU Outputs'!$A:$A,$A229)</f>
        <v>0</v>
      </c>
      <c r="C229">
        <f>SUMIFS('EPS BAU Outputs'!D:D,'EPS BAU Outputs'!$B:$B,$A$212,'EPS BAU Outputs'!$A:$A,$A229)</f>
        <v>0</v>
      </c>
      <c r="D229">
        <f>SUMIFS('EPS BAU Outputs'!E:E,'EPS BAU Outputs'!$B:$B,$A$212,'EPS BAU Outputs'!$A:$A,$A229)</f>
        <v>0</v>
      </c>
      <c r="E229">
        <f>SUMIFS('EPS BAU Outputs'!F:F,'EPS BAU Outputs'!$B:$B,$A$212,'EPS BAU Outputs'!$A:$A,$A229)</f>
        <v>0</v>
      </c>
      <c r="F229">
        <f>SUMIFS('EPS BAU Outputs'!G:G,'EPS BAU Outputs'!$B:$B,$A$212,'EPS BAU Outputs'!$A:$A,$A229)</f>
        <v>0</v>
      </c>
      <c r="G229">
        <f>SUMIFS('EPS BAU Outputs'!H:H,'EPS BAU Outputs'!$B:$B,$A$212,'EPS BAU Outputs'!$A:$A,$A229)</f>
        <v>0</v>
      </c>
      <c r="H229">
        <f>SUMIFS('EPS BAU Outputs'!I:I,'EPS BAU Outputs'!$B:$B,$A$212,'EPS BAU Outputs'!$A:$A,$A229)</f>
        <v>0</v>
      </c>
      <c r="I229">
        <f>SUMIFS('EPS BAU Outputs'!J:J,'EPS BAU Outputs'!$B:$B,$A$212,'EPS BAU Outputs'!$A:$A,$A229)</f>
        <v>0</v>
      </c>
      <c r="J229">
        <f>SUMIFS('EPS BAU Outputs'!K:K,'EPS BAU Outputs'!$B:$B,$A$212,'EPS BAU Outputs'!$A:$A,$A229)</f>
        <v>0</v>
      </c>
      <c r="K229">
        <f>SUMIFS('EPS BAU Outputs'!L:L,'EPS BAU Outputs'!$B:$B,$A$212,'EPS BAU Outputs'!$A:$A,$A229)</f>
        <v>0</v>
      </c>
      <c r="L229">
        <f>SUMIFS('EPS BAU Outputs'!M:M,'EPS BAU Outputs'!$B:$B,$A$212,'EPS BAU Outputs'!$A:$A,$A229)</f>
        <v>0</v>
      </c>
      <c r="M229">
        <f>SUMIFS('EPS BAU Outputs'!N:N,'EPS BAU Outputs'!$B:$B,$A$212,'EPS BAU Outputs'!$A:$A,$A229)</f>
        <v>0</v>
      </c>
      <c r="N229">
        <f>SUMIFS('EPS BAU Outputs'!O:O,'EPS BAU Outputs'!$B:$B,$A$212,'EPS BAU Outputs'!$A:$A,$A229)</f>
        <v>0</v>
      </c>
      <c r="O229">
        <f>SUMIFS('EPS BAU Outputs'!P:P,'EPS BAU Outputs'!$B:$B,$A$212,'EPS BAU Outputs'!$A:$A,$A229)</f>
        <v>0</v>
      </c>
      <c r="P229">
        <f>SUMIFS('EPS BAU Outputs'!Q:Q,'EPS BAU Outputs'!$B:$B,$A$212,'EPS BAU Outputs'!$A:$A,$A229)</f>
        <v>0</v>
      </c>
      <c r="Q229">
        <f>SUMIFS('EPS BAU Outputs'!R:R,'EPS BAU Outputs'!$B:$B,$A$212,'EPS BAU Outputs'!$A:$A,$A229)</f>
        <v>0</v>
      </c>
      <c r="R229">
        <f>SUMIFS('EPS BAU Outputs'!S:S,'EPS BAU Outputs'!$B:$B,$A$212,'EPS BAU Outputs'!$A:$A,$A229)</f>
        <v>0</v>
      </c>
      <c r="S229">
        <f>SUMIFS('EPS BAU Outputs'!T:T,'EPS BAU Outputs'!$B:$B,$A$212,'EPS BAU Outputs'!$A:$A,$A229)</f>
        <v>0</v>
      </c>
      <c r="T229">
        <f>SUMIFS('EPS BAU Outputs'!U:U,'EPS BAU Outputs'!$B:$B,$A$212,'EPS BAU Outputs'!$A:$A,$A229)</f>
        <v>0</v>
      </c>
      <c r="U229">
        <f>SUMIFS('EPS BAU Outputs'!V:V,'EPS BAU Outputs'!$B:$B,$A$212,'EPS BAU Outputs'!$A:$A,$A229)</f>
        <v>0</v>
      </c>
      <c r="V229">
        <f>SUMIFS('EPS BAU Outputs'!W:W,'EPS BAU Outputs'!$B:$B,$A$212,'EPS BAU Outputs'!$A:$A,$A229)</f>
        <v>0</v>
      </c>
      <c r="W229">
        <f>SUMIFS('EPS BAU Outputs'!X:X,'EPS BAU Outputs'!$B:$B,$A$212,'EPS BAU Outputs'!$A:$A,$A229)</f>
        <v>0</v>
      </c>
      <c r="X229">
        <f>SUMIFS('EPS BAU Outputs'!Y:Y,'EPS BAU Outputs'!$B:$B,$A$212,'EPS BAU Outputs'!$A:$A,$A229)</f>
        <v>0</v>
      </c>
      <c r="Y229">
        <f>SUMIFS('EPS BAU Outputs'!Z:Z,'EPS BAU Outputs'!$B:$B,$A$212,'EPS BAU Outputs'!$A:$A,$A229)</f>
        <v>0</v>
      </c>
      <c r="Z229">
        <f>SUMIFS('EPS BAU Outputs'!AA:AA,'EPS BAU Outputs'!$B:$B,$A$212,'EPS BAU Outputs'!$A:$A,$A229)</f>
        <v>0</v>
      </c>
      <c r="AA229">
        <f>SUMIFS('EPS BAU Outputs'!AB:AB,'EPS BAU Outputs'!$B:$B,$A$212,'EPS BAU Outputs'!$A:$A,$A229)</f>
        <v>0</v>
      </c>
      <c r="AB229">
        <f>SUMIFS('EPS BAU Outputs'!AC:AC,'EPS BAU Outputs'!$B:$B,$A$212,'EPS BAU Outputs'!$A:$A,$A229)</f>
        <v>0</v>
      </c>
      <c r="AC229">
        <f>SUMIFS('EPS BAU Outputs'!AD:AD,'EPS BAU Outputs'!$B:$B,$A$212,'EPS BAU Outputs'!$A:$A,$A229)</f>
        <v>0</v>
      </c>
      <c r="AD229">
        <f>SUMIFS('EPS BAU Outputs'!AE:AE,'EPS BAU Outputs'!$B:$B,$A$212,'EPS BAU Outputs'!$A:$A,$A229)</f>
        <v>0</v>
      </c>
      <c r="AE229">
        <f>SUMIFS('EPS BAU Outputs'!AF:AF,'EPS BAU Outputs'!$B:$B,$A$212,'EPS BAU Outputs'!$A:$A,$A229)</f>
        <v>0</v>
      </c>
      <c r="AF229">
        <f>SUMIFS('EPS BAU Outputs'!AG:AG,'EPS BAU Outputs'!$B:$B,$A$212,'EPS BAU Outputs'!$A:$A,$A229)</f>
        <v>0</v>
      </c>
    </row>
    <row r="230" spans="1:32" hidden="1" outlineLevel="1">
      <c r="A230" t="s">
        <v>453</v>
      </c>
      <c r="B230">
        <f>SUMIFS('EPS BAU Outputs'!C:C,'EPS BAU Outputs'!$B:$B,$A$212,'EPS BAU Outputs'!$A:$A,$A230)</f>
        <v>-300.91800000000001</v>
      </c>
      <c r="C230">
        <f>SUMIFS('EPS BAU Outputs'!D:D,'EPS BAU Outputs'!$B:$B,$A$212,'EPS BAU Outputs'!$A:$A,$A230)</f>
        <v>-300.91800000000001</v>
      </c>
      <c r="D230">
        <f>SUMIFS('EPS BAU Outputs'!E:E,'EPS BAU Outputs'!$B:$B,$A$212,'EPS BAU Outputs'!$A:$A,$A230)</f>
        <v>-300.91800000000001</v>
      </c>
      <c r="E230">
        <f>SUMIFS('EPS BAU Outputs'!F:F,'EPS BAU Outputs'!$B:$B,$A$212,'EPS BAU Outputs'!$A:$A,$A230)</f>
        <v>-300.91800000000001</v>
      </c>
      <c r="F230">
        <f>SUMIFS('EPS BAU Outputs'!G:G,'EPS BAU Outputs'!$B:$B,$A$212,'EPS BAU Outputs'!$A:$A,$A230)</f>
        <v>-300.91800000000001</v>
      </c>
      <c r="G230">
        <f>SUMIFS('EPS BAU Outputs'!H:H,'EPS BAU Outputs'!$B:$B,$A$212,'EPS BAU Outputs'!$A:$A,$A230)</f>
        <v>-300.91800000000001</v>
      </c>
      <c r="H230">
        <f>SUMIFS('EPS BAU Outputs'!I:I,'EPS BAU Outputs'!$B:$B,$A$212,'EPS BAU Outputs'!$A:$A,$A230)</f>
        <v>-300.91800000000001</v>
      </c>
      <c r="I230">
        <f>SUMIFS('EPS BAU Outputs'!J:J,'EPS BAU Outputs'!$B:$B,$A$212,'EPS BAU Outputs'!$A:$A,$A230)</f>
        <v>-300.91800000000001</v>
      </c>
      <c r="J230">
        <f>SUMIFS('EPS BAU Outputs'!K:K,'EPS BAU Outputs'!$B:$B,$A$212,'EPS BAU Outputs'!$A:$A,$A230)</f>
        <v>-300.91800000000001</v>
      </c>
      <c r="K230">
        <f>SUMIFS('EPS BAU Outputs'!L:L,'EPS BAU Outputs'!$B:$B,$A$212,'EPS BAU Outputs'!$A:$A,$A230)</f>
        <v>-300.91800000000001</v>
      </c>
      <c r="L230">
        <f>SUMIFS('EPS BAU Outputs'!M:M,'EPS BAU Outputs'!$B:$B,$A$212,'EPS BAU Outputs'!$A:$A,$A230)</f>
        <v>-300.91800000000001</v>
      </c>
      <c r="M230">
        <f>SUMIFS('EPS BAU Outputs'!N:N,'EPS BAU Outputs'!$B:$B,$A$212,'EPS BAU Outputs'!$A:$A,$A230)</f>
        <v>-300.91800000000001</v>
      </c>
      <c r="N230">
        <f>SUMIFS('EPS BAU Outputs'!O:O,'EPS BAU Outputs'!$B:$B,$A$212,'EPS BAU Outputs'!$A:$A,$A230)</f>
        <v>-300.91800000000001</v>
      </c>
      <c r="O230">
        <f>SUMIFS('EPS BAU Outputs'!P:P,'EPS BAU Outputs'!$B:$B,$A$212,'EPS BAU Outputs'!$A:$A,$A230)</f>
        <v>-300.91800000000001</v>
      </c>
      <c r="P230">
        <f>SUMIFS('EPS BAU Outputs'!Q:Q,'EPS BAU Outputs'!$B:$B,$A$212,'EPS BAU Outputs'!$A:$A,$A230)</f>
        <v>-300.91800000000001</v>
      </c>
      <c r="Q230">
        <f>SUMIFS('EPS BAU Outputs'!R:R,'EPS BAU Outputs'!$B:$B,$A$212,'EPS BAU Outputs'!$A:$A,$A230)</f>
        <v>-300.91800000000001</v>
      </c>
      <c r="R230">
        <f>SUMIFS('EPS BAU Outputs'!S:S,'EPS BAU Outputs'!$B:$B,$A$212,'EPS BAU Outputs'!$A:$A,$A230)</f>
        <v>-300.91800000000001</v>
      </c>
      <c r="S230">
        <f>SUMIFS('EPS BAU Outputs'!T:T,'EPS BAU Outputs'!$B:$B,$A$212,'EPS BAU Outputs'!$A:$A,$A230)</f>
        <v>-300.91800000000001</v>
      </c>
      <c r="T230">
        <f>SUMIFS('EPS BAU Outputs'!U:U,'EPS BAU Outputs'!$B:$B,$A$212,'EPS BAU Outputs'!$A:$A,$A230)</f>
        <v>-300.91800000000001</v>
      </c>
      <c r="U230">
        <f>SUMIFS('EPS BAU Outputs'!V:V,'EPS BAU Outputs'!$B:$B,$A$212,'EPS BAU Outputs'!$A:$A,$A230)</f>
        <v>-300.91800000000001</v>
      </c>
      <c r="V230">
        <f>SUMIFS('EPS BAU Outputs'!W:W,'EPS BAU Outputs'!$B:$B,$A$212,'EPS BAU Outputs'!$A:$A,$A230)</f>
        <v>-300.91800000000001</v>
      </c>
      <c r="W230">
        <f>SUMIFS('EPS BAU Outputs'!X:X,'EPS BAU Outputs'!$B:$B,$A$212,'EPS BAU Outputs'!$A:$A,$A230)</f>
        <v>-300.91800000000001</v>
      </c>
      <c r="X230">
        <f>SUMIFS('EPS BAU Outputs'!Y:Y,'EPS BAU Outputs'!$B:$B,$A$212,'EPS BAU Outputs'!$A:$A,$A230)</f>
        <v>-300.91800000000001</v>
      </c>
      <c r="Y230">
        <f>SUMIFS('EPS BAU Outputs'!Z:Z,'EPS BAU Outputs'!$B:$B,$A$212,'EPS BAU Outputs'!$A:$A,$A230)</f>
        <v>-300.91800000000001</v>
      </c>
      <c r="Z230">
        <f>SUMIFS('EPS BAU Outputs'!AA:AA,'EPS BAU Outputs'!$B:$B,$A$212,'EPS BAU Outputs'!$A:$A,$A230)</f>
        <v>-300.91800000000001</v>
      </c>
      <c r="AA230">
        <f>SUMIFS('EPS BAU Outputs'!AB:AB,'EPS BAU Outputs'!$B:$B,$A$212,'EPS BAU Outputs'!$A:$A,$A230)</f>
        <v>-300.91800000000001</v>
      </c>
      <c r="AB230">
        <f>SUMIFS('EPS BAU Outputs'!AC:AC,'EPS BAU Outputs'!$B:$B,$A$212,'EPS BAU Outputs'!$A:$A,$A230)</f>
        <v>-300.91800000000001</v>
      </c>
      <c r="AC230">
        <f>SUMIFS('EPS BAU Outputs'!AD:AD,'EPS BAU Outputs'!$B:$B,$A$212,'EPS BAU Outputs'!$A:$A,$A230)</f>
        <v>-300.91800000000001</v>
      </c>
      <c r="AD230">
        <f>SUMIFS('EPS BAU Outputs'!AE:AE,'EPS BAU Outputs'!$B:$B,$A$212,'EPS BAU Outputs'!$A:$A,$A230)</f>
        <v>-300.91800000000001</v>
      </c>
      <c r="AE230">
        <f>SUMIFS('EPS BAU Outputs'!AF:AF,'EPS BAU Outputs'!$B:$B,$A$212,'EPS BAU Outputs'!$A:$A,$A230)</f>
        <v>-300.91800000000001</v>
      </c>
      <c r="AF230">
        <f>SUMIFS('EPS BAU Outputs'!AG:AG,'EPS BAU Outputs'!$B:$B,$A$212,'EPS BAU Outputs'!$A:$A,$A230)</f>
        <v>-300.91800000000001</v>
      </c>
    </row>
    <row r="231" spans="1:32" hidden="1" outlineLevel="1">
      <c r="A231" t="s">
        <v>454</v>
      </c>
      <c r="B231">
        <f>SUMIFS('EPS BAU Outputs'!C:C,'EPS BAU Outputs'!$B:$B,$A$212,'EPS BAU Outputs'!$A:$A,$A231)</f>
        <v>0</v>
      </c>
      <c r="C231">
        <f>SUMIFS('EPS BAU Outputs'!D:D,'EPS BAU Outputs'!$B:$B,$A$212,'EPS BAU Outputs'!$A:$A,$A231)</f>
        <v>0</v>
      </c>
      <c r="D231">
        <f>SUMIFS('EPS BAU Outputs'!E:E,'EPS BAU Outputs'!$B:$B,$A$212,'EPS BAU Outputs'!$A:$A,$A231)</f>
        <v>0</v>
      </c>
      <c r="E231">
        <f>SUMIFS('EPS BAU Outputs'!F:F,'EPS BAU Outputs'!$B:$B,$A$212,'EPS BAU Outputs'!$A:$A,$A231)</f>
        <v>0</v>
      </c>
      <c r="F231">
        <f>SUMIFS('EPS BAU Outputs'!G:G,'EPS BAU Outputs'!$B:$B,$A$212,'EPS BAU Outputs'!$A:$A,$A231)</f>
        <v>0</v>
      </c>
      <c r="G231">
        <f>SUMIFS('EPS BAU Outputs'!H:H,'EPS BAU Outputs'!$B:$B,$A$212,'EPS BAU Outputs'!$A:$A,$A231)</f>
        <v>0</v>
      </c>
      <c r="H231">
        <f>SUMIFS('EPS BAU Outputs'!I:I,'EPS BAU Outputs'!$B:$B,$A$212,'EPS BAU Outputs'!$A:$A,$A231)</f>
        <v>0</v>
      </c>
      <c r="I231">
        <f>SUMIFS('EPS BAU Outputs'!J:J,'EPS BAU Outputs'!$B:$B,$A$212,'EPS BAU Outputs'!$A:$A,$A231)</f>
        <v>0</v>
      </c>
      <c r="J231">
        <f>SUMIFS('EPS BAU Outputs'!K:K,'EPS BAU Outputs'!$B:$B,$A$212,'EPS BAU Outputs'!$A:$A,$A231)</f>
        <v>0</v>
      </c>
      <c r="K231">
        <f>SUMIFS('EPS BAU Outputs'!L:L,'EPS BAU Outputs'!$B:$B,$A$212,'EPS BAU Outputs'!$A:$A,$A231)</f>
        <v>0</v>
      </c>
      <c r="L231">
        <f>SUMIFS('EPS BAU Outputs'!M:M,'EPS BAU Outputs'!$B:$B,$A$212,'EPS BAU Outputs'!$A:$A,$A231)</f>
        <v>0</v>
      </c>
      <c r="M231">
        <f>SUMIFS('EPS BAU Outputs'!N:N,'EPS BAU Outputs'!$B:$B,$A$212,'EPS BAU Outputs'!$A:$A,$A231)</f>
        <v>0</v>
      </c>
      <c r="N231">
        <f>SUMIFS('EPS BAU Outputs'!O:O,'EPS BAU Outputs'!$B:$B,$A$212,'EPS BAU Outputs'!$A:$A,$A231)</f>
        <v>0</v>
      </c>
      <c r="O231">
        <f>SUMIFS('EPS BAU Outputs'!P:P,'EPS BAU Outputs'!$B:$B,$A$212,'EPS BAU Outputs'!$A:$A,$A231)</f>
        <v>0</v>
      </c>
      <c r="P231">
        <f>SUMIFS('EPS BAU Outputs'!Q:Q,'EPS BAU Outputs'!$B:$B,$A$212,'EPS BAU Outputs'!$A:$A,$A231)</f>
        <v>0</v>
      </c>
      <c r="Q231">
        <f>SUMIFS('EPS BAU Outputs'!R:R,'EPS BAU Outputs'!$B:$B,$A$212,'EPS BAU Outputs'!$A:$A,$A231)</f>
        <v>0</v>
      </c>
      <c r="R231">
        <f>SUMIFS('EPS BAU Outputs'!S:S,'EPS BAU Outputs'!$B:$B,$A$212,'EPS BAU Outputs'!$A:$A,$A231)</f>
        <v>0</v>
      </c>
      <c r="S231">
        <f>SUMIFS('EPS BAU Outputs'!T:T,'EPS BAU Outputs'!$B:$B,$A$212,'EPS BAU Outputs'!$A:$A,$A231)</f>
        <v>0</v>
      </c>
      <c r="T231">
        <f>SUMIFS('EPS BAU Outputs'!U:U,'EPS BAU Outputs'!$B:$B,$A$212,'EPS BAU Outputs'!$A:$A,$A231)</f>
        <v>0</v>
      </c>
      <c r="U231">
        <f>SUMIFS('EPS BAU Outputs'!V:V,'EPS BAU Outputs'!$B:$B,$A$212,'EPS BAU Outputs'!$A:$A,$A231)</f>
        <v>0</v>
      </c>
      <c r="V231">
        <f>SUMIFS('EPS BAU Outputs'!W:W,'EPS BAU Outputs'!$B:$B,$A$212,'EPS BAU Outputs'!$A:$A,$A231)</f>
        <v>0</v>
      </c>
      <c r="W231">
        <f>SUMIFS('EPS BAU Outputs'!X:X,'EPS BAU Outputs'!$B:$B,$A$212,'EPS BAU Outputs'!$A:$A,$A231)</f>
        <v>0</v>
      </c>
      <c r="X231">
        <f>SUMIFS('EPS BAU Outputs'!Y:Y,'EPS BAU Outputs'!$B:$B,$A$212,'EPS BAU Outputs'!$A:$A,$A231)</f>
        <v>0</v>
      </c>
      <c r="Y231">
        <f>SUMIFS('EPS BAU Outputs'!Z:Z,'EPS BAU Outputs'!$B:$B,$A$212,'EPS BAU Outputs'!$A:$A,$A231)</f>
        <v>0</v>
      </c>
      <c r="Z231">
        <f>SUMIFS('EPS BAU Outputs'!AA:AA,'EPS BAU Outputs'!$B:$B,$A$212,'EPS BAU Outputs'!$A:$A,$A231)</f>
        <v>0</v>
      </c>
      <c r="AA231">
        <f>SUMIFS('EPS BAU Outputs'!AB:AB,'EPS BAU Outputs'!$B:$B,$A$212,'EPS BAU Outputs'!$A:$A,$A231)</f>
        <v>0</v>
      </c>
      <c r="AB231">
        <f>SUMIFS('EPS BAU Outputs'!AC:AC,'EPS BAU Outputs'!$B:$B,$A$212,'EPS BAU Outputs'!$A:$A,$A231)</f>
        <v>0</v>
      </c>
      <c r="AC231">
        <f>SUMIFS('EPS BAU Outputs'!AD:AD,'EPS BAU Outputs'!$B:$B,$A$212,'EPS BAU Outputs'!$A:$A,$A231)</f>
        <v>0</v>
      </c>
      <c r="AD231">
        <f>SUMIFS('EPS BAU Outputs'!AE:AE,'EPS BAU Outputs'!$B:$B,$A$212,'EPS BAU Outputs'!$A:$A,$A231)</f>
        <v>0</v>
      </c>
      <c r="AE231">
        <f>SUMIFS('EPS BAU Outputs'!AF:AF,'EPS BAU Outputs'!$B:$B,$A$212,'EPS BAU Outputs'!$A:$A,$A231)</f>
        <v>0</v>
      </c>
      <c r="AF231">
        <f>SUMIFS('EPS BAU Outputs'!AG:AG,'EPS BAU Outputs'!$B:$B,$A$212,'EPS BAU Outputs'!$A:$A,$A231)</f>
        <v>0</v>
      </c>
    </row>
    <row r="232" spans="1:32" hidden="1" outlineLevel="1"/>
    <row r="233" spans="1:32" hidden="1" outlineLevel="1">
      <c r="A233" t="s">
        <v>513</v>
      </c>
      <c r="B233">
        <v>2020</v>
      </c>
      <c r="C233">
        <v>2021</v>
      </c>
      <c r="D233">
        <v>2022</v>
      </c>
      <c r="E233">
        <v>2023</v>
      </c>
      <c r="F233">
        <v>2024</v>
      </c>
      <c r="G233">
        <v>2025</v>
      </c>
      <c r="H233">
        <v>2026</v>
      </c>
      <c r="I233">
        <v>2027</v>
      </c>
      <c r="J233">
        <v>2028</v>
      </c>
      <c r="K233">
        <v>2029</v>
      </c>
      <c r="L233">
        <v>2030</v>
      </c>
      <c r="M233">
        <v>2031</v>
      </c>
      <c r="N233">
        <v>2032</v>
      </c>
      <c r="O233">
        <v>2033</v>
      </c>
      <c r="P233">
        <v>2034</v>
      </c>
      <c r="Q233">
        <v>2035</v>
      </c>
      <c r="R233">
        <v>2036</v>
      </c>
      <c r="S233">
        <v>2037</v>
      </c>
      <c r="T233">
        <v>2038</v>
      </c>
      <c r="U233">
        <v>2039</v>
      </c>
      <c r="V233">
        <v>2040</v>
      </c>
      <c r="W233">
        <v>2041</v>
      </c>
      <c r="X233">
        <v>2042</v>
      </c>
      <c r="Y233">
        <v>2043</v>
      </c>
      <c r="Z233">
        <v>2044</v>
      </c>
      <c r="AA233">
        <v>2045</v>
      </c>
      <c r="AB233">
        <v>2046</v>
      </c>
      <c r="AC233">
        <v>2047</v>
      </c>
      <c r="AD233">
        <v>2048</v>
      </c>
      <c r="AE233">
        <v>2049</v>
      </c>
      <c r="AF233">
        <v>2050</v>
      </c>
    </row>
    <row r="234" spans="1:32" hidden="1" outlineLevel="1">
      <c r="A234" t="s">
        <v>455</v>
      </c>
      <c r="B234">
        <f>SUMIFS('EPS BAU Outputs'!C:C,'EPS BAU Outputs'!$B:$B,$A$212,'EPS BAU Outputs'!$A:$A,$A234)</f>
        <v>1001.95</v>
      </c>
      <c r="C234">
        <f>SUMIFS('EPS BAU Outputs'!D:D,'EPS BAU Outputs'!$B:$B,$A$212,'EPS BAU Outputs'!$A:$A,$A234)</f>
        <v>1087.26</v>
      </c>
      <c r="D234">
        <f>SUMIFS('EPS BAU Outputs'!E:E,'EPS BAU Outputs'!$B:$B,$A$212,'EPS BAU Outputs'!$A:$A,$A234)</f>
        <v>1151.5</v>
      </c>
      <c r="E234">
        <f>SUMIFS('EPS BAU Outputs'!F:F,'EPS BAU Outputs'!$B:$B,$A$212,'EPS BAU Outputs'!$A:$A,$A234)</f>
        <v>1213.94</v>
      </c>
      <c r="F234">
        <f>SUMIFS('EPS BAU Outputs'!G:G,'EPS BAU Outputs'!$B:$B,$A$212,'EPS BAU Outputs'!$A:$A,$A234)</f>
        <v>1270.68</v>
      </c>
      <c r="G234">
        <f>SUMIFS('EPS BAU Outputs'!H:H,'EPS BAU Outputs'!$B:$B,$A$212,'EPS BAU Outputs'!$A:$A,$A234)</f>
        <v>1324.52</v>
      </c>
      <c r="H234">
        <f>SUMIFS('EPS BAU Outputs'!I:I,'EPS BAU Outputs'!$B:$B,$A$212,'EPS BAU Outputs'!$A:$A,$A234)</f>
        <v>1383.12</v>
      </c>
      <c r="I234">
        <f>SUMIFS('EPS BAU Outputs'!J:J,'EPS BAU Outputs'!$B:$B,$A$212,'EPS BAU Outputs'!$A:$A,$A234)</f>
        <v>1440.81</v>
      </c>
      <c r="J234">
        <f>SUMIFS('EPS BAU Outputs'!K:K,'EPS BAU Outputs'!$B:$B,$A$212,'EPS BAU Outputs'!$A:$A,$A234)</f>
        <v>1508.36</v>
      </c>
      <c r="K234">
        <f>SUMIFS('EPS BAU Outputs'!L:L,'EPS BAU Outputs'!$B:$B,$A$212,'EPS BAU Outputs'!$A:$A,$A234)</f>
        <v>1575.8</v>
      </c>
      <c r="L234">
        <f>SUMIFS('EPS BAU Outputs'!M:M,'EPS BAU Outputs'!$B:$B,$A$212,'EPS BAU Outputs'!$A:$A,$A234)</f>
        <v>1643.01</v>
      </c>
      <c r="M234">
        <f>SUMIFS('EPS BAU Outputs'!N:N,'EPS BAU Outputs'!$B:$B,$A$212,'EPS BAU Outputs'!$A:$A,$A234)</f>
        <v>1716.27</v>
      </c>
      <c r="N234">
        <f>SUMIFS('EPS BAU Outputs'!O:O,'EPS BAU Outputs'!$B:$B,$A$212,'EPS BAU Outputs'!$A:$A,$A234)</f>
        <v>1789.65</v>
      </c>
      <c r="O234">
        <f>SUMIFS('EPS BAU Outputs'!P:P,'EPS BAU Outputs'!$B:$B,$A$212,'EPS BAU Outputs'!$A:$A,$A234)</f>
        <v>1865.4</v>
      </c>
      <c r="P234">
        <f>SUMIFS('EPS BAU Outputs'!Q:Q,'EPS BAU Outputs'!$B:$B,$A$212,'EPS BAU Outputs'!$A:$A,$A234)</f>
        <v>1941.25</v>
      </c>
      <c r="Q234">
        <f>SUMIFS('EPS BAU Outputs'!R:R,'EPS BAU Outputs'!$B:$B,$A$212,'EPS BAU Outputs'!$A:$A,$A234)</f>
        <v>2017.13</v>
      </c>
      <c r="R234">
        <f>SUMIFS('EPS BAU Outputs'!S:S,'EPS BAU Outputs'!$B:$B,$A$212,'EPS BAU Outputs'!$A:$A,$A234)</f>
        <v>2090.48</v>
      </c>
      <c r="S234">
        <f>SUMIFS('EPS BAU Outputs'!T:T,'EPS BAU Outputs'!$B:$B,$A$212,'EPS BAU Outputs'!$A:$A,$A234)</f>
        <v>2163.94</v>
      </c>
      <c r="T234">
        <f>SUMIFS('EPS BAU Outputs'!U:U,'EPS BAU Outputs'!$B:$B,$A$212,'EPS BAU Outputs'!$A:$A,$A234)</f>
        <v>2234.64</v>
      </c>
      <c r="U234">
        <f>SUMIFS('EPS BAU Outputs'!V:V,'EPS BAU Outputs'!$B:$B,$A$212,'EPS BAU Outputs'!$A:$A,$A234)</f>
        <v>2305.35</v>
      </c>
      <c r="V234">
        <f>SUMIFS('EPS BAU Outputs'!W:W,'EPS BAU Outputs'!$B:$B,$A$212,'EPS BAU Outputs'!$A:$A,$A234)</f>
        <v>2376.34</v>
      </c>
      <c r="W234">
        <f>SUMIFS('EPS BAU Outputs'!X:X,'EPS BAU Outputs'!$B:$B,$A$212,'EPS BAU Outputs'!$A:$A,$A234)</f>
        <v>2445.7399999999998</v>
      </c>
      <c r="X234">
        <f>SUMIFS('EPS BAU Outputs'!Y:Y,'EPS BAU Outputs'!$B:$B,$A$212,'EPS BAU Outputs'!$A:$A,$A234)</f>
        <v>2515.44</v>
      </c>
      <c r="Y234">
        <f>SUMIFS('EPS BAU Outputs'!Z:Z,'EPS BAU Outputs'!$B:$B,$A$212,'EPS BAU Outputs'!$A:$A,$A234)</f>
        <v>2573.75</v>
      </c>
      <c r="Z234">
        <f>SUMIFS('EPS BAU Outputs'!AA:AA,'EPS BAU Outputs'!$B:$B,$A$212,'EPS BAU Outputs'!$A:$A,$A234)</f>
        <v>2632.05</v>
      </c>
      <c r="AA234">
        <f>SUMIFS('EPS BAU Outputs'!AB:AB,'EPS BAU Outputs'!$B:$B,$A$212,'EPS BAU Outputs'!$A:$A,$A234)</f>
        <v>2690.65</v>
      </c>
      <c r="AB234">
        <f>SUMIFS('EPS BAU Outputs'!AC:AC,'EPS BAU Outputs'!$B:$B,$A$212,'EPS BAU Outputs'!$A:$A,$A234)</f>
        <v>2751.25</v>
      </c>
      <c r="AC234">
        <f>SUMIFS('EPS BAU Outputs'!AD:AD,'EPS BAU Outputs'!$B:$B,$A$212,'EPS BAU Outputs'!$A:$A,$A234)</f>
        <v>2812.14</v>
      </c>
      <c r="AD234">
        <f>SUMIFS('EPS BAU Outputs'!AE:AE,'EPS BAU Outputs'!$B:$B,$A$212,'EPS BAU Outputs'!$A:$A,$A234)</f>
        <v>2872.94</v>
      </c>
      <c r="AE234">
        <f>SUMIFS('EPS BAU Outputs'!AF:AF,'EPS BAU Outputs'!$B:$B,$A$212,'EPS BAU Outputs'!$A:$A,$A234)</f>
        <v>2933.84</v>
      </c>
      <c r="AF234">
        <f>SUMIFS('EPS BAU Outputs'!AG:AG,'EPS BAU Outputs'!$B:$B,$A$212,'EPS BAU Outputs'!$A:$A,$A234)</f>
        <v>2994.72</v>
      </c>
    </row>
    <row r="235" spans="1:32" hidden="1" outlineLevel="1"/>
    <row r="236" spans="1:32" hidden="1" outlineLevel="1">
      <c r="A236" t="s">
        <v>513</v>
      </c>
      <c r="B236">
        <v>2020</v>
      </c>
      <c r="C236">
        <v>2021</v>
      </c>
      <c r="D236">
        <v>2022</v>
      </c>
      <c r="E236">
        <v>2023</v>
      </c>
      <c r="F236">
        <v>2024</v>
      </c>
      <c r="G236">
        <v>2025</v>
      </c>
      <c r="H236">
        <v>2026</v>
      </c>
      <c r="I236">
        <v>2027</v>
      </c>
      <c r="J236">
        <v>2028</v>
      </c>
      <c r="K236">
        <v>2029</v>
      </c>
      <c r="L236">
        <v>2030</v>
      </c>
      <c r="M236">
        <v>2031</v>
      </c>
      <c r="N236">
        <v>2032</v>
      </c>
      <c r="O236">
        <v>2033</v>
      </c>
      <c r="P236">
        <v>2034</v>
      </c>
      <c r="Q236">
        <v>2035</v>
      </c>
      <c r="R236">
        <v>2036</v>
      </c>
      <c r="S236">
        <v>2037</v>
      </c>
      <c r="T236">
        <v>2038</v>
      </c>
      <c r="U236">
        <v>2039</v>
      </c>
      <c r="V236">
        <v>2040</v>
      </c>
      <c r="W236">
        <v>2041</v>
      </c>
      <c r="X236">
        <v>2042</v>
      </c>
      <c r="Y236">
        <v>2043</v>
      </c>
      <c r="Z236">
        <v>2044</v>
      </c>
      <c r="AA236">
        <v>2045</v>
      </c>
      <c r="AB236">
        <v>2046</v>
      </c>
      <c r="AC236">
        <v>2047</v>
      </c>
      <c r="AD236">
        <v>2048</v>
      </c>
      <c r="AE236">
        <v>2049</v>
      </c>
      <c r="AF236">
        <v>2050</v>
      </c>
    </row>
    <row r="237" spans="1:32" hidden="1" outlineLevel="1">
      <c r="A237" t="s">
        <v>456</v>
      </c>
      <c r="B237">
        <f>SUMIFS('EPS BAU Outputs'!C:C,'EPS BAU Outputs'!$B:$B,$A$212,'EPS BAU Outputs'!$A:$A,$A237)</f>
        <v>505.24200000000002</v>
      </c>
      <c r="C237">
        <f>SUMIFS('EPS BAU Outputs'!D:D,'EPS BAU Outputs'!$B:$B,$A$212,'EPS BAU Outputs'!$A:$A,$A237)</f>
        <v>540.95600000000002</v>
      </c>
      <c r="D237">
        <f>SUMIFS('EPS BAU Outputs'!E:E,'EPS BAU Outputs'!$B:$B,$A$212,'EPS BAU Outputs'!$A:$A,$A237)</f>
        <v>566.154</v>
      </c>
      <c r="E237">
        <f>SUMIFS('EPS BAU Outputs'!F:F,'EPS BAU Outputs'!$B:$B,$A$212,'EPS BAU Outputs'!$A:$A,$A237)</f>
        <v>586.38599999999997</v>
      </c>
      <c r="F237">
        <f>SUMIFS('EPS BAU Outputs'!G:G,'EPS BAU Outputs'!$B:$B,$A$212,'EPS BAU Outputs'!$A:$A,$A237)</f>
        <v>604.32799999999997</v>
      </c>
      <c r="G237">
        <f>SUMIFS('EPS BAU Outputs'!H:H,'EPS BAU Outputs'!$B:$B,$A$212,'EPS BAU Outputs'!$A:$A,$A237)</f>
        <v>619.13099999999997</v>
      </c>
      <c r="H237">
        <f>SUMIFS('EPS BAU Outputs'!I:I,'EPS BAU Outputs'!$B:$B,$A$212,'EPS BAU Outputs'!$A:$A,$A237)</f>
        <v>633.21900000000005</v>
      </c>
      <c r="I237">
        <f>SUMIFS('EPS BAU Outputs'!J:J,'EPS BAU Outputs'!$B:$B,$A$212,'EPS BAU Outputs'!$A:$A,$A237)</f>
        <v>647.61900000000003</v>
      </c>
      <c r="J237">
        <f>SUMIFS('EPS BAU Outputs'!K:K,'EPS BAU Outputs'!$B:$B,$A$212,'EPS BAU Outputs'!$A:$A,$A237)</f>
        <v>661.43899999999996</v>
      </c>
      <c r="K237">
        <f>SUMIFS('EPS BAU Outputs'!L:L,'EPS BAU Outputs'!$B:$B,$A$212,'EPS BAU Outputs'!$A:$A,$A237)</f>
        <v>675.87400000000002</v>
      </c>
      <c r="L237">
        <f>SUMIFS('EPS BAU Outputs'!M:M,'EPS BAU Outputs'!$B:$B,$A$212,'EPS BAU Outputs'!$A:$A,$A237)</f>
        <v>688.08299999999997</v>
      </c>
      <c r="M237">
        <f>SUMIFS('EPS BAU Outputs'!N:N,'EPS BAU Outputs'!$B:$B,$A$212,'EPS BAU Outputs'!$A:$A,$A237)</f>
        <v>700.56200000000001</v>
      </c>
      <c r="N237">
        <f>SUMIFS('EPS BAU Outputs'!O:O,'EPS BAU Outputs'!$B:$B,$A$212,'EPS BAU Outputs'!$A:$A,$A237)</f>
        <v>712.88599999999997</v>
      </c>
      <c r="O237">
        <f>SUMIFS('EPS BAU Outputs'!P:P,'EPS BAU Outputs'!$B:$B,$A$212,'EPS BAU Outputs'!$A:$A,$A237)</f>
        <v>724.24099999999999</v>
      </c>
      <c r="P237">
        <f>SUMIFS('EPS BAU Outputs'!Q:Q,'EPS BAU Outputs'!$B:$B,$A$212,'EPS BAU Outputs'!$A:$A,$A237)</f>
        <v>735.53300000000002</v>
      </c>
      <c r="Q237">
        <f>SUMIFS('EPS BAU Outputs'!R:R,'EPS BAU Outputs'!$B:$B,$A$212,'EPS BAU Outputs'!$A:$A,$A237)</f>
        <v>746.14400000000001</v>
      </c>
      <c r="R237">
        <f>SUMIFS('EPS BAU Outputs'!S:S,'EPS BAU Outputs'!$B:$B,$A$212,'EPS BAU Outputs'!$A:$A,$A237)</f>
        <v>756.78599999999994</v>
      </c>
      <c r="S237">
        <f>SUMIFS('EPS BAU Outputs'!T:T,'EPS BAU Outputs'!$B:$B,$A$212,'EPS BAU Outputs'!$A:$A,$A237)</f>
        <v>767.53700000000003</v>
      </c>
      <c r="T237">
        <f>SUMIFS('EPS BAU Outputs'!U:U,'EPS BAU Outputs'!$B:$B,$A$212,'EPS BAU Outputs'!$A:$A,$A237)</f>
        <v>778.90200000000004</v>
      </c>
      <c r="U237">
        <f>SUMIFS('EPS BAU Outputs'!V:V,'EPS BAU Outputs'!$B:$B,$A$212,'EPS BAU Outputs'!$A:$A,$A237)</f>
        <v>790.39800000000002</v>
      </c>
      <c r="V237">
        <f>SUMIFS('EPS BAU Outputs'!W:W,'EPS BAU Outputs'!$B:$B,$A$212,'EPS BAU Outputs'!$A:$A,$A237)</f>
        <v>800.404</v>
      </c>
      <c r="W237">
        <f>SUMIFS('EPS BAU Outputs'!X:X,'EPS BAU Outputs'!$B:$B,$A$212,'EPS BAU Outputs'!$A:$A,$A237)</f>
        <v>810.72900000000004</v>
      </c>
      <c r="X237">
        <f>SUMIFS('EPS BAU Outputs'!Y:Y,'EPS BAU Outputs'!$B:$B,$A$212,'EPS BAU Outputs'!$A:$A,$A237)</f>
        <v>821.18499999999995</v>
      </c>
      <c r="Y237">
        <f>SUMIFS('EPS BAU Outputs'!Z:Z,'EPS BAU Outputs'!$B:$B,$A$212,'EPS BAU Outputs'!$A:$A,$A237)</f>
        <v>831.27700000000004</v>
      </c>
      <c r="Z237">
        <f>SUMIFS('EPS BAU Outputs'!AA:AA,'EPS BAU Outputs'!$B:$B,$A$212,'EPS BAU Outputs'!$A:$A,$A237)</f>
        <v>841.11400000000003</v>
      </c>
      <c r="AA237">
        <f>SUMIFS('EPS BAU Outputs'!AB:AB,'EPS BAU Outputs'!$B:$B,$A$212,'EPS BAU Outputs'!$A:$A,$A237)</f>
        <v>850.45600000000002</v>
      </c>
      <c r="AB237">
        <f>SUMIFS('EPS BAU Outputs'!AC:AC,'EPS BAU Outputs'!$B:$B,$A$212,'EPS BAU Outputs'!$A:$A,$A237)</f>
        <v>859.74400000000003</v>
      </c>
      <c r="AC237">
        <f>SUMIFS('EPS BAU Outputs'!AD:AD,'EPS BAU Outputs'!$B:$B,$A$212,'EPS BAU Outputs'!$A:$A,$A237)</f>
        <v>869.15200000000004</v>
      </c>
      <c r="AD237">
        <f>SUMIFS('EPS BAU Outputs'!AE:AE,'EPS BAU Outputs'!$B:$B,$A$212,'EPS BAU Outputs'!$A:$A,$A237)</f>
        <v>878.97400000000005</v>
      </c>
      <c r="AE237">
        <f>SUMIFS('EPS BAU Outputs'!AF:AF,'EPS BAU Outputs'!$B:$B,$A$212,'EPS BAU Outputs'!$A:$A,$A237)</f>
        <v>888.64200000000005</v>
      </c>
      <c r="AF237">
        <f>SUMIFS('EPS BAU Outputs'!AG:AG,'EPS BAU Outputs'!$B:$B,$A$212,'EPS BAU Outputs'!$A:$A,$A237)</f>
        <v>898.61400000000003</v>
      </c>
    </row>
    <row r="238" spans="1:32" hidden="1" outlineLevel="1"/>
    <row r="239" spans="1:32" hidden="1" outlineLevel="1">
      <c r="A239" t="s">
        <v>513</v>
      </c>
      <c r="B239">
        <v>2020</v>
      </c>
      <c r="C239">
        <v>2021</v>
      </c>
      <c r="D239">
        <v>2022</v>
      </c>
      <c r="E239">
        <v>2023</v>
      </c>
      <c r="F239">
        <v>2024</v>
      </c>
      <c r="G239">
        <v>2025</v>
      </c>
      <c r="H239">
        <v>2026</v>
      </c>
      <c r="I239">
        <v>2027</v>
      </c>
      <c r="J239">
        <v>2028</v>
      </c>
      <c r="K239">
        <v>2029</v>
      </c>
      <c r="L239">
        <v>2030</v>
      </c>
      <c r="M239">
        <v>2031</v>
      </c>
      <c r="N239">
        <v>2032</v>
      </c>
      <c r="O239">
        <v>2033</v>
      </c>
      <c r="P239">
        <v>2034</v>
      </c>
      <c r="Q239">
        <v>2035</v>
      </c>
      <c r="R239">
        <v>2036</v>
      </c>
      <c r="S239">
        <v>2037</v>
      </c>
      <c r="T239">
        <v>2038</v>
      </c>
      <c r="U239">
        <v>2039</v>
      </c>
      <c r="V239">
        <v>2040</v>
      </c>
      <c r="W239">
        <v>2041</v>
      </c>
      <c r="X239">
        <v>2042</v>
      </c>
      <c r="Y239">
        <v>2043</v>
      </c>
      <c r="Z239">
        <v>2044</v>
      </c>
      <c r="AA239">
        <v>2045</v>
      </c>
      <c r="AB239">
        <v>2046</v>
      </c>
      <c r="AC239">
        <v>2047</v>
      </c>
      <c r="AD239">
        <v>2048</v>
      </c>
      <c r="AE239">
        <v>2049</v>
      </c>
      <c r="AF239">
        <v>2050</v>
      </c>
    </row>
    <row r="240" spans="1:32" hidden="1" outlineLevel="1">
      <c r="A240" t="s">
        <v>457</v>
      </c>
      <c r="B240">
        <f>SUMIFS('EPS BAU Outputs'!C:C,'EPS BAU Outputs'!$B:$B,$A$212,'EPS BAU Outputs'!$A:$A,$A240)</f>
        <v>130.715</v>
      </c>
      <c r="C240">
        <f>SUMIFS('EPS BAU Outputs'!D:D,'EPS BAU Outputs'!$B:$B,$A$212,'EPS BAU Outputs'!$A:$A,$A240)</f>
        <v>139.899</v>
      </c>
      <c r="D240">
        <f>SUMIFS('EPS BAU Outputs'!E:E,'EPS BAU Outputs'!$B:$B,$A$212,'EPS BAU Outputs'!$A:$A,$A240)</f>
        <v>146.40100000000001</v>
      </c>
      <c r="E240">
        <f>SUMIFS('EPS BAU Outputs'!F:F,'EPS BAU Outputs'!$B:$B,$A$212,'EPS BAU Outputs'!$A:$A,$A240)</f>
        <v>152.36000000000001</v>
      </c>
      <c r="F240">
        <f>SUMIFS('EPS BAU Outputs'!G:G,'EPS BAU Outputs'!$B:$B,$A$212,'EPS BAU Outputs'!$A:$A,$A240)</f>
        <v>157.59700000000001</v>
      </c>
      <c r="G240">
        <f>SUMIFS('EPS BAU Outputs'!H:H,'EPS BAU Outputs'!$B:$B,$A$212,'EPS BAU Outputs'!$A:$A,$A240)</f>
        <v>162.46299999999999</v>
      </c>
      <c r="H240">
        <f>SUMIFS('EPS BAU Outputs'!I:I,'EPS BAU Outputs'!$B:$B,$A$212,'EPS BAU Outputs'!$A:$A,$A240)</f>
        <v>167.12700000000001</v>
      </c>
      <c r="I240">
        <f>SUMIFS('EPS BAU Outputs'!J:J,'EPS BAU Outputs'!$B:$B,$A$212,'EPS BAU Outputs'!$A:$A,$A240)</f>
        <v>171.59200000000001</v>
      </c>
      <c r="J240">
        <f>SUMIFS('EPS BAU Outputs'!K:K,'EPS BAU Outputs'!$B:$B,$A$212,'EPS BAU Outputs'!$A:$A,$A240)</f>
        <v>174.39599999999999</v>
      </c>
      <c r="K240">
        <f>SUMIFS('EPS BAU Outputs'!L:L,'EPS BAU Outputs'!$B:$B,$A$212,'EPS BAU Outputs'!$A:$A,$A240)</f>
        <v>177.17400000000001</v>
      </c>
      <c r="L240">
        <f>SUMIFS('EPS BAU Outputs'!M:M,'EPS BAU Outputs'!$B:$B,$A$212,'EPS BAU Outputs'!$A:$A,$A240)</f>
        <v>179.929</v>
      </c>
      <c r="M240">
        <f>SUMIFS('EPS BAU Outputs'!N:N,'EPS BAU Outputs'!$B:$B,$A$212,'EPS BAU Outputs'!$A:$A,$A240)</f>
        <v>182.57599999999999</v>
      </c>
      <c r="N240">
        <f>SUMIFS('EPS BAU Outputs'!O:O,'EPS BAU Outputs'!$B:$B,$A$212,'EPS BAU Outputs'!$A:$A,$A240)</f>
        <v>185.22399999999999</v>
      </c>
      <c r="O240">
        <f>SUMIFS('EPS BAU Outputs'!P:P,'EPS BAU Outputs'!$B:$B,$A$212,'EPS BAU Outputs'!$A:$A,$A240)</f>
        <v>188.155</v>
      </c>
      <c r="P240">
        <f>SUMIFS('EPS BAU Outputs'!Q:Q,'EPS BAU Outputs'!$B:$B,$A$212,'EPS BAU Outputs'!$A:$A,$A240)</f>
        <v>190.97499999999999</v>
      </c>
      <c r="Q240">
        <f>SUMIFS('EPS BAU Outputs'!R:R,'EPS BAU Outputs'!$B:$B,$A$212,'EPS BAU Outputs'!$A:$A,$A240)</f>
        <v>193.79499999999999</v>
      </c>
      <c r="R240">
        <f>SUMIFS('EPS BAU Outputs'!S:S,'EPS BAU Outputs'!$B:$B,$A$212,'EPS BAU Outputs'!$A:$A,$A240)</f>
        <v>196.60599999999999</v>
      </c>
      <c r="S240">
        <f>SUMIFS('EPS BAU Outputs'!T:T,'EPS BAU Outputs'!$B:$B,$A$212,'EPS BAU Outputs'!$A:$A,$A240)</f>
        <v>199.416</v>
      </c>
      <c r="T240">
        <f>SUMIFS('EPS BAU Outputs'!U:U,'EPS BAU Outputs'!$B:$B,$A$212,'EPS BAU Outputs'!$A:$A,$A240)</f>
        <v>202.417</v>
      </c>
      <c r="U240">
        <f>SUMIFS('EPS BAU Outputs'!V:V,'EPS BAU Outputs'!$B:$B,$A$212,'EPS BAU Outputs'!$A:$A,$A240)</f>
        <v>205.417</v>
      </c>
      <c r="V240">
        <f>SUMIFS('EPS BAU Outputs'!W:W,'EPS BAU Outputs'!$B:$B,$A$212,'EPS BAU Outputs'!$A:$A,$A240)</f>
        <v>208.40700000000001</v>
      </c>
      <c r="W240">
        <f>SUMIFS('EPS BAU Outputs'!X:X,'EPS BAU Outputs'!$B:$B,$A$212,'EPS BAU Outputs'!$A:$A,$A240)</f>
        <v>211.297</v>
      </c>
      <c r="X240">
        <f>SUMIFS('EPS BAU Outputs'!Y:Y,'EPS BAU Outputs'!$B:$B,$A$212,'EPS BAU Outputs'!$A:$A,$A240)</f>
        <v>214.27799999999999</v>
      </c>
      <c r="Y240">
        <f>SUMIFS('EPS BAU Outputs'!Z:Z,'EPS BAU Outputs'!$B:$B,$A$212,'EPS BAU Outputs'!$A:$A,$A240)</f>
        <v>217.458</v>
      </c>
      <c r="Z240">
        <f>SUMIFS('EPS BAU Outputs'!AA:AA,'EPS BAU Outputs'!$B:$B,$A$212,'EPS BAU Outputs'!$A:$A,$A240)</f>
        <v>220.62799999999999</v>
      </c>
      <c r="AA240">
        <f>SUMIFS('EPS BAU Outputs'!AB:AB,'EPS BAU Outputs'!$B:$B,$A$212,'EPS BAU Outputs'!$A:$A,$A240)</f>
        <v>223.69900000000001</v>
      </c>
      <c r="AB240">
        <f>SUMIFS('EPS BAU Outputs'!AC:AC,'EPS BAU Outputs'!$B:$B,$A$212,'EPS BAU Outputs'!$A:$A,$A240)</f>
        <v>226.869</v>
      </c>
      <c r="AC240">
        <f>SUMIFS('EPS BAU Outputs'!AD:AD,'EPS BAU Outputs'!$B:$B,$A$212,'EPS BAU Outputs'!$A:$A,$A240)</f>
        <v>229.929</v>
      </c>
      <c r="AD240">
        <f>SUMIFS('EPS BAU Outputs'!AE:AE,'EPS BAU Outputs'!$B:$B,$A$212,'EPS BAU Outputs'!$A:$A,$A240)</f>
        <v>232.97900000000001</v>
      </c>
      <c r="AE240">
        <f>SUMIFS('EPS BAU Outputs'!AF:AF,'EPS BAU Outputs'!$B:$B,$A$212,'EPS BAU Outputs'!$A:$A,$A240)</f>
        <v>236.03899999999999</v>
      </c>
      <c r="AF240">
        <f>SUMIFS('EPS BAU Outputs'!AG:AG,'EPS BAU Outputs'!$B:$B,$A$212,'EPS BAU Outputs'!$A:$A,$A240)</f>
        <v>238.97900000000001</v>
      </c>
    </row>
    <row r="241" spans="1:36" hidden="1" outlineLevel="1"/>
    <row r="242" spans="1:36" hidden="1" outlineLevel="1">
      <c r="A242" s="49" t="s">
        <v>518</v>
      </c>
      <c r="B242" s="52" t="s">
        <v>519</v>
      </c>
      <c r="C242" s="52" t="s">
        <v>520</v>
      </c>
      <c r="G242" s="52">
        <v>2030</v>
      </c>
      <c r="H242" s="52" t="s">
        <v>519</v>
      </c>
      <c r="J242" s="52">
        <v>2050</v>
      </c>
      <c r="K242" s="52" t="s">
        <v>519</v>
      </c>
    </row>
    <row r="243" spans="1:36" hidden="1" outlineLevel="1">
      <c r="A243" s="41" t="s">
        <v>521</v>
      </c>
      <c r="B243" s="53">
        <f>SUM(B224:AF224)/1000</f>
        <v>21.573176</v>
      </c>
      <c r="C243" s="53">
        <f>SUM('GCAM baselines'!K458:L458)/1000</f>
        <v>16.445136697222534</v>
      </c>
      <c r="D243" t="str">
        <f>IF(C243&gt;B243,"GCAM value higher",IF(C243=B243,"GCAM and EPS equal","EPS value higher"))</f>
        <v>EPS value higher</v>
      </c>
      <c r="G243" s="196" t="s">
        <v>79</v>
      </c>
      <c r="H243" s="197">
        <f>L224</f>
        <v>635.25800000000004</v>
      </c>
      <c r="J243" s="196" t="s">
        <v>79</v>
      </c>
      <c r="K243" s="197">
        <f>AF224</f>
        <v>932.50199999999995</v>
      </c>
    </row>
    <row r="244" spans="1:36" hidden="1" outlineLevel="1">
      <c r="A244" s="41" t="s">
        <v>522</v>
      </c>
      <c r="B244" s="53">
        <f>SUM(B225:AF225)/1000</f>
        <v>32.102371999999995</v>
      </c>
      <c r="C244" s="53">
        <f>'GCAM baselines'!G458/1000</f>
        <v>57.252418639315103</v>
      </c>
      <c r="D244" t="str">
        <f t="shared" ref="D244:D252" si="38">IF(C244&gt;B244,"GCAM value higher",IF(C244=B244,"GCAM and EPS equal","EPS value higher"))</f>
        <v>GCAM value higher</v>
      </c>
      <c r="G244" s="196" t="s">
        <v>81</v>
      </c>
      <c r="H244" s="197">
        <f>L225</f>
        <v>1010.31</v>
      </c>
      <c r="J244" s="196" t="s">
        <v>81</v>
      </c>
      <c r="K244" s="197">
        <f>AF225</f>
        <v>1077.6400000000001</v>
      </c>
    </row>
    <row r="245" spans="1:36" hidden="1" outlineLevel="1">
      <c r="A245" s="41" t="s">
        <v>523</v>
      </c>
      <c r="B245" s="53">
        <f>SUM(B226:AF226)/1000</f>
        <v>5.2503150000000005</v>
      </c>
      <c r="C245" s="53">
        <f>'GCAM baselines'!F458/1000</f>
        <v>15.360834748471465</v>
      </c>
      <c r="D245" t="str">
        <f t="shared" si="38"/>
        <v>GCAM value higher</v>
      </c>
      <c r="G245" s="196" t="s">
        <v>374</v>
      </c>
      <c r="H245" s="197">
        <f>L226</f>
        <v>174.36600000000001</v>
      </c>
      <c r="J245" s="196" t="s">
        <v>374</v>
      </c>
      <c r="K245" s="197">
        <f>AF226</f>
        <v>140.404</v>
      </c>
    </row>
    <row r="246" spans="1:36" hidden="1" outlineLevel="1">
      <c r="A246" s="41" t="s">
        <v>524</v>
      </c>
      <c r="B246" s="53">
        <f>SUM(B227:AF227)/1000</f>
        <v>0.28809756999999997</v>
      </c>
      <c r="C246" s="53">
        <f>'GCAM baselines'!E458/1000</f>
        <v>9.6860759734191717</v>
      </c>
      <c r="D246" t="str">
        <f t="shared" si="38"/>
        <v>GCAM value higher</v>
      </c>
      <c r="G246" s="196" t="s">
        <v>373</v>
      </c>
      <c r="H246" s="197">
        <f>L227</f>
        <v>9.3629999999999995</v>
      </c>
      <c r="J246" s="196" t="s">
        <v>373</v>
      </c>
      <c r="K246" s="197">
        <f>AF227</f>
        <v>9.55105</v>
      </c>
    </row>
    <row r="247" spans="1:36" ht="28.8" hidden="1" outlineLevel="1">
      <c r="A247" s="199" t="s">
        <v>525</v>
      </c>
      <c r="B247" s="200">
        <f>SUM(B228:AF228)/1000</f>
        <v>91.080420000000018</v>
      </c>
      <c r="C247" s="200">
        <f>SUM('GCAM baselines'!J458,'GCAM baselines'!B458)/1000</f>
        <v>121.96946205084396</v>
      </c>
      <c r="D247" t="str">
        <f t="shared" si="38"/>
        <v>GCAM value higher</v>
      </c>
      <c r="G247" s="196" t="s">
        <v>526</v>
      </c>
      <c r="H247" s="197">
        <f>L228</f>
        <v>2511.02</v>
      </c>
      <c r="J247" s="196" t="s">
        <v>526</v>
      </c>
      <c r="K247" s="197">
        <f>AF228</f>
        <v>4132.3100000000004</v>
      </c>
    </row>
    <row r="248" spans="1:36" ht="28.8" hidden="1" outlineLevel="1">
      <c r="A248" s="41" t="s">
        <v>527</v>
      </c>
      <c r="B248" s="53">
        <f>SUM(B234:AF234,B240:AF240)/1000</f>
        <v>68.288716000000036</v>
      </c>
      <c r="C248" s="53">
        <f>'GCAM baselines'!J458/1000</f>
        <v>88.683982321472186</v>
      </c>
      <c r="D248" t="str">
        <f t="shared" si="38"/>
        <v>GCAM value higher</v>
      </c>
      <c r="G248" s="196" t="s">
        <v>528</v>
      </c>
      <c r="H248" s="197">
        <f>SUM(L234+L240)</f>
        <v>1822.9390000000001</v>
      </c>
      <c r="J248" s="196" t="s">
        <v>528</v>
      </c>
      <c r="K248" s="197">
        <f>SUM(AF234+AF240)</f>
        <v>3233.6989999999996</v>
      </c>
    </row>
    <row r="249" spans="1:36" hidden="1" outlineLevel="1">
      <c r="A249" s="41" t="s">
        <v>529</v>
      </c>
      <c r="B249" s="53">
        <f>SUM(B237:AF237)/1000</f>
        <v>22.791710999999999</v>
      </c>
      <c r="C249" s="53">
        <f>'GCAM baselines'!B458/1000</f>
        <v>33.285479729371779</v>
      </c>
      <c r="D249" t="str">
        <f t="shared" si="38"/>
        <v>GCAM value higher</v>
      </c>
      <c r="G249" s="196" t="s">
        <v>105</v>
      </c>
      <c r="H249" s="197">
        <f>L237</f>
        <v>688.08299999999997</v>
      </c>
      <c r="J249" s="196" t="s">
        <v>105</v>
      </c>
      <c r="K249" s="197">
        <f>AF237</f>
        <v>898.61400000000003</v>
      </c>
    </row>
    <row r="250" spans="1:36" ht="28.8" hidden="1" outlineLevel="1">
      <c r="A250" s="41" t="s">
        <v>530</v>
      </c>
      <c r="B250" s="53">
        <f>SUM(B229:AF229)/1000</f>
        <v>0</v>
      </c>
      <c r="C250" s="53">
        <f>SUM('GCAM baselines'!H458,'GCAM baselines'!I458)/1000</f>
        <v>1.9061680652360107</v>
      </c>
      <c r="D250" t="str">
        <f t="shared" si="38"/>
        <v>GCAM value higher</v>
      </c>
      <c r="G250" s="196" t="s">
        <v>87</v>
      </c>
      <c r="H250" s="197">
        <f>L229</f>
        <v>0</v>
      </c>
      <c r="J250" s="196" t="s">
        <v>87</v>
      </c>
      <c r="K250" s="197">
        <f>AF229</f>
        <v>0</v>
      </c>
    </row>
    <row r="251" spans="1:36" hidden="1" outlineLevel="1">
      <c r="A251" s="41" t="s">
        <v>531</v>
      </c>
      <c r="B251" s="53">
        <f>SUM(B230:AF230)/1000</f>
        <v>-9.3284579999999959</v>
      </c>
      <c r="C251" s="53">
        <f>'GCAM baselines'!C458/1000</f>
        <v>-25.079518857573241</v>
      </c>
      <c r="D251" t="str">
        <f t="shared" si="38"/>
        <v>EPS value higher</v>
      </c>
      <c r="G251" s="196" t="s">
        <v>103</v>
      </c>
      <c r="H251" s="197">
        <f>L230</f>
        <v>-300.91800000000001</v>
      </c>
      <c r="J251" s="196" t="s">
        <v>103</v>
      </c>
      <c r="K251" s="197">
        <f>AF230</f>
        <v>-300.91800000000001</v>
      </c>
    </row>
    <row r="252" spans="1:36" hidden="1" outlineLevel="1">
      <c r="A252" s="41" t="s">
        <v>532</v>
      </c>
      <c r="B252" s="53">
        <f>SUM(B231:AF231)/1000</f>
        <v>0</v>
      </c>
      <c r="C252" s="53">
        <v>0</v>
      </c>
      <c r="D252" t="str">
        <f t="shared" si="38"/>
        <v>GCAM and EPS equal</v>
      </c>
    </row>
    <row r="253" spans="1:36" hidden="1" outlineLevel="1">
      <c r="A253" s="42" t="s">
        <v>164</v>
      </c>
      <c r="B253" s="54">
        <f>SUM(B243:B246,B248:B252)</f>
        <v>140.96592957000004</v>
      </c>
      <c r="C253" s="54">
        <f>SUM(C243:C246,C248:C252)</f>
        <v>197.54057731693499</v>
      </c>
    </row>
    <row r="254" spans="1:36" collapsed="1"/>
    <row r="255" spans="1:36">
      <c r="A255" s="4" t="s">
        <v>282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:36" hidden="1" outlineLevel="1">
      <c r="A256" t="s">
        <v>497</v>
      </c>
    </row>
    <row r="257" spans="1:32" hidden="1" outlineLevel="1">
      <c r="A257" s="35" t="s">
        <v>564</v>
      </c>
    </row>
    <row r="258" spans="1:32" hidden="1" outlineLevel="1">
      <c r="A258" t="s">
        <v>513</v>
      </c>
      <c r="B258">
        <v>2020</v>
      </c>
      <c r="C258">
        <v>2021</v>
      </c>
      <c r="D258">
        <v>2022</v>
      </c>
      <c r="E258">
        <v>2023</v>
      </c>
      <c r="F258">
        <v>2024</v>
      </c>
      <c r="G258">
        <v>2025</v>
      </c>
      <c r="H258">
        <v>2026</v>
      </c>
      <c r="I258">
        <v>2027</v>
      </c>
      <c r="J258">
        <v>2028</v>
      </c>
      <c r="K258">
        <v>2029</v>
      </c>
      <c r="L258">
        <v>2030</v>
      </c>
      <c r="M258">
        <v>2031</v>
      </c>
      <c r="N258">
        <v>2032</v>
      </c>
      <c r="O258">
        <v>2033</v>
      </c>
      <c r="P258">
        <v>2034</v>
      </c>
      <c r="Q258">
        <v>2035</v>
      </c>
      <c r="R258">
        <v>2036</v>
      </c>
      <c r="S258">
        <v>2037</v>
      </c>
      <c r="T258">
        <v>2038</v>
      </c>
      <c r="U258">
        <v>2039</v>
      </c>
      <c r="V258">
        <v>2040</v>
      </c>
      <c r="W258">
        <v>2041</v>
      </c>
      <c r="X258">
        <v>2042</v>
      </c>
      <c r="Y258">
        <v>2043</v>
      </c>
      <c r="Z258">
        <v>2044</v>
      </c>
      <c r="AA258">
        <v>2045</v>
      </c>
      <c r="AB258">
        <v>2046</v>
      </c>
      <c r="AC258">
        <v>2047</v>
      </c>
      <c r="AD258">
        <v>2048</v>
      </c>
      <c r="AE258">
        <v>2049</v>
      </c>
      <c r="AF258">
        <v>2050</v>
      </c>
    </row>
    <row r="259" spans="1:32" hidden="1" outlineLevel="1">
      <c r="A259" t="s">
        <v>445</v>
      </c>
      <c r="B259">
        <f>SUMIFS('EPS BAU Outputs'!C:C,'EPS BAU Outputs'!$B:$B,$A$256,'EPS BAU Outputs'!$A:$A,$A259)</f>
        <v>644.97400000000005</v>
      </c>
      <c r="C259">
        <f>SUMIFS('EPS BAU Outputs'!D:D,'EPS BAU Outputs'!$B:$B,$A$256,'EPS BAU Outputs'!$A:$A,$A259)</f>
        <v>666.09900000000005</v>
      </c>
      <c r="D259">
        <f>SUMIFS('EPS BAU Outputs'!E:E,'EPS BAU Outputs'!$B:$B,$A$256,'EPS BAU Outputs'!$A:$A,$A259)</f>
        <v>667.15700000000004</v>
      </c>
      <c r="E259">
        <f>SUMIFS('EPS BAU Outputs'!F:F,'EPS BAU Outputs'!$B:$B,$A$256,'EPS BAU Outputs'!$A:$A,$A259)</f>
        <v>665.529</v>
      </c>
      <c r="F259">
        <f>SUMIFS('EPS BAU Outputs'!G:G,'EPS BAU Outputs'!$B:$B,$A$256,'EPS BAU Outputs'!$A:$A,$A259)</f>
        <v>665.63199999999995</v>
      </c>
      <c r="G259">
        <f>SUMIFS('EPS BAU Outputs'!H:H,'EPS BAU Outputs'!$B:$B,$A$256,'EPS BAU Outputs'!$A:$A,$A259)</f>
        <v>659.63800000000003</v>
      </c>
      <c r="H259">
        <f>SUMIFS('EPS BAU Outputs'!I:I,'EPS BAU Outputs'!$B:$B,$A$256,'EPS BAU Outputs'!$A:$A,$A259)</f>
        <v>655.47</v>
      </c>
      <c r="I259">
        <f>SUMIFS('EPS BAU Outputs'!J:J,'EPS BAU Outputs'!$B:$B,$A$256,'EPS BAU Outputs'!$A:$A,$A259)</f>
        <v>650.596</v>
      </c>
      <c r="J259">
        <f>SUMIFS('EPS BAU Outputs'!K:K,'EPS BAU Outputs'!$B:$B,$A$256,'EPS BAU Outputs'!$A:$A,$A259)</f>
        <v>642.97500000000002</v>
      </c>
      <c r="K259">
        <f>SUMIFS('EPS BAU Outputs'!L:L,'EPS BAU Outputs'!$B:$B,$A$256,'EPS BAU Outputs'!$A:$A,$A259)</f>
        <v>638.34</v>
      </c>
      <c r="L259">
        <f>SUMIFS('EPS BAU Outputs'!M:M,'EPS BAU Outputs'!$B:$B,$A$256,'EPS BAU Outputs'!$A:$A,$A259)</f>
        <v>633.74800000000005</v>
      </c>
      <c r="M259">
        <f>SUMIFS('EPS BAU Outputs'!N:N,'EPS BAU Outputs'!$B:$B,$A$256,'EPS BAU Outputs'!$A:$A,$A259)</f>
        <v>637.16700000000003</v>
      </c>
      <c r="N259">
        <f>SUMIFS('EPS BAU Outputs'!O:O,'EPS BAU Outputs'!$B:$B,$A$256,'EPS BAU Outputs'!$A:$A,$A259)</f>
        <v>640.76199999999994</v>
      </c>
      <c r="O259">
        <f>SUMIFS('EPS BAU Outputs'!P:P,'EPS BAU Outputs'!$B:$B,$A$256,'EPS BAU Outputs'!$A:$A,$A259)</f>
        <v>640.59799999999996</v>
      </c>
      <c r="P259">
        <f>SUMIFS('EPS BAU Outputs'!Q:Q,'EPS BAU Outputs'!$B:$B,$A$256,'EPS BAU Outputs'!$A:$A,$A259)</f>
        <v>640.77800000000002</v>
      </c>
      <c r="Q259">
        <f>SUMIFS('EPS BAU Outputs'!R:R,'EPS BAU Outputs'!$B:$B,$A$256,'EPS BAU Outputs'!$A:$A,$A259)</f>
        <v>639.351</v>
      </c>
      <c r="R259">
        <f>SUMIFS('EPS BAU Outputs'!S:S,'EPS BAU Outputs'!$B:$B,$A$256,'EPS BAU Outputs'!$A:$A,$A259)</f>
        <v>638.77300000000002</v>
      </c>
      <c r="S259">
        <f>SUMIFS('EPS BAU Outputs'!T:T,'EPS BAU Outputs'!$B:$B,$A$256,'EPS BAU Outputs'!$A:$A,$A259)</f>
        <v>636.78800000000001</v>
      </c>
      <c r="T259">
        <f>SUMIFS('EPS BAU Outputs'!U:U,'EPS BAU Outputs'!$B:$B,$A$256,'EPS BAU Outputs'!$A:$A,$A259)</f>
        <v>637.90300000000002</v>
      </c>
      <c r="U259">
        <f>SUMIFS('EPS BAU Outputs'!V:V,'EPS BAU Outputs'!$B:$B,$A$256,'EPS BAU Outputs'!$A:$A,$A259)</f>
        <v>637.97199999999998</v>
      </c>
      <c r="V259">
        <f>SUMIFS('EPS BAU Outputs'!W:W,'EPS BAU Outputs'!$B:$B,$A$256,'EPS BAU Outputs'!$A:$A,$A259)</f>
        <v>635.803</v>
      </c>
      <c r="W259">
        <f>SUMIFS('EPS BAU Outputs'!X:X,'EPS BAU Outputs'!$B:$B,$A$256,'EPS BAU Outputs'!$A:$A,$A259)</f>
        <v>634.31600000000003</v>
      </c>
      <c r="X259">
        <f>SUMIFS('EPS BAU Outputs'!Y:Y,'EPS BAU Outputs'!$B:$B,$A$256,'EPS BAU Outputs'!$A:$A,$A259)</f>
        <v>634.84</v>
      </c>
      <c r="Y259">
        <f>SUMIFS('EPS BAU Outputs'!Z:Z,'EPS BAU Outputs'!$B:$B,$A$256,'EPS BAU Outputs'!$A:$A,$A259)</f>
        <v>638.23800000000006</v>
      </c>
      <c r="Z259">
        <f>SUMIFS('EPS BAU Outputs'!AA:AA,'EPS BAU Outputs'!$B:$B,$A$256,'EPS BAU Outputs'!$A:$A,$A259)</f>
        <v>641.16700000000003</v>
      </c>
      <c r="AA259">
        <f>SUMIFS('EPS BAU Outputs'!AB:AB,'EPS BAU Outputs'!$B:$B,$A$256,'EPS BAU Outputs'!$A:$A,$A259)</f>
        <v>643.02200000000005</v>
      </c>
      <c r="AB259">
        <f>SUMIFS('EPS BAU Outputs'!AC:AC,'EPS BAU Outputs'!$B:$B,$A$256,'EPS BAU Outputs'!$A:$A,$A259)</f>
        <v>644.99699999999996</v>
      </c>
      <c r="AC259">
        <f>SUMIFS('EPS BAU Outputs'!AD:AD,'EPS BAU Outputs'!$B:$B,$A$256,'EPS BAU Outputs'!$A:$A,$A259)</f>
        <v>647.596</v>
      </c>
      <c r="AD259">
        <f>SUMIFS('EPS BAU Outputs'!AE:AE,'EPS BAU Outputs'!$B:$B,$A$256,'EPS BAU Outputs'!$A:$A,$A259)</f>
        <v>649.55700000000002</v>
      </c>
      <c r="AE259">
        <f>SUMIFS('EPS BAU Outputs'!AF:AF,'EPS BAU Outputs'!$B:$B,$A$256,'EPS BAU Outputs'!$A:$A,$A259)</f>
        <v>652.16399999999999</v>
      </c>
      <c r="AF259">
        <f>SUMIFS('EPS BAU Outputs'!AG:AG,'EPS BAU Outputs'!$B:$B,$A$256,'EPS BAU Outputs'!$A:$A,$A259)</f>
        <v>654.42499999999995</v>
      </c>
    </row>
    <row r="260" spans="1:32" hidden="1" outlineLevel="1">
      <c r="A260" t="s">
        <v>514</v>
      </c>
      <c r="B260">
        <f t="shared" ref="B260:AF260" si="39">B259/1000</f>
        <v>0.64497400000000005</v>
      </c>
      <c r="C260">
        <f t="shared" si="39"/>
        <v>0.666099</v>
      </c>
      <c r="D260">
        <f t="shared" si="39"/>
        <v>0.667157</v>
      </c>
      <c r="E260">
        <f t="shared" si="39"/>
        <v>0.66552900000000004</v>
      </c>
      <c r="F260">
        <f t="shared" si="39"/>
        <v>0.665632</v>
      </c>
      <c r="G260">
        <f t="shared" si="39"/>
        <v>0.65963800000000006</v>
      </c>
      <c r="H260">
        <f t="shared" si="39"/>
        <v>0.65547</v>
      </c>
      <c r="I260">
        <f t="shared" si="39"/>
        <v>0.65059599999999995</v>
      </c>
      <c r="J260">
        <f t="shared" si="39"/>
        <v>0.64297500000000007</v>
      </c>
      <c r="K260">
        <f t="shared" si="39"/>
        <v>0.63834000000000002</v>
      </c>
      <c r="L260">
        <f t="shared" si="39"/>
        <v>0.63374800000000009</v>
      </c>
      <c r="M260">
        <f t="shared" si="39"/>
        <v>0.63716700000000004</v>
      </c>
      <c r="N260">
        <f t="shared" si="39"/>
        <v>0.64076199999999994</v>
      </c>
      <c r="O260">
        <f t="shared" si="39"/>
        <v>0.640598</v>
      </c>
      <c r="P260">
        <f t="shared" si="39"/>
        <v>0.64077800000000007</v>
      </c>
      <c r="Q260">
        <f t="shared" si="39"/>
        <v>0.639351</v>
      </c>
      <c r="R260">
        <f t="shared" si="39"/>
        <v>0.63877300000000004</v>
      </c>
      <c r="S260">
        <f t="shared" si="39"/>
        <v>0.63678800000000002</v>
      </c>
      <c r="T260">
        <f t="shared" si="39"/>
        <v>0.637903</v>
      </c>
      <c r="U260">
        <f t="shared" si="39"/>
        <v>0.63797199999999998</v>
      </c>
      <c r="V260">
        <f t="shared" si="39"/>
        <v>0.63580300000000001</v>
      </c>
      <c r="W260">
        <f t="shared" si="39"/>
        <v>0.63431599999999999</v>
      </c>
      <c r="X260">
        <f t="shared" si="39"/>
        <v>0.63484000000000007</v>
      </c>
      <c r="Y260">
        <f t="shared" si="39"/>
        <v>0.63823800000000008</v>
      </c>
      <c r="Z260">
        <f t="shared" si="39"/>
        <v>0.64116700000000004</v>
      </c>
      <c r="AA260">
        <f t="shared" si="39"/>
        <v>0.64302200000000009</v>
      </c>
      <c r="AB260">
        <f t="shared" si="39"/>
        <v>0.64499699999999993</v>
      </c>
      <c r="AC260">
        <f t="shared" si="39"/>
        <v>0.64759599999999995</v>
      </c>
      <c r="AD260">
        <f t="shared" si="39"/>
        <v>0.64955700000000005</v>
      </c>
      <c r="AE260">
        <f t="shared" si="39"/>
        <v>0.65216399999999997</v>
      </c>
      <c r="AF260">
        <f t="shared" si="39"/>
        <v>0.65442499999999992</v>
      </c>
    </row>
    <row r="261" spans="1:32" hidden="1" outlineLevel="1"/>
    <row r="262" spans="1:32" hidden="1" outlineLevel="1">
      <c r="A262" s="40" t="s">
        <v>515</v>
      </c>
      <c r="B262" s="40">
        <f>SUM(B259:AF259)</f>
        <v>20016.375</v>
      </c>
    </row>
    <row r="263" spans="1:32" hidden="1" outlineLevel="1">
      <c r="A263" s="40" t="s">
        <v>503</v>
      </c>
      <c r="B263" s="40">
        <f>SUM(B260:AF260)</f>
        <v>20.016375</v>
      </c>
    </row>
    <row r="264" spans="1:32" hidden="1" outlineLevel="1">
      <c r="A264" s="40" t="s">
        <v>516</v>
      </c>
      <c r="B264" s="40">
        <f>SUM('GCAM baselines'!D449:L449)/1000</f>
        <v>24.664579149486933</v>
      </c>
    </row>
    <row r="265" spans="1:32" hidden="1" outlineLevel="1">
      <c r="A265" s="40" t="s">
        <v>517</v>
      </c>
      <c r="B265" s="40">
        <f>B264/B263</f>
        <v>1.2322200772860687</v>
      </c>
    </row>
    <row r="266" spans="1:32" hidden="1" outlineLevel="1"/>
    <row r="267" spans="1:32" hidden="1" outlineLevel="1">
      <c r="A267" t="s">
        <v>513</v>
      </c>
      <c r="B267">
        <v>2020</v>
      </c>
      <c r="C267">
        <v>2021</v>
      </c>
      <c r="D267">
        <v>2022</v>
      </c>
      <c r="E267">
        <v>2023</v>
      </c>
      <c r="F267">
        <v>2024</v>
      </c>
      <c r="G267">
        <v>2025</v>
      </c>
      <c r="H267">
        <v>2026</v>
      </c>
      <c r="I267">
        <v>2027</v>
      </c>
      <c r="J267">
        <v>2028</v>
      </c>
      <c r="K267">
        <v>2029</v>
      </c>
      <c r="L267">
        <v>2030</v>
      </c>
      <c r="M267">
        <v>2031</v>
      </c>
      <c r="N267">
        <v>2032</v>
      </c>
      <c r="O267">
        <v>2033</v>
      </c>
      <c r="P267">
        <v>2034</v>
      </c>
      <c r="Q267">
        <v>2035</v>
      </c>
      <c r="R267">
        <v>2036</v>
      </c>
      <c r="S267">
        <v>2037</v>
      </c>
      <c r="T267">
        <v>2038</v>
      </c>
      <c r="U267">
        <v>2039</v>
      </c>
      <c r="V267">
        <v>2040</v>
      </c>
      <c r="W267">
        <v>2041</v>
      </c>
      <c r="X267">
        <v>2042</v>
      </c>
      <c r="Y267">
        <v>2043</v>
      </c>
      <c r="Z267">
        <v>2044</v>
      </c>
      <c r="AA267">
        <v>2045</v>
      </c>
      <c r="AB267">
        <v>2046</v>
      </c>
      <c r="AC267">
        <v>2047</v>
      </c>
      <c r="AD267">
        <v>2048</v>
      </c>
      <c r="AE267">
        <v>2049</v>
      </c>
      <c r="AF267">
        <v>2050</v>
      </c>
    </row>
    <row r="268" spans="1:32" hidden="1" outlineLevel="1">
      <c r="A268" t="s">
        <v>447</v>
      </c>
      <c r="B268">
        <f>SUMIFS('EPS BAU Outputs'!C:C,'EPS BAU Outputs'!$B:$B,$A$256,'EPS BAU Outputs'!$A:$A,$A268)</f>
        <v>158.97399999999999</v>
      </c>
      <c r="C268">
        <f>SUMIFS('EPS BAU Outputs'!D:D,'EPS BAU Outputs'!$B:$B,$A$256,'EPS BAU Outputs'!$A:$A,$A268)</f>
        <v>160.13300000000001</v>
      </c>
      <c r="D268">
        <f>SUMIFS('EPS BAU Outputs'!E:E,'EPS BAU Outputs'!$B:$B,$A$256,'EPS BAU Outputs'!$A:$A,$A268)</f>
        <v>160.28100000000001</v>
      </c>
      <c r="E268">
        <f>SUMIFS('EPS BAU Outputs'!F:F,'EPS BAU Outputs'!$B:$B,$A$256,'EPS BAU Outputs'!$A:$A,$A268)</f>
        <v>159.547</v>
      </c>
      <c r="F268">
        <f>SUMIFS('EPS BAU Outputs'!G:G,'EPS BAU Outputs'!$B:$B,$A$256,'EPS BAU Outputs'!$A:$A,$A268)</f>
        <v>158.786</v>
      </c>
      <c r="G268">
        <f>SUMIFS('EPS BAU Outputs'!H:H,'EPS BAU Outputs'!$B:$B,$A$256,'EPS BAU Outputs'!$A:$A,$A268)</f>
        <v>155.74</v>
      </c>
      <c r="H268">
        <f>SUMIFS('EPS BAU Outputs'!I:I,'EPS BAU Outputs'!$B:$B,$A$256,'EPS BAU Outputs'!$A:$A,$A268)</f>
        <v>154.50399999999999</v>
      </c>
      <c r="I268">
        <f>SUMIFS('EPS BAU Outputs'!J:J,'EPS BAU Outputs'!$B:$B,$A$256,'EPS BAU Outputs'!$A:$A,$A268)</f>
        <v>153.28100000000001</v>
      </c>
      <c r="J268">
        <f>SUMIFS('EPS BAU Outputs'!K:K,'EPS BAU Outputs'!$B:$B,$A$256,'EPS BAU Outputs'!$A:$A,$A268)</f>
        <v>151.95500000000001</v>
      </c>
      <c r="K268">
        <f>SUMIFS('EPS BAU Outputs'!L:L,'EPS BAU Outputs'!$B:$B,$A$256,'EPS BAU Outputs'!$A:$A,$A268)</f>
        <v>148.886</v>
      </c>
      <c r="L268">
        <f>SUMIFS('EPS BAU Outputs'!M:M,'EPS BAU Outputs'!$B:$B,$A$256,'EPS BAU Outputs'!$A:$A,$A268)</f>
        <v>147.27000000000001</v>
      </c>
      <c r="M268">
        <f>SUMIFS('EPS BAU Outputs'!N:N,'EPS BAU Outputs'!$B:$B,$A$256,'EPS BAU Outputs'!$A:$A,$A268)</f>
        <v>147.322</v>
      </c>
      <c r="N268">
        <f>SUMIFS('EPS BAU Outputs'!O:O,'EPS BAU Outputs'!$B:$B,$A$256,'EPS BAU Outputs'!$A:$A,$A268)</f>
        <v>147.631</v>
      </c>
      <c r="O268">
        <f>SUMIFS('EPS BAU Outputs'!P:P,'EPS BAU Outputs'!$B:$B,$A$256,'EPS BAU Outputs'!$A:$A,$A268)</f>
        <v>146.62200000000001</v>
      </c>
      <c r="P268">
        <f>SUMIFS('EPS BAU Outputs'!Q:Q,'EPS BAU Outputs'!$B:$B,$A$256,'EPS BAU Outputs'!$A:$A,$A268)</f>
        <v>144.68799999999999</v>
      </c>
      <c r="Q268">
        <f>SUMIFS('EPS BAU Outputs'!R:R,'EPS BAU Outputs'!$B:$B,$A$256,'EPS BAU Outputs'!$A:$A,$A268)</f>
        <v>142.863</v>
      </c>
      <c r="R268">
        <f>SUMIFS('EPS BAU Outputs'!S:S,'EPS BAU Outputs'!$B:$B,$A$256,'EPS BAU Outputs'!$A:$A,$A268)</f>
        <v>141.10300000000001</v>
      </c>
      <c r="S268">
        <f>SUMIFS('EPS BAU Outputs'!T:T,'EPS BAU Outputs'!$B:$B,$A$256,'EPS BAU Outputs'!$A:$A,$A268)</f>
        <v>139.48400000000001</v>
      </c>
      <c r="T268">
        <f>SUMIFS('EPS BAU Outputs'!U:U,'EPS BAU Outputs'!$B:$B,$A$256,'EPS BAU Outputs'!$A:$A,$A268)</f>
        <v>138.09100000000001</v>
      </c>
      <c r="U268">
        <f>SUMIFS('EPS BAU Outputs'!V:V,'EPS BAU Outputs'!$B:$B,$A$256,'EPS BAU Outputs'!$A:$A,$A268)</f>
        <v>136.88200000000001</v>
      </c>
      <c r="V268">
        <f>SUMIFS('EPS BAU Outputs'!W:W,'EPS BAU Outputs'!$B:$B,$A$256,'EPS BAU Outputs'!$A:$A,$A268)</f>
        <v>135.74199999999999</v>
      </c>
      <c r="W268">
        <f>SUMIFS('EPS BAU Outputs'!X:X,'EPS BAU Outputs'!$B:$B,$A$256,'EPS BAU Outputs'!$A:$A,$A268)</f>
        <v>134.672</v>
      </c>
      <c r="X268">
        <f>SUMIFS('EPS BAU Outputs'!Y:Y,'EPS BAU Outputs'!$B:$B,$A$256,'EPS BAU Outputs'!$A:$A,$A268)</f>
        <v>133.62100000000001</v>
      </c>
      <c r="Y268">
        <f>SUMIFS('EPS BAU Outputs'!Z:Z,'EPS BAU Outputs'!$B:$B,$A$256,'EPS BAU Outputs'!$A:$A,$A268)</f>
        <v>132.57300000000001</v>
      </c>
      <c r="Z268">
        <f>SUMIFS('EPS BAU Outputs'!AA:AA,'EPS BAU Outputs'!$B:$B,$A$256,'EPS BAU Outputs'!$A:$A,$A268)</f>
        <v>131.55000000000001</v>
      </c>
      <c r="AA268">
        <f>SUMIFS('EPS BAU Outputs'!AB:AB,'EPS BAU Outputs'!$B:$B,$A$256,'EPS BAU Outputs'!$A:$A,$A268)</f>
        <v>130.50299999999999</v>
      </c>
      <c r="AB268">
        <f>SUMIFS('EPS BAU Outputs'!AC:AC,'EPS BAU Outputs'!$B:$B,$A$256,'EPS BAU Outputs'!$A:$A,$A268)</f>
        <v>129.43</v>
      </c>
      <c r="AC268">
        <f>SUMIFS('EPS BAU Outputs'!AD:AD,'EPS BAU Outputs'!$B:$B,$A$256,'EPS BAU Outputs'!$A:$A,$A268)</f>
        <v>128.27500000000001</v>
      </c>
      <c r="AD268">
        <f>SUMIFS('EPS BAU Outputs'!AE:AE,'EPS BAU Outputs'!$B:$B,$A$256,'EPS BAU Outputs'!$A:$A,$A268)</f>
        <v>127.127</v>
      </c>
      <c r="AE268">
        <f>SUMIFS('EPS BAU Outputs'!AF:AF,'EPS BAU Outputs'!$B:$B,$A$256,'EPS BAU Outputs'!$A:$A,$A268)</f>
        <v>126.001</v>
      </c>
      <c r="AF268">
        <f>SUMIFS('EPS BAU Outputs'!AG:AG,'EPS BAU Outputs'!$B:$B,$A$256,'EPS BAU Outputs'!$A:$A,$A268)</f>
        <v>124.895</v>
      </c>
    </row>
    <row r="269" spans="1:32" hidden="1" outlineLevel="1">
      <c r="A269" t="s">
        <v>448</v>
      </c>
      <c r="B269">
        <f>SUMIFS('EPS BAU Outputs'!C:C,'EPS BAU Outputs'!$B:$B,$A$256,'EPS BAU Outputs'!$A:$A,$A269)</f>
        <v>63.648800000000001</v>
      </c>
      <c r="C269">
        <f>SUMIFS('EPS BAU Outputs'!D:D,'EPS BAU Outputs'!$B:$B,$A$256,'EPS BAU Outputs'!$A:$A,$A269)</f>
        <v>58.538899999999998</v>
      </c>
      <c r="D269">
        <f>SUMIFS('EPS BAU Outputs'!E:E,'EPS BAU Outputs'!$B:$B,$A$256,'EPS BAU Outputs'!$A:$A,$A269)</f>
        <v>61.356099999999998</v>
      </c>
      <c r="E269">
        <f>SUMIFS('EPS BAU Outputs'!F:F,'EPS BAU Outputs'!$B:$B,$A$256,'EPS BAU Outputs'!$A:$A,$A269)</f>
        <v>60.668100000000003</v>
      </c>
      <c r="F269">
        <f>SUMIFS('EPS BAU Outputs'!G:G,'EPS BAU Outputs'!$B:$B,$A$256,'EPS BAU Outputs'!$A:$A,$A269)</f>
        <v>61.8962</v>
      </c>
      <c r="G269">
        <f>SUMIFS('EPS BAU Outputs'!H:H,'EPS BAU Outputs'!$B:$B,$A$256,'EPS BAU Outputs'!$A:$A,$A269)</f>
        <v>60.313299999999998</v>
      </c>
      <c r="H269">
        <f>SUMIFS('EPS BAU Outputs'!I:I,'EPS BAU Outputs'!$B:$B,$A$256,'EPS BAU Outputs'!$A:$A,$A269)</f>
        <v>58.822600000000001</v>
      </c>
      <c r="I269">
        <f>SUMIFS('EPS BAU Outputs'!J:J,'EPS BAU Outputs'!$B:$B,$A$256,'EPS BAU Outputs'!$A:$A,$A269)</f>
        <v>56.930900000000001</v>
      </c>
      <c r="J269">
        <f>SUMIFS('EPS BAU Outputs'!K:K,'EPS BAU Outputs'!$B:$B,$A$256,'EPS BAU Outputs'!$A:$A,$A269)</f>
        <v>53.732500000000002</v>
      </c>
      <c r="K269">
        <f>SUMIFS('EPS BAU Outputs'!L:L,'EPS BAU Outputs'!$B:$B,$A$256,'EPS BAU Outputs'!$A:$A,$A269)</f>
        <v>54.629800000000003</v>
      </c>
      <c r="L269">
        <f>SUMIFS('EPS BAU Outputs'!M:M,'EPS BAU Outputs'!$B:$B,$A$256,'EPS BAU Outputs'!$A:$A,$A269)</f>
        <v>53.5062</v>
      </c>
      <c r="M269">
        <f>SUMIFS('EPS BAU Outputs'!N:N,'EPS BAU Outputs'!$B:$B,$A$256,'EPS BAU Outputs'!$A:$A,$A269)</f>
        <v>54.71</v>
      </c>
      <c r="N269">
        <f>SUMIFS('EPS BAU Outputs'!O:O,'EPS BAU Outputs'!$B:$B,$A$256,'EPS BAU Outputs'!$A:$A,$A269)</f>
        <v>54.6462</v>
      </c>
      <c r="O269">
        <f>SUMIFS('EPS BAU Outputs'!P:P,'EPS BAU Outputs'!$B:$B,$A$256,'EPS BAU Outputs'!$A:$A,$A269)</f>
        <v>54.304600000000001</v>
      </c>
      <c r="P269">
        <f>SUMIFS('EPS BAU Outputs'!Q:Q,'EPS BAU Outputs'!$B:$B,$A$256,'EPS BAU Outputs'!$A:$A,$A269)</f>
        <v>54.9559</v>
      </c>
      <c r="Q269">
        <f>SUMIFS('EPS BAU Outputs'!R:R,'EPS BAU Outputs'!$B:$B,$A$256,'EPS BAU Outputs'!$A:$A,$A269)</f>
        <v>54.048400000000001</v>
      </c>
      <c r="R269">
        <f>SUMIFS('EPS BAU Outputs'!S:S,'EPS BAU Outputs'!$B:$B,$A$256,'EPS BAU Outputs'!$A:$A,$A269)</f>
        <v>52.926299999999998</v>
      </c>
      <c r="S269">
        <f>SUMIFS('EPS BAU Outputs'!T:T,'EPS BAU Outputs'!$B:$B,$A$256,'EPS BAU Outputs'!$A:$A,$A269)</f>
        <v>50.756399999999999</v>
      </c>
      <c r="T269">
        <f>SUMIFS('EPS BAU Outputs'!U:U,'EPS BAU Outputs'!$B:$B,$A$256,'EPS BAU Outputs'!$A:$A,$A269)</f>
        <v>50.275300000000001</v>
      </c>
      <c r="U269">
        <f>SUMIFS('EPS BAU Outputs'!V:V,'EPS BAU Outputs'!$B:$B,$A$256,'EPS BAU Outputs'!$A:$A,$A269)</f>
        <v>48.235100000000003</v>
      </c>
      <c r="V269">
        <f>SUMIFS('EPS BAU Outputs'!W:W,'EPS BAU Outputs'!$B:$B,$A$256,'EPS BAU Outputs'!$A:$A,$A269)</f>
        <v>44.781700000000001</v>
      </c>
      <c r="W269">
        <f>SUMIFS('EPS BAU Outputs'!X:X,'EPS BAU Outputs'!$B:$B,$A$256,'EPS BAU Outputs'!$A:$A,$A269)</f>
        <v>41.401899999999998</v>
      </c>
      <c r="X269">
        <f>SUMIFS('EPS BAU Outputs'!Y:Y,'EPS BAU Outputs'!$B:$B,$A$256,'EPS BAU Outputs'!$A:$A,$A269)</f>
        <v>39.676000000000002</v>
      </c>
      <c r="Y269">
        <f>SUMIFS('EPS BAU Outputs'!Z:Z,'EPS BAU Outputs'!$B:$B,$A$256,'EPS BAU Outputs'!$A:$A,$A269)</f>
        <v>40.532800000000002</v>
      </c>
      <c r="Z269">
        <f>SUMIFS('EPS BAU Outputs'!AA:AA,'EPS BAU Outputs'!$B:$B,$A$256,'EPS BAU Outputs'!$A:$A,$A269)</f>
        <v>40.668900000000001</v>
      </c>
      <c r="AA269">
        <f>SUMIFS('EPS BAU Outputs'!AB:AB,'EPS BAU Outputs'!$B:$B,$A$256,'EPS BAU Outputs'!$A:$A,$A269)</f>
        <v>39.857100000000003</v>
      </c>
      <c r="AB269">
        <f>SUMIFS('EPS BAU Outputs'!AC:AC,'EPS BAU Outputs'!$B:$B,$A$256,'EPS BAU Outputs'!$A:$A,$A269)</f>
        <v>38.9467</v>
      </c>
      <c r="AC269">
        <f>SUMIFS('EPS BAU Outputs'!AD:AD,'EPS BAU Outputs'!$B:$B,$A$256,'EPS BAU Outputs'!$A:$A,$A269)</f>
        <v>38.526400000000002</v>
      </c>
      <c r="AD269">
        <f>SUMIFS('EPS BAU Outputs'!AE:AE,'EPS BAU Outputs'!$B:$B,$A$256,'EPS BAU Outputs'!$A:$A,$A269)</f>
        <v>37.500700000000002</v>
      </c>
      <c r="AE269">
        <f>SUMIFS('EPS BAU Outputs'!AF:AF,'EPS BAU Outputs'!$B:$B,$A$256,'EPS BAU Outputs'!$A:$A,$A269)</f>
        <v>36.733499999999999</v>
      </c>
      <c r="AF269">
        <f>SUMIFS('EPS BAU Outputs'!AG:AG,'EPS BAU Outputs'!$B:$B,$A$256,'EPS BAU Outputs'!$A:$A,$A269)</f>
        <v>35.449399999999997</v>
      </c>
    </row>
    <row r="270" spans="1:32" s="32" customFormat="1" hidden="1" outlineLevel="1">
      <c r="A270" t="s">
        <v>449</v>
      </c>
      <c r="B270">
        <f>SUMIFS('EPS BAU Outputs'!C:C,'EPS BAU Outputs'!$B:$B,$A$256,'EPS BAU Outputs'!$A:$A,$A270)</f>
        <v>40.614600000000003</v>
      </c>
      <c r="C270">
        <f>SUMIFS('EPS BAU Outputs'!D:D,'EPS BAU Outputs'!$B:$B,$A$256,'EPS BAU Outputs'!$A:$A,$A270)</f>
        <v>40.823300000000003</v>
      </c>
      <c r="D270">
        <f>SUMIFS('EPS BAU Outputs'!E:E,'EPS BAU Outputs'!$B:$B,$A$256,'EPS BAU Outputs'!$A:$A,$A270)</f>
        <v>39.354599999999998</v>
      </c>
      <c r="E270">
        <f>SUMIFS('EPS BAU Outputs'!F:F,'EPS BAU Outputs'!$B:$B,$A$256,'EPS BAU Outputs'!$A:$A,$A270)</f>
        <v>38.964599999999997</v>
      </c>
      <c r="F270">
        <f>SUMIFS('EPS BAU Outputs'!G:G,'EPS BAU Outputs'!$B:$B,$A$256,'EPS BAU Outputs'!$A:$A,$A270)</f>
        <v>38.579700000000003</v>
      </c>
      <c r="G270">
        <f>SUMIFS('EPS BAU Outputs'!H:H,'EPS BAU Outputs'!$B:$B,$A$256,'EPS BAU Outputs'!$A:$A,$A270)</f>
        <v>38.1004</v>
      </c>
      <c r="H270">
        <f>SUMIFS('EPS BAU Outputs'!I:I,'EPS BAU Outputs'!$B:$B,$A$256,'EPS BAU Outputs'!$A:$A,$A270)</f>
        <v>37.622799999999998</v>
      </c>
      <c r="I270">
        <f>SUMIFS('EPS BAU Outputs'!J:J,'EPS BAU Outputs'!$B:$B,$A$256,'EPS BAU Outputs'!$A:$A,$A270)</f>
        <v>37.140099999999997</v>
      </c>
      <c r="J270">
        <f>SUMIFS('EPS BAU Outputs'!K:K,'EPS BAU Outputs'!$B:$B,$A$256,'EPS BAU Outputs'!$A:$A,$A270)</f>
        <v>36.557899999999997</v>
      </c>
      <c r="K270">
        <f>SUMIFS('EPS BAU Outputs'!L:L,'EPS BAU Outputs'!$B:$B,$A$256,'EPS BAU Outputs'!$A:$A,$A270)</f>
        <v>35.990400000000001</v>
      </c>
      <c r="L270">
        <f>SUMIFS('EPS BAU Outputs'!M:M,'EPS BAU Outputs'!$B:$B,$A$256,'EPS BAU Outputs'!$A:$A,$A270)</f>
        <v>35.450899999999997</v>
      </c>
      <c r="M270">
        <f>SUMIFS('EPS BAU Outputs'!N:N,'EPS BAU Outputs'!$B:$B,$A$256,'EPS BAU Outputs'!$A:$A,$A270)</f>
        <v>35.087699999999998</v>
      </c>
      <c r="N270">
        <f>SUMIFS('EPS BAU Outputs'!O:O,'EPS BAU Outputs'!$B:$B,$A$256,'EPS BAU Outputs'!$A:$A,$A270)</f>
        <v>34.982500000000002</v>
      </c>
      <c r="O270">
        <f>SUMIFS('EPS BAU Outputs'!P:P,'EPS BAU Outputs'!$B:$B,$A$256,'EPS BAU Outputs'!$A:$A,$A270)</f>
        <v>34.849600000000002</v>
      </c>
      <c r="P270">
        <f>SUMIFS('EPS BAU Outputs'!Q:Q,'EPS BAU Outputs'!$B:$B,$A$256,'EPS BAU Outputs'!$A:$A,$A270)</f>
        <v>34.821300000000001</v>
      </c>
      <c r="Q270">
        <f>SUMIFS('EPS BAU Outputs'!R:R,'EPS BAU Outputs'!$B:$B,$A$256,'EPS BAU Outputs'!$A:$A,$A270)</f>
        <v>34.7866</v>
      </c>
      <c r="R270">
        <f>SUMIFS('EPS BAU Outputs'!S:S,'EPS BAU Outputs'!$B:$B,$A$256,'EPS BAU Outputs'!$A:$A,$A270)</f>
        <v>34.778199999999998</v>
      </c>
      <c r="S270">
        <f>SUMIFS('EPS BAU Outputs'!T:T,'EPS BAU Outputs'!$B:$B,$A$256,'EPS BAU Outputs'!$A:$A,$A270)</f>
        <v>34.683700000000002</v>
      </c>
      <c r="T270">
        <f>SUMIFS('EPS BAU Outputs'!U:U,'EPS BAU Outputs'!$B:$B,$A$256,'EPS BAU Outputs'!$A:$A,$A270)</f>
        <v>34.6858</v>
      </c>
      <c r="U270">
        <f>SUMIFS('EPS BAU Outputs'!V:V,'EPS BAU Outputs'!$B:$B,$A$256,'EPS BAU Outputs'!$A:$A,$A270)</f>
        <v>34.7194</v>
      </c>
      <c r="V270">
        <f>SUMIFS('EPS BAU Outputs'!W:W,'EPS BAU Outputs'!$B:$B,$A$256,'EPS BAU Outputs'!$A:$A,$A270)</f>
        <v>34.778100000000002</v>
      </c>
      <c r="W270">
        <f>SUMIFS('EPS BAU Outputs'!X:X,'EPS BAU Outputs'!$B:$B,$A$256,'EPS BAU Outputs'!$A:$A,$A270)</f>
        <v>34.866599999999998</v>
      </c>
      <c r="X270">
        <f>SUMIFS('EPS BAU Outputs'!Y:Y,'EPS BAU Outputs'!$B:$B,$A$256,'EPS BAU Outputs'!$A:$A,$A270)</f>
        <v>35.048099999999998</v>
      </c>
      <c r="Y270">
        <f>SUMIFS('EPS BAU Outputs'!Z:Z,'EPS BAU Outputs'!$B:$B,$A$256,'EPS BAU Outputs'!$A:$A,$A270)</f>
        <v>35.127299999999998</v>
      </c>
      <c r="Z270">
        <f>SUMIFS('EPS BAU Outputs'!AA:AA,'EPS BAU Outputs'!$B:$B,$A$256,'EPS BAU Outputs'!$A:$A,$A270)</f>
        <v>35.238100000000003</v>
      </c>
      <c r="AA270">
        <f>SUMIFS('EPS BAU Outputs'!AB:AB,'EPS BAU Outputs'!$B:$B,$A$256,'EPS BAU Outputs'!$A:$A,$A270)</f>
        <v>35.404499999999999</v>
      </c>
      <c r="AB270">
        <f>SUMIFS('EPS BAU Outputs'!AC:AC,'EPS BAU Outputs'!$B:$B,$A$256,'EPS BAU Outputs'!$A:$A,$A270)</f>
        <v>35.5974</v>
      </c>
      <c r="AC270">
        <f>SUMIFS('EPS BAU Outputs'!AD:AD,'EPS BAU Outputs'!$B:$B,$A$256,'EPS BAU Outputs'!$A:$A,$A270)</f>
        <v>35.7562</v>
      </c>
      <c r="AD270">
        <f>SUMIFS('EPS BAU Outputs'!AE:AE,'EPS BAU Outputs'!$B:$B,$A$256,'EPS BAU Outputs'!$A:$A,$A270)</f>
        <v>35.963200000000001</v>
      </c>
      <c r="AE270">
        <f>SUMIFS('EPS BAU Outputs'!AF:AF,'EPS BAU Outputs'!$B:$B,$A$256,'EPS BAU Outputs'!$A:$A,$A270)</f>
        <v>36.168100000000003</v>
      </c>
      <c r="AF270">
        <f>SUMIFS('EPS BAU Outputs'!AG:AG,'EPS BAU Outputs'!$B:$B,$A$256,'EPS BAU Outputs'!$A:$A,$A270)</f>
        <v>36.409999999999997</v>
      </c>
    </row>
    <row r="271" spans="1:32" hidden="1" outlineLevel="1">
      <c r="A271" t="s">
        <v>450</v>
      </c>
      <c r="B271">
        <f>SUMIFS('EPS BAU Outputs'!C:C,'EPS BAU Outputs'!$B:$B,$A$256,'EPS BAU Outputs'!$A:$A,$A271)</f>
        <v>39.099600000000002</v>
      </c>
      <c r="C271">
        <f>SUMIFS('EPS BAU Outputs'!D:D,'EPS BAU Outputs'!$B:$B,$A$256,'EPS BAU Outputs'!$A:$A,$A271)</f>
        <v>38.853499999999997</v>
      </c>
      <c r="D271">
        <f>SUMIFS('EPS BAU Outputs'!E:E,'EPS BAU Outputs'!$B:$B,$A$256,'EPS BAU Outputs'!$A:$A,$A271)</f>
        <v>38.920999999999999</v>
      </c>
      <c r="E271">
        <f>SUMIFS('EPS BAU Outputs'!F:F,'EPS BAU Outputs'!$B:$B,$A$256,'EPS BAU Outputs'!$A:$A,$A271)</f>
        <v>39.135399999999997</v>
      </c>
      <c r="F271">
        <f>SUMIFS('EPS BAU Outputs'!G:G,'EPS BAU Outputs'!$B:$B,$A$256,'EPS BAU Outputs'!$A:$A,$A271)</f>
        <v>39.407299999999999</v>
      </c>
      <c r="G271">
        <f>SUMIFS('EPS BAU Outputs'!H:H,'EPS BAU Outputs'!$B:$B,$A$256,'EPS BAU Outputs'!$A:$A,$A271)</f>
        <v>39.406799999999997</v>
      </c>
      <c r="H271">
        <f>SUMIFS('EPS BAU Outputs'!I:I,'EPS BAU Outputs'!$B:$B,$A$256,'EPS BAU Outputs'!$A:$A,$A271)</f>
        <v>39.400399999999998</v>
      </c>
      <c r="I271">
        <f>SUMIFS('EPS BAU Outputs'!J:J,'EPS BAU Outputs'!$B:$B,$A$256,'EPS BAU Outputs'!$A:$A,$A271)</f>
        <v>39.246499999999997</v>
      </c>
      <c r="J271">
        <f>SUMIFS('EPS BAU Outputs'!K:K,'EPS BAU Outputs'!$B:$B,$A$256,'EPS BAU Outputs'!$A:$A,$A271)</f>
        <v>38.8688</v>
      </c>
      <c r="K271">
        <f>SUMIFS('EPS BAU Outputs'!L:L,'EPS BAU Outputs'!$B:$B,$A$256,'EPS BAU Outputs'!$A:$A,$A271)</f>
        <v>38.575899999999997</v>
      </c>
      <c r="L271">
        <f>SUMIFS('EPS BAU Outputs'!M:M,'EPS BAU Outputs'!$B:$B,$A$256,'EPS BAU Outputs'!$A:$A,$A271)</f>
        <v>38.363900000000001</v>
      </c>
      <c r="M271">
        <f>SUMIFS('EPS BAU Outputs'!N:N,'EPS BAU Outputs'!$B:$B,$A$256,'EPS BAU Outputs'!$A:$A,$A271)</f>
        <v>38.438699999999997</v>
      </c>
      <c r="N271">
        <f>SUMIFS('EPS BAU Outputs'!O:O,'EPS BAU Outputs'!$B:$B,$A$256,'EPS BAU Outputs'!$A:$A,$A271)</f>
        <v>38.689900000000002</v>
      </c>
      <c r="O271">
        <f>SUMIFS('EPS BAU Outputs'!P:P,'EPS BAU Outputs'!$B:$B,$A$256,'EPS BAU Outputs'!$A:$A,$A271)</f>
        <v>38.818800000000003</v>
      </c>
      <c r="P271">
        <f>SUMIFS('EPS BAU Outputs'!Q:Q,'EPS BAU Outputs'!$B:$B,$A$256,'EPS BAU Outputs'!$A:$A,$A271)</f>
        <v>38.966999999999999</v>
      </c>
      <c r="Q271">
        <f>SUMIFS('EPS BAU Outputs'!R:R,'EPS BAU Outputs'!$B:$B,$A$256,'EPS BAU Outputs'!$A:$A,$A271)</f>
        <v>39.120800000000003</v>
      </c>
      <c r="R271">
        <f>SUMIFS('EPS BAU Outputs'!S:S,'EPS BAU Outputs'!$B:$B,$A$256,'EPS BAU Outputs'!$A:$A,$A271)</f>
        <v>39.288499999999999</v>
      </c>
      <c r="S271">
        <f>SUMIFS('EPS BAU Outputs'!T:T,'EPS BAU Outputs'!$B:$B,$A$256,'EPS BAU Outputs'!$A:$A,$A271)</f>
        <v>39.3504</v>
      </c>
      <c r="T271">
        <f>SUMIFS('EPS BAU Outputs'!U:U,'EPS BAU Outputs'!$B:$B,$A$256,'EPS BAU Outputs'!$A:$A,$A271)</f>
        <v>39.599800000000002</v>
      </c>
      <c r="U271">
        <f>SUMIFS('EPS BAU Outputs'!V:V,'EPS BAU Outputs'!$B:$B,$A$256,'EPS BAU Outputs'!$A:$A,$A271)</f>
        <v>39.930799999999998</v>
      </c>
      <c r="V271">
        <f>SUMIFS('EPS BAU Outputs'!W:W,'EPS BAU Outputs'!$B:$B,$A$256,'EPS BAU Outputs'!$A:$A,$A271)</f>
        <v>40.110700000000001</v>
      </c>
      <c r="W271">
        <f>SUMIFS('EPS BAU Outputs'!X:X,'EPS BAU Outputs'!$B:$B,$A$256,'EPS BAU Outputs'!$A:$A,$A271)</f>
        <v>40.364699999999999</v>
      </c>
      <c r="X271">
        <f>SUMIFS('EPS BAU Outputs'!Y:Y,'EPS BAU Outputs'!$B:$B,$A$256,'EPS BAU Outputs'!$A:$A,$A271)</f>
        <v>40.724600000000002</v>
      </c>
      <c r="Y271">
        <f>SUMIFS('EPS BAU Outputs'!Z:Z,'EPS BAU Outputs'!$B:$B,$A$256,'EPS BAU Outputs'!$A:$A,$A271)</f>
        <v>40.993299999999998</v>
      </c>
      <c r="Z271">
        <f>SUMIFS('EPS BAU Outputs'!AA:AA,'EPS BAU Outputs'!$B:$B,$A$256,'EPS BAU Outputs'!$A:$A,$A271)</f>
        <v>41.310899999999997</v>
      </c>
      <c r="AA271">
        <f>SUMIFS('EPS BAU Outputs'!AB:AB,'EPS BAU Outputs'!$B:$B,$A$256,'EPS BAU Outputs'!$A:$A,$A271)</f>
        <v>41.644599999999997</v>
      </c>
      <c r="AB271">
        <f>SUMIFS('EPS BAU Outputs'!AC:AC,'EPS BAU Outputs'!$B:$B,$A$256,'EPS BAU Outputs'!$A:$A,$A271)</f>
        <v>42.088000000000001</v>
      </c>
      <c r="AC271">
        <f>SUMIFS('EPS BAU Outputs'!AD:AD,'EPS BAU Outputs'!$B:$B,$A$256,'EPS BAU Outputs'!$A:$A,$A271)</f>
        <v>42.531599999999997</v>
      </c>
      <c r="AD271">
        <f>SUMIFS('EPS BAU Outputs'!AE:AE,'EPS BAU Outputs'!$B:$B,$A$256,'EPS BAU Outputs'!$A:$A,$A271)</f>
        <v>43.037700000000001</v>
      </c>
      <c r="AE271">
        <f>SUMIFS('EPS BAU Outputs'!AF:AF,'EPS BAU Outputs'!$B:$B,$A$256,'EPS BAU Outputs'!$A:$A,$A271)</f>
        <v>43.568100000000001</v>
      </c>
      <c r="AF271">
        <f>SUMIFS('EPS BAU Outputs'!AG:AG,'EPS BAU Outputs'!$B:$B,$A$256,'EPS BAU Outputs'!$A:$A,$A271)</f>
        <v>44.176099999999998</v>
      </c>
    </row>
    <row r="272" spans="1:32" hidden="1" outlineLevel="1">
      <c r="A272" t="s">
        <v>451</v>
      </c>
      <c r="B272">
        <f>SUMIFS('EPS BAU Outputs'!C:C,'EPS BAU Outputs'!$B:$B,$A$256,'EPS BAU Outputs'!$A:$A,$A272)</f>
        <v>358.255</v>
      </c>
      <c r="C272">
        <f>SUMIFS('EPS BAU Outputs'!D:D,'EPS BAU Outputs'!$B:$B,$A$256,'EPS BAU Outputs'!$A:$A,$A272)</f>
        <v>384.697</v>
      </c>
      <c r="D272">
        <f>SUMIFS('EPS BAU Outputs'!E:E,'EPS BAU Outputs'!$B:$B,$A$256,'EPS BAU Outputs'!$A:$A,$A272)</f>
        <v>385.53500000000003</v>
      </c>
      <c r="E272">
        <f>SUMIFS('EPS BAU Outputs'!F:F,'EPS BAU Outputs'!$B:$B,$A$256,'EPS BAU Outputs'!$A:$A,$A272)</f>
        <v>386.85599999999999</v>
      </c>
      <c r="F272">
        <f>SUMIFS('EPS BAU Outputs'!G:G,'EPS BAU Outputs'!$B:$B,$A$256,'EPS BAU Outputs'!$A:$A,$A272)</f>
        <v>387.92399999999998</v>
      </c>
      <c r="G272">
        <f>SUMIFS('EPS BAU Outputs'!H:H,'EPS BAU Outputs'!$B:$B,$A$256,'EPS BAU Outputs'!$A:$A,$A272)</f>
        <v>388.334</v>
      </c>
      <c r="H272">
        <f>SUMIFS('EPS BAU Outputs'!I:I,'EPS BAU Outputs'!$B:$B,$A$256,'EPS BAU Outputs'!$A:$A,$A272)</f>
        <v>388.673</v>
      </c>
      <c r="I272">
        <f>SUMIFS('EPS BAU Outputs'!J:J,'EPS BAU Outputs'!$B:$B,$A$256,'EPS BAU Outputs'!$A:$A,$A272)</f>
        <v>388.85399999999998</v>
      </c>
      <c r="J272">
        <f>SUMIFS('EPS BAU Outputs'!K:K,'EPS BAU Outputs'!$B:$B,$A$256,'EPS BAU Outputs'!$A:$A,$A272)</f>
        <v>387.90899999999999</v>
      </c>
      <c r="K272">
        <f>SUMIFS('EPS BAU Outputs'!L:L,'EPS BAU Outputs'!$B:$B,$A$256,'EPS BAU Outputs'!$A:$A,$A272)</f>
        <v>387.142</v>
      </c>
      <c r="L272">
        <f>SUMIFS('EPS BAU Outputs'!M:M,'EPS BAU Outputs'!$B:$B,$A$256,'EPS BAU Outputs'!$A:$A,$A272)</f>
        <v>386.56</v>
      </c>
      <c r="M272">
        <f>SUMIFS('EPS BAU Outputs'!N:N,'EPS BAU Outputs'!$B:$B,$A$256,'EPS BAU Outputs'!$A:$A,$A272)</f>
        <v>388.51299999999998</v>
      </c>
      <c r="N272">
        <f>SUMIFS('EPS BAU Outputs'!O:O,'EPS BAU Outputs'!$B:$B,$A$256,'EPS BAU Outputs'!$A:$A,$A272)</f>
        <v>390.78300000000002</v>
      </c>
      <c r="O272">
        <f>SUMIFS('EPS BAU Outputs'!P:P,'EPS BAU Outputs'!$B:$B,$A$256,'EPS BAU Outputs'!$A:$A,$A272)</f>
        <v>391.88400000000001</v>
      </c>
      <c r="P272">
        <f>SUMIFS('EPS BAU Outputs'!Q:Q,'EPS BAU Outputs'!$B:$B,$A$256,'EPS BAU Outputs'!$A:$A,$A272)</f>
        <v>393.16</v>
      </c>
      <c r="Q272">
        <f>SUMIFS('EPS BAU Outputs'!R:R,'EPS BAU Outputs'!$B:$B,$A$256,'EPS BAU Outputs'!$A:$A,$A272)</f>
        <v>394.34399999999999</v>
      </c>
      <c r="R272">
        <f>SUMIFS('EPS BAU Outputs'!S:S,'EPS BAU Outputs'!$B:$B,$A$256,'EPS BAU Outputs'!$A:$A,$A272)</f>
        <v>396.49799999999999</v>
      </c>
      <c r="S272">
        <f>SUMIFS('EPS BAU Outputs'!T:T,'EPS BAU Outputs'!$B:$B,$A$256,'EPS BAU Outputs'!$A:$A,$A272)</f>
        <v>398.43099999999998</v>
      </c>
      <c r="T272">
        <f>SUMIFS('EPS BAU Outputs'!U:U,'EPS BAU Outputs'!$B:$B,$A$256,'EPS BAU Outputs'!$A:$A,$A272)</f>
        <v>401.17200000000003</v>
      </c>
      <c r="U272">
        <f>SUMIFS('EPS BAU Outputs'!V:V,'EPS BAU Outputs'!$B:$B,$A$256,'EPS BAU Outputs'!$A:$A,$A272)</f>
        <v>404.19400000000002</v>
      </c>
      <c r="V272">
        <f>SUMIFS('EPS BAU Outputs'!W:W,'EPS BAU Outputs'!$B:$B,$A$256,'EPS BAU Outputs'!$A:$A,$A272)</f>
        <v>406.40100000000001</v>
      </c>
      <c r="W272">
        <f>SUMIFS('EPS BAU Outputs'!X:X,'EPS BAU Outputs'!$B:$B,$A$256,'EPS BAU Outputs'!$A:$A,$A272)</f>
        <v>409.024</v>
      </c>
      <c r="X272">
        <f>SUMIFS('EPS BAU Outputs'!Y:Y,'EPS BAU Outputs'!$B:$B,$A$256,'EPS BAU Outputs'!$A:$A,$A272)</f>
        <v>411.78199999999998</v>
      </c>
      <c r="Y272">
        <f>SUMIFS('EPS BAU Outputs'!Z:Z,'EPS BAU Outputs'!$B:$B,$A$256,'EPS BAU Outputs'!$A:$A,$A272)</f>
        <v>415.07900000000001</v>
      </c>
      <c r="Z272">
        <f>SUMIFS('EPS BAU Outputs'!AA:AA,'EPS BAU Outputs'!$B:$B,$A$256,'EPS BAU Outputs'!$A:$A,$A272)</f>
        <v>418.44900000000001</v>
      </c>
      <c r="AA272">
        <f>SUMIFS('EPS BAU Outputs'!AB:AB,'EPS BAU Outputs'!$B:$B,$A$256,'EPS BAU Outputs'!$A:$A,$A272)</f>
        <v>421.68799999999999</v>
      </c>
      <c r="AB272">
        <f>SUMIFS('EPS BAU Outputs'!AC:AC,'EPS BAU Outputs'!$B:$B,$A$256,'EPS BAU Outputs'!$A:$A,$A272)</f>
        <v>425.05099999999999</v>
      </c>
      <c r="AC272">
        <f>SUMIFS('EPS BAU Outputs'!AD:AD,'EPS BAU Outputs'!$B:$B,$A$256,'EPS BAU Outputs'!$A:$A,$A272)</f>
        <v>428.60899999999998</v>
      </c>
      <c r="AD272">
        <f>SUMIFS('EPS BAU Outputs'!AE:AE,'EPS BAU Outputs'!$B:$B,$A$256,'EPS BAU Outputs'!$A:$A,$A272)</f>
        <v>432.12099999999998</v>
      </c>
      <c r="AE272">
        <f>SUMIFS('EPS BAU Outputs'!AF:AF,'EPS BAU Outputs'!$B:$B,$A$256,'EPS BAU Outputs'!$A:$A,$A272)</f>
        <v>435.86900000000003</v>
      </c>
      <c r="AF272">
        <f>SUMIFS('EPS BAU Outputs'!AG:AG,'EPS BAU Outputs'!$B:$B,$A$256,'EPS BAU Outputs'!$A:$A,$A272)</f>
        <v>439.69200000000001</v>
      </c>
    </row>
    <row r="273" spans="1:32" hidden="1" outlineLevel="1">
      <c r="A273" t="s">
        <v>452</v>
      </c>
      <c r="B273">
        <f>SUMIFS('EPS BAU Outputs'!C:C,'EPS BAU Outputs'!$B:$B,$A$256,'EPS BAU Outputs'!$A:$A,$A273)</f>
        <v>0.74685999999999997</v>
      </c>
      <c r="C273">
        <f>SUMIFS('EPS BAU Outputs'!D:D,'EPS BAU Outputs'!$B:$B,$A$256,'EPS BAU Outputs'!$A:$A,$A273)</f>
        <v>0.78060799999999997</v>
      </c>
      <c r="D273">
        <f>SUMIFS('EPS BAU Outputs'!E:E,'EPS BAU Outputs'!$B:$B,$A$256,'EPS BAU Outputs'!$A:$A,$A273)</f>
        <v>0.80057100000000003</v>
      </c>
      <c r="E273">
        <f>SUMIFS('EPS BAU Outputs'!F:F,'EPS BAU Outputs'!$B:$B,$A$256,'EPS BAU Outputs'!$A:$A,$A273)</f>
        <v>0.81292900000000001</v>
      </c>
      <c r="F273">
        <f>SUMIFS('EPS BAU Outputs'!G:G,'EPS BAU Outputs'!$B:$B,$A$256,'EPS BAU Outputs'!$A:$A,$A273)</f>
        <v>0.85709900000000006</v>
      </c>
      <c r="G273">
        <f>SUMIFS('EPS BAU Outputs'!H:H,'EPS BAU Outputs'!$B:$B,$A$256,'EPS BAU Outputs'!$A:$A,$A273)</f>
        <v>0.92538699999999996</v>
      </c>
      <c r="H273">
        <f>SUMIFS('EPS BAU Outputs'!I:I,'EPS BAU Outputs'!$B:$B,$A$256,'EPS BAU Outputs'!$A:$A,$A273)</f>
        <v>0.99303300000000005</v>
      </c>
      <c r="I273">
        <f>SUMIFS('EPS BAU Outputs'!J:J,'EPS BAU Outputs'!$B:$B,$A$256,'EPS BAU Outputs'!$A:$A,$A273)</f>
        <v>1.0527</v>
      </c>
      <c r="J273">
        <f>SUMIFS('EPS BAU Outputs'!K:K,'EPS BAU Outputs'!$B:$B,$A$256,'EPS BAU Outputs'!$A:$A,$A273)</f>
        <v>1.22383</v>
      </c>
      <c r="K273">
        <f>SUMIFS('EPS BAU Outputs'!L:L,'EPS BAU Outputs'!$B:$B,$A$256,'EPS BAU Outputs'!$A:$A,$A273)</f>
        <v>1.75265</v>
      </c>
      <c r="L273">
        <f>SUMIFS('EPS BAU Outputs'!M:M,'EPS BAU Outputs'!$B:$B,$A$256,'EPS BAU Outputs'!$A:$A,$A273)</f>
        <v>2.59626</v>
      </c>
      <c r="M273">
        <f>SUMIFS('EPS BAU Outputs'!N:N,'EPS BAU Outputs'!$B:$B,$A$256,'EPS BAU Outputs'!$A:$A,$A273)</f>
        <v>3.0956999999999999</v>
      </c>
      <c r="N273">
        <f>SUMIFS('EPS BAU Outputs'!O:O,'EPS BAU Outputs'!$B:$B,$A$256,'EPS BAU Outputs'!$A:$A,$A273)</f>
        <v>4.0297000000000001</v>
      </c>
      <c r="O273">
        <f>SUMIFS('EPS BAU Outputs'!P:P,'EPS BAU Outputs'!$B:$B,$A$256,'EPS BAU Outputs'!$A:$A,$A273)</f>
        <v>4.1184599999999998</v>
      </c>
      <c r="P273">
        <f>SUMIFS('EPS BAU Outputs'!Q:Q,'EPS BAU Outputs'!$B:$B,$A$256,'EPS BAU Outputs'!$A:$A,$A273)</f>
        <v>4.1856299999999997</v>
      </c>
      <c r="Q273">
        <f>SUMIFS('EPS BAU Outputs'!R:R,'EPS BAU Outputs'!$B:$B,$A$256,'EPS BAU Outputs'!$A:$A,$A273)</f>
        <v>4.1888100000000001</v>
      </c>
      <c r="R273">
        <f>SUMIFS('EPS BAU Outputs'!S:S,'EPS BAU Outputs'!$B:$B,$A$256,'EPS BAU Outputs'!$A:$A,$A273)</f>
        <v>4.1792600000000002</v>
      </c>
      <c r="S273">
        <f>SUMIFS('EPS BAU Outputs'!T:T,'EPS BAU Outputs'!$B:$B,$A$256,'EPS BAU Outputs'!$A:$A,$A273)</f>
        <v>4.0822000000000003</v>
      </c>
      <c r="T273">
        <f>SUMIFS('EPS BAU Outputs'!U:U,'EPS BAU Outputs'!$B:$B,$A$256,'EPS BAU Outputs'!$A:$A,$A273)</f>
        <v>4.0783199999999997</v>
      </c>
      <c r="U273">
        <f>SUMIFS('EPS BAU Outputs'!V:V,'EPS BAU Outputs'!$B:$B,$A$256,'EPS BAU Outputs'!$A:$A,$A273)</f>
        <v>4.00983</v>
      </c>
      <c r="V273">
        <f>SUMIFS('EPS BAU Outputs'!W:W,'EPS BAU Outputs'!$B:$B,$A$256,'EPS BAU Outputs'!$A:$A,$A273)</f>
        <v>3.9902299999999999</v>
      </c>
      <c r="W273">
        <f>SUMIFS('EPS BAU Outputs'!X:X,'EPS BAU Outputs'!$B:$B,$A$256,'EPS BAU Outputs'!$A:$A,$A273)</f>
        <v>3.98719</v>
      </c>
      <c r="X273">
        <f>SUMIFS('EPS BAU Outputs'!Y:Y,'EPS BAU Outputs'!$B:$B,$A$256,'EPS BAU Outputs'!$A:$A,$A273)</f>
        <v>3.9879099999999998</v>
      </c>
      <c r="Y273">
        <f>SUMIFS('EPS BAU Outputs'!Z:Z,'EPS BAU Outputs'!$B:$B,$A$256,'EPS BAU Outputs'!$A:$A,$A273)</f>
        <v>3.9323100000000002</v>
      </c>
      <c r="Z273">
        <f>SUMIFS('EPS BAU Outputs'!AA:AA,'EPS BAU Outputs'!$B:$B,$A$256,'EPS BAU Outputs'!$A:$A,$A273)</f>
        <v>3.9495200000000001</v>
      </c>
      <c r="AA273">
        <f>SUMIFS('EPS BAU Outputs'!AB:AB,'EPS BAU Outputs'!$B:$B,$A$256,'EPS BAU Outputs'!$A:$A,$A273)</f>
        <v>3.92435</v>
      </c>
      <c r="AB273">
        <f>SUMIFS('EPS BAU Outputs'!AC:AC,'EPS BAU Outputs'!$B:$B,$A$256,'EPS BAU Outputs'!$A:$A,$A273)</f>
        <v>3.8837799999999998</v>
      </c>
      <c r="AC273">
        <f>SUMIFS('EPS BAU Outputs'!AD:AD,'EPS BAU Outputs'!$B:$B,$A$256,'EPS BAU Outputs'!$A:$A,$A273)</f>
        <v>3.8969399999999998</v>
      </c>
      <c r="AD273">
        <f>SUMIFS('EPS BAU Outputs'!AE:AE,'EPS BAU Outputs'!$B:$B,$A$256,'EPS BAU Outputs'!$A:$A,$A273)</f>
        <v>3.80701</v>
      </c>
      <c r="AE273">
        <f>SUMIFS('EPS BAU Outputs'!AF:AF,'EPS BAU Outputs'!$B:$B,$A$256,'EPS BAU Outputs'!$A:$A,$A273)</f>
        <v>3.8250299999999999</v>
      </c>
      <c r="AF273">
        <f>SUMIFS('EPS BAU Outputs'!AG:AG,'EPS BAU Outputs'!$B:$B,$A$256,'EPS BAU Outputs'!$A:$A,$A273)</f>
        <v>3.8035000000000001</v>
      </c>
    </row>
    <row r="274" spans="1:32" hidden="1" outlineLevel="1">
      <c r="A274" t="s">
        <v>453</v>
      </c>
      <c r="B274">
        <f>SUMIFS('EPS BAU Outputs'!C:C,'EPS BAU Outputs'!$B:$B,$A$256,'EPS BAU Outputs'!$A:$A,$A274)</f>
        <v>-16.363600000000002</v>
      </c>
      <c r="C274">
        <f>SUMIFS('EPS BAU Outputs'!D:D,'EPS BAU Outputs'!$B:$B,$A$256,'EPS BAU Outputs'!$A:$A,$A274)</f>
        <v>-17.7273</v>
      </c>
      <c r="D274">
        <f>SUMIFS('EPS BAU Outputs'!E:E,'EPS BAU Outputs'!$B:$B,$A$256,'EPS BAU Outputs'!$A:$A,$A274)</f>
        <v>-19.090900000000001</v>
      </c>
      <c r="E274">
        <f>SUMIFS('EPS BAU Outputs'!F:F,'EPS BAU Outputs'!$B:$B,$A$256,'EPS BAU Outputs'!$A:$A,$A274)</f>
        <v>-20.454499999999999</v>
      </c>
      <c r="F274">
        <f>SUMIFS('EPS BAU Outputs'!G:G,'EPS BAU Outputs'!$B:$B,$A$256,'EPS BAU Outputs'!$A:$A,$A274)</f>
        <v>-21.818200000000001</v>
      </c>
      <c r="G274">
        <f>SUMIFS('EPS BAU Outputs'!H:H,'EPS BAU Outputs'!$B:$B,$A$256,'EPS BAU Outputs'!$A:$A,$A274)</f>
        <v>-23.181799999999999</v>
      </c>
      <c r="H274">
        <f>SUMIFS('EPS BAU Outputs'!I:I,'EPS BAU Outputs'!$B:$B,$A$256,'EPS BAU Outputs'!$A:$A,$A274)</f>
        <v>-24.545500000000001</v>
      </c>
      <c r="I274">
        <f>SUMIFS('EPS BAU Outputs'!J:J,'EPS BAU Outputs'!$B:$B,$A$256,'EPS BAU Outputs'!$A:$A,$A274)</f>
        <v>-25.909099999999999</v>
      </c>
      <c r="J274">
        <f>SUMIFS('EPS BAU Outputs'!K:K,'EPS BAU Outputs'!$B:$B,$A$256,'EPS BAU Outputs'!$A:$A,$A274)</f>
        <v>-27.2727</v>
      </c>
      <c r="K274">
        <f>SUMIFS('EPS BAU Outputs'!L:L,'EPS BAU Outputs'!$B:$B,$A$256,'EPS BAU Outputs'!$A:$A,$A274)</f>
        <v>-28.636399999999998</v>
      </c>
      <c r="L274">
        <f>SUMIFS('EPS BAU Outputs'!M:M,'EPS BAU Outputs'!$B:$B,$A$256,'EPS BAU Outputs'!$A:$A,$A274)</f>
        <v>-30</v>
      </c>
      <c r="M274">
        <f>SUMIFS('EPS BAU Outputs'!N:N,'EPS BAU Outputs'!$B:$B,$A$256,'EPS BAU Outputs'!$A:$A,$A274)</f>
        <v>-30</v>
      </c>
      <c r="N274">
        <f>SUMIFS('EPS BAU Outputs'!O:O,'EPS BAU Outputs'!$B:$B,$A$256,'EPS BAU Outputs'!$A:$A,$A274)</f>
        <v>-30</v>
      </c>
      <c r="O274">
        <f>SUMIFS('EPS BAU Outputs'!P:P,'EPS BAU Outputs'!$B:$B,$A$256,'EPS BAU Outputs'!$A:$A,$A274)</f>
        <v>-30</v>
      </c>
      <c r="P274">
        <f>SUMIFS('EPS BAU Outputs'!Q:Q,'EPS BAU Outputs'!$B:$B,$A$256,'EPS BAU Outputs'!$A:$A,$A274)</f>
        <v>-30</v>
      </c>
      <c r="Q274">
        <f>SUMIFS('EPS BAU Outputs'!R:R,'EPS BAU Outputs'!$B:$B,$A$256,'EPS BAU Outputs'!$A:$A,$A274)</f>
        <v>-30</v>
      </c>
      <c r="R274">
        <f>SUMIFS('EPS BAU Outputs'!S:S,'EPS BAU Outputs'!$B:$B,$A$256,'EPS BAU Outputs'!$A:$A,$A274)</f>
        <v>-30</v>
      </c>
      <c r="S274">
        <f>SUMIFS('EPS BAU Outputs'!T:T,'EPS BAU Outputs'!$B:$B,$A$256,'EPS BAU Outputs'!$A:$A,$A274)</f>
        <v>-30</v>
      </c>
      <c r="T274">
        <f>SUMIFS('EPS BAU Outputs'!U:U,'EPS BAU Outputs'!$B:$B,$A$256,'EPS BAU Outputs'!$A:$A,$A274)</f>
        <v>-30</v>
      </c>
      <c r="U274">
        <f>SUMIFS('EPS BAU Outputs'!V:V,'EPS BAU Outputs'!$B:$B,$A$256,'EPS BAU Outputs'!$A:$A,$A274)</f>
        <v>-30</v>
      </c>
      <c r="V274">
        <f>SUMIFS('EPS BAU Outputs'!W:W,'EPS BAU Outputs'!$B:$B,$A$256,'EPS BAU Outputs'!$A:$A,$A274)</f>
        <v>-30</v>
      </c>
      <c r="W274">
        <f>SUMIFS('EPS BAU Outputs'!X:X,'EPS BAU Outputs'!$B:$B,$A$256,'EPS BAU Outputs'!$A:$A,$A274)</f>
        <v>-30</v>
      </c>
      <c r="X274">
        <f>SUMIFS('EPS BAU Outputs'!Y:Y,'EPS BAU Outputs'!$B:$B,$A$256,'EPS BAU Outputs'!$A:$A,$A274)</f>
        <v>-30</v>
      </c>
      <c r="Y274">
        <f>SUMIFS('EPS BAU Outputs'!Z:Z,'EPS BAU Outputs'!$B:$B,$A$256,'EPS BAU Outputs'!$A:$A,$A274)</f>
        <v>-30</v>
      </c>
      <c r="Z274">
        <f>SUMIFS('EPS BAU Outputs'!AA:AA,'EPS BAU Outputs'!$B:$B,$A$256,'EPS BAU Outputs'!$A:$A,$A274)</f>
        <v>-30</v>
      </c>
      <c r="AA274">
        <f>SUMIFS('EPS BAU Outputs'!AB:AB,'EPS BAU Outputs'!$B:$B,$A$256,'EPS BAU Outputs'!$A:$A,$A274)</f>
        <v>-30</v>
      </c>
      <c r="AB274">
        <f>SUMIFS('EPS BAU Outputs'!AC:AC,'EPS BAU Outputs'!$B:$B,$A$256,'EPS BAU Outputs'!$A:$A,$A274)</f>
        <v>-30</v>
      </c>
      <c r="AC274">
        <f>SUMIFS('EPS BAU Outputs'!AD:AD,'EPS BAU Outputs'!$B:$B,$A$256,'EPS BAU Outputs'!$A:$A,$A274)</f>
        <v>-30</v>
      </c>
      <c r="AD274">
        <f>SUMIFS('EPS BAU Outputs'!AE:AE,'EPS BAU Outputs'!$B:$B,$A$256,'EPS BAU Outputs'!$A:$A,$A274)</f>
        <v>-30</v>
      </c>
      <c r="AE274">
        <f>SUMIFS('EPS BAU Outputs'!AF:AF,'EPS BAU Outputs'!$B:$B,$A$256,'EPS BAU Outputs'!$A:$A,$A274)</f>
        <v>-30</v>
      </c>
      <c r="AF274">
        <f>SUMIFS('EPS BAU Outputs'!AG:AG,'EPS BAU Outputs'!$B:$B,$A$256,'EPS BAU Outputs'!$A:$A,$A274)</f>
        <v>-30</v>
      </c>
    </row>
    <row r="275" spans="1:32" hidden="1" outlineLevel="1">
      <c r="A275" t="s">
        <v>454</v>
      </c>
      <c r="B275">
        <f>SUMIFS('EPS BAU Outputs'!C:C,'EPS BAU Outputs'!$B:$B,$A$256,'EPS BAU Outputs'!$A:$A,$A275)</f>
        <v>0</v>
      </c>
      <c r="C275">
        <f>SUMIFS('EPS BAU Outputs'!D:D,'EPS BAU Outputs'!$B:$B,$A$256,'EPS BAU Outputs'!$A:$A,$A275)</f>
        <v>0</v>
      </c>
      <c r="D275">
        <f>SUMIFS('EPS BAU Outputs'!E:E,'EPS BAU Outputs'!$B:$B,$A$256,'EPS BAU Outputs'!$A:$A,$A275)</f>
        <v>0</v>
      </c>
      <c r="E275">
        <f>SUMIFS('EPS BAU Outputs'!F:F,'EPS BAU Outputs'!$B:$B,$A$256,'EPS BAU Outputs'!$A:$A,$A275)</f>
        <v>0</v>
      </c>
      <c r="F275">
        <f>SUMIFS('EPS BAU Outputs'!G:G,'EPS BAU Outputs'!$B:$B,$A$256,'EPS BAU Outputs'!$A:$A,$A275)</f>
        <v>0</v>
      </c>
      <c r="G275">
        <f>SUMIFS('EPS BAU Outputs'!H:H,'EPS BAU Outputs'!$B:$B,$A$256,'EPS BAU Outputs'!$A:$A,$A275)</f>
        <v>0</v>
      </c>
      <c r="H275">
        <f>SUMIFS('EPS BAU Outputs'!I:I,'EPS BAU Outputs'!$B:$B,$A$256,'EPS BAU Outputs'!$A:$A,$A275)</f>
        <v>0</v>
      </c>
      <c r="I275">
        <f>SUMIFS('EPS BAU Outputs'!J:J,'EPS BAU Outputs'!$B:$B,$A$256,'EPS BAU Outputs'!$A:$A,$A275)</f>
        <v>0</v>
      </c>
      <c r="J275">
        <f>SUMIFS('EPS BAU Outputs'!K:K,'EPS BAU Outputs'!$B:$B,$A$256,'EPS BAU Outputs'!$A:$A,$A275)</f>
        <v>0</v>
      </c>
      <c r="K275">
        <f>SUMIFS('EPS BAU Outputs'!L:L,'EPS BAU Outputs'!$B:$B,$A$256,'EPS BAU Outputs'!$A:$A,$A275)</f>
        <v>0</v>
      </c>
      <c r="L275">
        <f>SUMIFS('EPS BAU Outputs'!M:M,'EPS BAU Outputs'!$B:$B,$A$256,'EPS BAU Outputs'!$A:$A,$A275)</f>
        <v>0</v>
      </c>
      <c r="M275">
        <f>SUMIFS('EPS BAU Outputs'!N:N,'EPS BAU Outputs'!$B:$B,$A$256,'EPS BAU Outputs'!$A:$A,$A275)</f>
        <v>0</v>
      </c>
      <c r="N275">
        <f>SUMIFS('EPS BAU Outputs'!O:O,'EPS BAU Outputs'!$B:$B,$A$256,'EPS BAU Outputs'!$A:$A,$A275)</f>
        <v>0</v>
      </c>
      <c r="O275">
        <f>SUMIFS('EPS BAU Outputs'!P:P,'EPS BAU Outputs'!$B:$B,$A$256,'EPS BAU Outputs'!$A:$A,$A275)</f>
        <v>0</v>
      </c>
      <c r="P275">
        <f>SUMIFS('EPS BAU Outputs'!Q:Q,'EPS BAU Outputs'!$B:$B,$A$256,'EPS BAU Outputs'!$A:$A,$A275)</f>
        <v>0</v>
      </c>
      <c r="Q275">
        <f>SUMIFS('EPS BAU Outputs'!R:R,'EPS BAU Outputs'!$B:$B,$A$256,'EPS BAU Outputs'!$A:$A,$A275)</f>
        <v>0</v>
      </c>
      <c r="R275">
        <f>SUMIFS('EPS BAU Outputs'!S:S,'EPS BAU Outputs'!$B:$B,$A$256,'EPS BAU Outputs'!$A:$A,$A275)</f>
        <v>0</v>
      </c>
      <c r="S275">
        <f>SUMIFS('EPS BAU Outputs'!T:T,'EPS BAU Outputs'!$B:$B,$A$256,'EPS BAU Outputs'!$A:$A,$A275)</f>
        <v>0</v>
      </c>
      <c r="T275">
        <f>SUMIFS('EPS BAU Outputs'!U:U,'EPS BAU Outputs'!$B:$B,$A$256,'EPS BAU Outputs'!$A:$A,$A275)</f>
        <v>0</v>
      </c>
      <c r="U275">
        <f>SUMIFS('EPS BAU Outputs'!V:V,'EPS BAU Outputs'!$B:$B,$A$256,'EPS BAU Outputs'!$A:$A,$A275)</f>
        <v>0</v>
      </c>
      <c r="V275">
        <f>SUMIFS('EPS BAU Outputs'!W:W,'EPS BAU Outputs'!$B:$B,$A$256,'EPS BAU Outputs'!$A:$A,$A275)</f>
        <v>0</v>
      </c>
      <c r="W275">
        <f>SUMIFS('EPS BAU Outputs'!X:X,'EPS BAU Outputs'!$B:$B,$A$256,'EPS BAU Outputs'!$A:$A,$A275)</f>
        <v>0</v>
      </c>
      <c r="X275">
        <f>SUMIFS('EPS BAU Outputs'!Y:Y,'EPS BAU Outputs'!$B:$B,$A$256,'EPS BAU Outputs'!$A:$A,$A275)</f>
        <v>0</v>
      </c>
      <c r="Y275">
        <f>SUMIFS('EPS BAU Outputs'!Z:Z,'EPS BAU Outputs'!$B:$B,$A$256,'EPS BAU Outputs'!$A:$A,$A275)</f>
        <v>0</v>
      </c>
      <c r="Z275">
        <f>SUMIFS('EPS BAU Outputs'!AA:AA,'EPS BAU Outputs'!$B:$B,$A$256,'EPS BAU Outputs'!$A:$A,$A275)</f>
        <v>0</v>
      </c>
      <c r="AA275">
        <f>SUMIFS('EPS BAU Outputs'!AB:AB,'EPS BAU Outputs'!$B:$B,$A$256,'EPS BAU Outputs'!$A:$A,$A275)</f>
        <v>0</v>
      </c>
      <c r="AB275">
        <f>SUMIFS('EPS BAU Outputs'!AC:AC,'EPS BAU Outputs'!$B:$B,$A$256,'EPS BAU Outputs'!$A:$A,$A275)</f>
        <v>0</v>
      </c>
      <c r="AC275">
        <f>SUMIFS('EPS BAU Outputs'!AD:AD,'EPS BAU Outputs'!$B:$B,$A$256,'EPS BAU Outputs'!$A:$A,$A275)</f>
        <v>0</v>
      </c>
      <c r="AD275">
        <f>SUMIFS('EPS BAU Outputs'!AE:AE,'EPS BAU Outputs'!$B:$B,$A$256,'EPS BAU Outputs'!$A:$A,$A275)</f>
        <v>0</v>
      </c>
      <c r="AE275">
        <f>SUMIFS('EPS BAU Outputs'!AF:AF,'EPS BAU Outputs'!$B:$B,$A$256,'EPS BAU Outputs'!$A:$A,$A275)</f>
        <v>0</v>
      </c>
      <c r="AF275">
        <f>SUMIFS('EPS BAU Outputs'!AG:AG,'EPS BAU Outputs'!$B:$B,$A$256,'EPS BAU Outputs'!$A:$A,$A275)</f>
        <v>0</v>
      </c>
    </row>
    <row r="276" spans="1:32" hidden="1" outlineLevel="1"/>
    <row r="277" spans="1:32" hidden="1" outlineLevel="1">
      <c r="A277" t="s">
        <v>513</v>
      </c>
      <c r="B277">
        <v>2020</v>
      </c>
      <c r="C277">
        <v>2021</v>
      </c>
      <c r="D277">
        <v>2022</v>
      </c>
      <c r="E277">
        <v>2023</v>
      </c>
      <c r="F277">
        <v>2024</v>
      </c>
      <c r="G277">
        <v>2025</v>
      </c>
      <c r="H277">
        <v>2026</v>
      </c>
      <c r="I277">
        <v>2027</v>
      </c>
      <c r="J277">
        <v>2028</v>
      </c>
      <c r="K277">
        <v>2029</v>
      </c>
      <c r="L277">
        <v>2030</v>
      </c>
      <c r="M277">
        <v>2031</v>
      </c>
      <c r="N277">
        <v>2032</v>
      </c>
      <c r="O277">
        <v>2033</v>
      </c>
      <c r="P277">
        <v>2034</v>
      </c>
      <c r="Q277">
        <v>2035</v>
      </c>
      <c r="R277">
        <v>2036</v>
      </c>
      <c r="S277">
        <v>2037</v>
      </c>
      <c r="T277">
        <v>2038</v>
      </c>
      <c r="U277">
        <v>2039</v>
      </c>
      <c r="V277">
        <v>2040</v>
      </c>
      <c r="W277">
        <v>2041</v>
      </c>
      <c r="X277">
        <v>2042</v>
      </c>
      <c r="Y277">
        <v>2043</v>
      </c>
      <c r="Z277">
        <v>2044</v>
      </c>
      <c r="AA277">
        <v>2045</v>
      </c>
      <c r="AB277">
        <v>2046</v>
      </c>
      <c r="AC277">
        <v>2047</v>
      </c>
      <c r="AD277">
        <v>2048</v>
      </c>
      <c r="AE277">
        <v>2049</v>
      </c>
      <c r="AF277">
        <v>2050</v>
      </c>
    </row>
    <row r="278" spans="1:32" hidden="1" outlineLevel="1">
      <c r="A278" t="s">
        <v>455</v>
      </c>
      <c r="B278">
        <f>SUMIFS('EPS BAU Outputs'!C:C,'EPS BAU Outputs'!$B:$B,$A$256,'EPS BAU Outputs'!$A:$A,$A278)</f>
        <v>253.81399999999999</v>
      </c>
      <c r="C278">
        <f>SUMIFS('EPS BAU Outputs'!D:D,'EPS BAU Outputs'!$B:$B,$A$256,'EPS BAU Outputs'!$A:$A,$A278)</f>
        <v>278.93799999999999</v>
      </c>
      <c r="D278">
        <f>SUMIFS('EPS BAU Outputs'!E:E,'EPS BAU Outputs'!$B:$B,$A$256,'EPS BAU Outputs'!$A:$A,$A278)</f>
        <v>278.435</v>
      </c>
      <c r="E278">
        <f>SUMIFS('EPS BAU Outputs'!F:F,'EPS BAU Outputs'!$B:$B,$A$256,'EPS BAU Outputs'!$A:$A,$A278)</f>
        <v>278.68900000000002</v>
      </c>
      <c r="F278">
        <f>SUMIFS('EPS BAU Outputs'!G:G,'EPS BAU Outputs'!$B:$B,$A$256,'EPS BAU Outputs'!$A:$A,$A278)</f>
        <v>278.89</v>
      </c>
      <c r="G278">
        <f>SUMIFS('EPS BAU Outputs'!H:H,'EPS BAU Outputs'!$B:$B,$A$256,'EPS BAU Outputs'!$A:$A,$A278)</f>
        <v>278.52199999999999</v>
      </c>
      <c r="H278">
        <f>SUMIFS('EPS BAU Outputs'!I:I,'EPS BAU Outputs'!$B:$B,$A$256,'EPS BAU Outputs'!$A:$A,$A278)</f>
        <v>278.04000000000002</v>
      </c>
      <c r="I278">
        <f>SUMIFS('EPS BAU Outputs'!J:J,'EPS BAU Outputs'!$B:$B,$A$256,'EPS BAU Outputs'!$A:$A,$A278)</f>
        <v>277.45299999999997</v>
      </c>
      <c r="J278">
        <f>SUMIFS('EPS BAU Outputs'!K:K,'EPS BAU Outputs'!$B:$B,$A$256,'EPS BAU Outputs'!$A:$A,$A278)</f>
        <v>275.83800000000002</v>
      </c>
      <c r="K278">
        <f>SUMIFS('EPS BAU Outputs'!L:L,'EPS BAU Outputs'!$B:$B,$A$256,'EPS BAU Outputs'!$A:$A,$A278)</f>
        <v>274.34500000000003</v>
      </c>
      <c r="L278">
        <f>SUMIFS('EPS BAU Outputs'!M:M,'EPS BAU Outputs'!$B:$B,$A$256,'EPS BAU Outputs'!$A:$A,$A278)</f>
        <v>273.10199999999998</v>
      </c>
      <c r="M278">
        <f>SUMIFS('EPS BAU Outputs'!N:N,'EPS BAU Outputs'!$B:$B,$A$256,'EPS BAU Outputs'!$A:$A,$A278)</f>
        <v>274.49900000000002</v>
      </c>
      <c r="N278">
        <f>SUMIFS('EPS BAU Outputs'!O:O,'EPS BAU Outputs'!$B:$B,$A$256,'EPS BAU Outputs'!$A:$A,$A278)</f>
        <v>276.13200000000001</v>
      </c>
      <c r="O278">
        <f>SUMIFS('EPS BAU Outputs'!P:P,'EPS BAU Outputs'!$B:$B,$A$256,'EPS BAU Outputs'!$A:$A,$A278)</f>
        <v>276.649</v>
      </c>
      <c r="P278">
        <f>SUMIFS('EPS BAU Outputs'!Q:Q,'EPS BAU Outputs'!$B:$B,$A$256,'EPS BAU Outputs'!$A:$A,$A278)</f>
        <v>277.30700000000002</v>
      </c>
      <c r="Q278">
        <f>SUMIFS('EPS BAU Outputs'!R:R,'EPS BAU Outputs'!$B:$B,$A$256,'EPS BAU Outputs'!$A:$A,$A278)</f>
        <v>277.87599999999998</v>
      </c>
      <c r="R278">
        <f>SUMIFS('EPS BAU Outputs'!S:S,'EPS BAU Outputs'!$B:$B,$A$256,'EPS BAU Outputs'!$A:$A,$A278)</f>
        <v>279.44499999999999</v>
      </c>
      <c r="S278">
        <f>SUMIFS('EPS BAU Outputs'!T:T,'EPS BAU Outputs'!$B:$B,$A$256,'EPS BAU Outputs'!$A:$A,$A278)</f>
        <v>280.79700000000003</v>
      </c>
      <c r="T278">
        <f>SUMIFS('EPS BAU Outputs'!U:U,'EPS BAU Outputs'!$B:$B,$A$256,'EPS BAU Outputs'!$A:$A,$A278)</f>
        <v>282.91899999999998</v>
      </c>
      <c r="U278">
        <f>SUMIFS('EPS BAU Outputs'!V:V,'EPS BAU Outputs'!$B:$B,$A$256,'EPS BAU Outputs'!$A:$A,$A278)</f>
        <v>285.29300000000001</v>
      </c>
      <c r="V278">
        <f>SUMIFS('EPS BAU Outputs'!W:W,'EPS BAU Outputs'!$B:$B,$A$256,'EPS BAU Outputs'!$A:$A,$A278)</f>
        <v>286.89100000000002</v>
      </c>
      <c r="W278">
        <f>SUMIFS('EPS BAU Outputs'!X:X,'EPS BAU Outputs'!$B:$B,$A$256,'EPS BAU Outputs'!$A:$A,$A278)</f>
        <v>288.91300000000001</v>
      </c>
      <c r="X278">
        <f>SUMIFS('EPS BAU Outputs'!Y:Y,'EPS BAU Outputs'!$B:$B,$A$256,'EPS BAU Outputs'!$A:$A,$A278)</f>
        <v>291.11799999999999</v>
      </c>
      <c r="Y278">
        <f>SUMIFS('EPS BAU Outputs'!Z:Z,'EPS BAU Outputs'!$B:$B,$A$256,'EPS BAU Outputs'!$A:$A,$A278)</f>
        <v>293.77800000000002</v>
      </c>
      <c r="Z278">
        <f>SUMIFS('EPS BAU Outputs'!AA:AA,'EPS BAU Outputs'!$B:$B,$A$256,'EPS BAU Outputs'!$A:$A,$A278)</f>
        <v>296.58300000000003</v>
      </c>
      <c r="AA278">
        <f>SUMIFS('EPS BAU Outputs'!AB:AB,'EPS BAU Outputs'!$B:$B,$A$256,'EPS BAU Outputs'!$A:$A,$A278)</f>
        <v>299.185</v>
      </c>
      <c r="AB278">
        <f>SUMIFS('EPS BAU Outputs'!AC:AC,'EPS BAU Outputs'!$B:$B,$A$256,'EPS BAU Outputs'!$A:$A,$A278)</f>
        <v>301.91399999999999</v>
      </c>
      <c r="AC278">
        <f>SUMIFS('EPS BAU Outputs'!AD:AD,'EPS BAU Outputs'!$B:$B,$A$256,'EPS BAU Outputs'!$A:$A,$A278)</f>
        <v>304.79300000000001</v>
      </c>
      <c r="AD278">
        <f>SUMIFS('EPS BAU Outputs'!AE:AE,'EPS BAU Outputs'!$B:$B,$A$256,'EPS BAU Outputs'!$A:$A,$A278)</f>
        <v>307.69400000000002</v>
      </c>
      <c r="AE278">
        <f>SUMIFS('EPS BAU Outputs'!AF:AF,'EPS BAU Outputs'!$B:$B,$A$256,'EPS BAU Outputs'!$A:$A,$A278)</f>
        <v>310.77</v>
      </c>
      <c r="AF278">
        <f>SUMIFS('EPS BAU Outputs'!AG:AG,'EPS BAU Outputs'!$B:$B,$A$256,'EPS BAU Outputs'!$A:$A,$A278)</f>
        <v>313.90899999999999</v>
      </c>
    </row>
    <row r="279" spans="1:32" hidden="1" outlineLevel="1"/>
    <row r="280" spans="1:32" hidden="1" outlineLevel="1">
      <c r="A280" t="s">
        <v>513</v>
      </c>
      <c r="B280">
        <v>2020</v>
      </c>
      <c r="C280">
        <v>2021</v>
      </c>
      <c r="D280">
        <v>2022</v>
      </c>
      <c r="E280">
        <v>2023</v>
      </c>
      <c r="F280">
        <v>2024</v>
      </c>
      <c r="G280">
        <v>2025</v>
      </c>
      <c r="H280">
        <v>2026</v>
      </c>
      <c r="I280">
        <v>2027</v>
      </c>
      <c r="J280">
        <v>2028</v>
      </c>
      <c r="K280">
        <v>2029</v>
      </c>
      <c r="L280">
        <v>2030</v>
      </c>
      <c r="M280">
        <v>2031</v>
      </c>
      <c r="N280">
        <v>2032</v>
      </c>
      <c r="O280">
        <v>2033</v>
      </c>
      <c r="P280">
        <v>2034</v>
      </c>
      <c r="Q280">
        <v>2035</v>
      </c>
      <c r="R280">
        <v>2036</v>
      </c>
      <c r="S280">
        <v>2037</v>
      </c>
      <c r="T280">
        <v>2038</v>
      </c>
      <c r="U280">
        <v>2039</v>
      </c>
      <c r="V280">
        <v>2040</v>
      </c>
      <c r="W280">
        <v>2041</v>
      </c>
      <c r="X280">
        <v>2042</v>
      </c>
      <c r="Y280">
        <v>2043</v>
      </c>
      <c r="Z280">
        <v>2044</v>
      </c>
      <c r="AA280">
        <v>2045</v>
      </c>
      <c r="AB280">
        <v>2046</v>
      </c>
      <c r="AC280">
        <v>2047</v>
      </c>
      <c r="AD280">
        <v>2048</v>
      </c>
      <c r="AE280">
        <v>2049</v>
      </c>
      <c r="AF280">
        <v>2050</v>
      </c>
    </row>
    <row r="281" spans="1:32" hidden="1" outlineLevel="1">
      <c r="A281" t="s">
        <v>456</v>
      </c>
      <c r="B281">
        <f>SUMIFS('EPS BAU Outputs'!C:C,'EPS BAU Outputs'!$B:$B,$A$256,'EPS BAU Outputs'!$A:$A,$A281)</f>
        <v>74.1982</v>
      </c>
      <c r="C281">
        <f>SUMIFS('EPS BAU Outputs'!D:D,'EPS BAU Outputs'!$B:$B,$A$256,'EPS BAU Outputs'!$A:$A,$A281)</f>
        <v>74.601699999999994</v>
      </c>
      <c r="D281">
        <f>SUMIFS('EPS BAU Outputs'!E:E,'EPS BAU Outputs'!$B:$B,$A$256,'EPS BAU Outputs'!$A:$A,$A281)</f>
        <v>75.427000000000007</v>
      </c>
      <c r="E281">
        <f>SUMIFS('EPS BAU Outputs'!F:F,'EPS BAU Outputs'!$B:$B,$A$256,'EPS BAU Outputs'!$A:$A,$A281)</f>
        <v>75.921400000000006</v>
      </c>
      <c r="F281">
        <f>SUMIFS('EPS BAU Outputs'!G:G,'EPS BAU Outputs'!$B:$B,$A$256,'EPS BAU Outputs'!$A:$A,$A281)</f>
        <v>76.215500000000006</v>
      </c>
      <c r="G281">
        <f>SUMIFS('EPS BAU Outputs'!H:H,'EPS BAU Outputs'!$B:$B,$A$256,'EPS BAU Outputs'!$A:$A,$A281)</f>
        <v>76.449200000000005</v>
      </c>
      <c r="H281">
        <f>SUMIFS('EPS BAU Outputs'!I:I,'EPS BAU Outputs'!$B:$B,$A$256,'EPS BAU Outputs'!$A:$A,$A281)</f>
        <v>76.726900000000001</v>
      </c>
      <c r="I281">
        <f>SUMIFS('EPS BAU Outputs'!J:J,'EPS BAU Outputs'!$B:$B,$A$256,'EPS BAU Outputs'!$A:$A,$A281)</f>
        <v>76.923699999999997</v>
      </c>
      <c r="J281">
        <f>SUMIFS('EPS BAU Outputs'!K:K,'EPS BAU Outputs'!$B:$B,$A$256,'EPS BAU Outputs'!$A:$A,$A281)</f>
        <v>77.050899999999999</v>
      </c>
      <c r="K281">
        <f>SUMIFS('EPS BAU Outputs'!L:L,'EPS BAU Outputs'!$B:$B,$A$256,'EPS BAU Outputs'!$A:$A,$A281)</f>
        <v>77.233000000000004</v>
      </c>
      <c r="L281">
        <f>SUMIFS('EPS BAU Outputs'!M:M,'EPS BAU Outputs'!$B:$B,$A$256,'EPS BAU Outputs'!$A:$A,$A281)</f>
        <v>77.350499999999997</v>
      </c>
      <c r="M281">
        <f>SUMIFS('EPS BAU Outputs'!N:N,'EPS BAU Outputs'!$B:$B,$A$256,'EPS BAU Outputs'!$A:$A,$A281)</f>
        <v>77.337299999999999</v>
      </c>
      <c r="N281">
        <f>SUMIFS('EPS BAU Outputs'!O:O,'EPS BAU Outputs'!$B:$B,$A$256,'EPS BAU Outputs'!$A:$A,$A281)</f>
        <v>77.431200000000004</v>
      </c>
      <c r="O281">
        <f>SUMIFS('EPS BAU Outputs'!P:P,'EPS BAU Outputs'!$B:$B,$A$256,'EPS BAU Outputs'!$A:$A,$A281)</f>
        <v>77.474800000000002</v>
      </c>
      <c r="P281">
        <f>SUMIFS('EPS BAU Outputs'!Q:Q,'EPS BAU Outputs'!$B:$B,$A$256,'EPS BAU Outputs'!$A:$A,$A281)</f>
        <v>77.522099999999995</v>
      </c>
      <c r="Q281">
        <f>SUMIFS('EPS BAU Outputs'!R:R,'EPS BAU Outputs'!$B:$B,$A$256,'EPS BAU Outputs'!$A:$A,$A281)</f>
        <v>77.5959</v>
      </c>
      <c r="R281">
        <f>SUMIFS('EPS BAU Outputs'!S:S,'EPS BAU Outputs'!$B:$B,$A$256,'EPS BAU Outputs'!$A:$A,$A281)</f>
        <v>77.612200000000001</v>
      </c>
      <c r="S281">
        <f>SUMIFS('EPS BAU Outputs'!T:T,'EPS BAU Outputs'!$B:$B,$A$256,'EPS BAU Outputs'!$A:$A,$A281)</f>
        <v>77.652299999999997</v>
      </c>
      <c r="T281">
        <f>SUMIFS('EPS BAU Outputs'!U:U,'EPS BAU Outputs'!$B:$B,$A$256,'EPS BAU Outputs'!$A:$A,$A281)</f>
        <v>77.703299999999999</v>
      </c>
      <c r="U281">
        <f>SUMIFS('EPS BAU Outputs'!V:V,'EPS BAU Outputs'!$B:$B,$A$256,'EPS BAU Outputs'!$A:$A,$A281)</f>
        <v>77.811300000000003</v>
      </c>
      <c r="V281">
        <f>SUMIFS('EPS BAU Outputs'!W:W,'EPS BAU Outputs'!$B:$B,$A$256,'EPS BAU Outputs'!$A:$A,$A281)</f>
        <v>77.851799999999997</v>
      </c>
      <c r="W281">
        <f>SUMIFS('EPS BAU Outputs'!X:X,'EPS BAU Outputs'!$B:$B,$A$256,'EPS BAU Outputs'!$A:$A,$A281)</f>
        <v>77.912999999999997</v>
      </c>
      <c r="X281">
        <f>SUMIFS('EPS BAU Outputs'!Y:Y,'EPS BAU Outputs'!$B:$B,$A$256,'EPS BAU Outputs'!$A:$A,$A281)</f>
        <v>77.898399999999995</v>
      </c>
      <c r="Y281">
        <f>SUMIFS('EPS BAU Outputs'!Z:Z,'EPS BAU Outputs'!$B:$B,$A$256,'EPS BAU Outputs'!$A:$A,$A281)</f>
        <v>77.968100000000007</v>
      </c>
      <c r="Z281">
        <f>SUMIFS('EPS BAU Outputs'!AA:AA,'EPS BAU Outputs'!$B:$B,$A$256,'EPS BAU Outputs'!$A:$A,$A281)</f>
        <v>77.966499999999996</v>
      </c>
      <c r="AA281">
        <f>SUMIFS('EPS BAU Outputs'!AB:AB,'EPS BAU Outputs'!$B:$B,$A$256,'EPS BAU Outputs'!$A:$A,$A281)</f>
        <v>78.036000000000001</v>
      </c>
      <c r="AB281">
        <f>SUMIFS('EPS BAU Outputs'!AC:AC,'EPS BAU Outputs'!$B:$B,$A$256,'EPS BAU Outputs'!$A:$A,$A281)</f>
        <v>78.102099999999993</v>
      </c>
      <c r="AC281">
        <f>SUMIFS('EPS BAU Outputs'!AD:AD,'EPS BAU Outputs'!$B:$B,$A$256,'EPS BAU Outputs'!$A:$A,$A281)</f>
        <v>78.214200000000005</v>
      </c>
      <c r="AD281">
        <f>SUMIFS('EPS BAU Outputs'!AE:AE,'EPS BAU Outputs'!$B:$B,$A$256,'EPS BAU Outputs'!$A:$A,$A281)</f>
        <v>78.257900000000006</v>
      </c>
      <c r="AE281">
        <f>SUMIFS('EPS BAU Outputs'!AF:AF,'EPS BAU Outputs'!$B:$B,$A$256,'EPS BAU Outputs'!$A:$A,$A281)</f>
        <v>78.335099999999997</v>
      </c>
      <c r="AF281">
        <f>SUMIFS('EPS BAU Outputs'!AG:AG,'EPS BAU Outputs'!$B:$B,$A$256,'EPS BAU Outputs'!$A:$A,$A281)</f>
        <v>78.451700000000002</v>
      </c>
    </row>
    <row r="282" spans="1:32" hidden="1" outlineLevel="1"/>
    <row r="283" spans="1:32" hidden="1" outlineLevel="1">
      <c r="A283" t="s">
        <v>513</v>
      </c>
      <c r="B283">
        <v>2020</v>
      </c>
      <c r="C283">
        <v>2021</v>
      </c>
      <c r="D283">
        <v>2022</v>
      </c>
      <c r="E283">
        <v>2023</v>
      </c>
      <c r="F283">
        <v>2024</v>
      </c>
      <c r="G283">
        <v>2025</v>
      </c>
      <c r="H283">
        <v>2026</v>
      </c>
      <c r="I283">
        <v>2027</v>
      </c>
      <c r="J283">
        <v>2028</v>
      </c>
      <c r="K283">
        <v>2029</v>
      </c>
      <c r="L283">
        <v>2030</v>
      </c>
      <c r="M283">
        <v>2031</v>
      </c>
      <c r="N283">
        <v>2032</v>
      </c>
      <c r="O283">
        <v>2033</v>
      </c>
      <c r="P283">
        <v>2034</v>
      </c>
      <c r="Q283">
        <v>2035</v>
      </c>
      <c r="R283">
        <v>2036</v>
      </c>
      <c r="S283">
        <v>2037</v>
      </c>
      <c r="T283">
        <v>2038</v>
      </c>
      <c r="U283">
        <v>2039</v>
      </c>
      <c r="V283">
        <v>2040</v>
      </c>
      <c r="W283">
        <v>2041</v>
      </c>
      <c r="X283">
        <v>2042</v>
      </c>
      <c r="Y283">
        <v>2043</v>
      </c>
      <c r="Z283">
        <v>2044</v>
      </c>
      <c r="AA283">
        <v>2045</v>
      </c>
      <c r="AB283">
        <v>2046</v>
      </c>
      <c r="AC283">
        <v>2047</v>
      </c>
      <c r="AD283">
        <v>2048</v>
      </c>
      <c r="AE283">
        <v>2049</v>
      </c>
      <c r="AF283">
        <v>2050</v>
      </c>
    </row>
    <row r="284" spans="1:32" hidden="1" outlineLevel="1">
      <c r="A284" t="s">
        <v>457</v>
      </c>
      <c r="B284">
        <f>SUMIFS('EPS BAU Outputs'!C:C,'EPS BAU Outputs'!$B:$B,$A$256,'EPS BAU Outputs'!$A:$A,$A284)</f>
        <v>30.242000000000001</v>
      </c>
      <c r="C284">
        <f>SUMIFS('EPS BAU Outputs'!D:D,'EPS BAU Outputs'!$B:$B,$A$256,'EPS BAU Outputs'!$A:$A,$A284)</f>
        <v>31.157</v>
      </c>
      <c r="D284">
        <f>SUMIFS('EPS BAU Outputs'!E:E,'EPS BAU Outputs'!$B:$B,$A$256,'EPS BAU Outputs'!$A:$A,$A284)</f>
        <v>31.672799999999999</v>
      </c>
      <c r="E284">
        <f>SUMIFS('EPS BAU Outputs'!F:F,'EPS BAU Outputs'!$B:$B,$A$256,'EPS BAU Outputs'!$A:$A,$A284)</f>
        <v>32.245600000000003</v>
      </c>
      <c r="F284">
        <f>SUMIFS('EPS BAU Outputs'!G:G,'EPS BAU Outputs'!$B:$B,$A$256,'EPS BAU Outputs'!$A:$A,$A284)</f>
        <v>32.818199999999997</v>
      </c>
      <c r="G284">
        <f>SUMIFS('EPS BAU Outputs'!H:H,'EPS BAU Outputs'!$B:$B,$A$256,'EPS BAU Outputs'!$A:$A,$A284)</f>
        <v>33.362699999999997</v>
      </c>
      <c r="H284">
        <f>SUMIFS('EPS BAU Outputs'!I:I,'EPS BAU Outputs'!$B:$B,$A$256,'EPS BAU Outputs'!$A:$A,$A284)</f>
        <v>33.905900000000003</v>
      </c>
      <c r="I284">
        <f>SUMIFS('EPS BAU Outputs'!J:J,'EPS BAU Outputs'!$B:$B,$A$256,'EPS BAU Outputs'!$A:$A,$A284)</f>
        <v>34.477400000000003</v>
      </c>
      <c r="J284">
        <f>SUMIFS('EPS BAU Outputs'!K:K,'EPS BAU Outputs'!$B:$B,$A$256,'EPS BAU Outputs'!$A:$A,$A284)</f>
        <v>35.020800000000001</v>
      </c>
      <c r="K284">
        <f>SUMIFS('EPS BAU Outputs'!L:L,'EPS BAU Outputs'!$B:$B,$A$256,'EPS BAU Outputs'!$A:$A,$A284)</f>
        <v>35.564300000000003</v>
      </c>
      <c r="L284">
        <f>SUMIFS('EPS BAU Outputs'!M:M,'EPS BAU Outputs'!$B:$B,$A$256,'EPS BAU Outputs'!$A:$A,$A284)</f>
        <v>36.107700000000001</v>
      </c>
      <c r="M284">
        <f>SUMIFS('EPS BAU Outputs'!N:N,'EPS BAU Outputs'!$B:$B,$A$256,'EPS BAU Outputs'!$A:$A,$A284)</f>
        <v>36.677500000000002</v>
      </c>
      <c r="N284">
        <f>SUMIFS('EPS BAU Outputs'!O:O,'EPS BAU Outputs'!$B:$B,$A$256,'EPS BAU Outputs'!$A:$A,$A284)</f>
        <v>37.219299999999997</v>
      </c>
      <c r="O284">
        <f>SUMIFS('EPS BAU Outputs'!P:P,'EPS BAU Outputs'!$B:$B,$A$256,'EPS BAU Outputs'!$A:$A,$A284)</f>
        <v>37.760800000000003</v>
      </c>
      <c r="P284">
        <f>SUMIFS('EPS BAU Outputs'!Q:Q,'EPS BAU Outputs'!$B:$B,$A$256,'EPS BAU Outputs'!$A:$A,$A284)</f>
        <v>38.3307</v>
      </c>
      <c r="Q284">
        <f>SUMIFS('EPS BAU Outputs'!R:R,'EPS BAU Outputs'!$B:$B,$A$256,'EPS BAU Outputs'!$A:$A,$A284)</f>
        <v>38.872399999999999</v>
      </c>
      <c r="R284">
        <f>SUMIFS('EPS BAU Outputs'!S:S,'EPS BAU Outputs'!$B:$B,$A$256,'EPS BAU Outputs'!$A:$A,$A284)</f>
        <v>39.440800000000003</v>
      </c>
      <c r="S284">
        <f>SUMIFS('EPS BAU Outputs'!T:T,'EPS BAU Outputs'!$B:$B,$A$256,'EPS BAU Outputs'!$A:$A,$A284)</f>
        <v>39.981200000000001</v>
      </c>
      <c r="T284">
        <f>SUMIFS('EPS BAU Outputs'!U:U,'EPS BAU Outputs'!$B:$B,$A$256,'EPS BAU Outputs'!$A:$A,$A284)</f>
        <v>40.549599999999998</v>
      </c>
      <c r="U284">
        <f>SUMIFS('EPS BAU Outputs'!V:V,'EPS BAU Outputs'!$B:$B,$A$256,'EPS BAU Outputs'!$A:$A,$A284)</f>
        <v>41.09</v>
      </c>
      <c r="V284">
        <f>SUMIFS('EPS BAU Outputs'!W:W,'EPS BAU Outputs'!$B:$B,$A$256,'EPS BAU Outputs'!$A:$A,$A284)</f>
        <v>41.6584</v>
      </c>
      <c r="W284">
        <f>SUMIFS('EPS BAU Outputs'!X:X,'EPS BAU Outputs'!$B:$B,$A$256,'EPS BAU Outputs'!$A:$A,$A284)</f>
        <v>42.197899999999997</v>
      </c>
      <c r="X284">
        <f>SUMIFS('EPS BAU Outputs'!Y:Y,'EPS BAU Outputs'!$B:$B,$A$256,'EPS BAU Outputs'!$A:$A,$A284)</f>
        <v>42.7654</v>
      </c>
      <c r="Y284">
        <f>SUMIFS('EPS BAU Outputs'!Z:Z,'EPS BAU Outputs'!$B:$B,$A$256,'EPS BAU Outputs'!$A:$A,$A284)</f>
        <v>43.332700000000003</v>
      </c>
      <c r="Z284">
        <f>SUMIFS('EPS BAU Outputs'!AA:AA,'EPS BAU Outputs'!$B:$B,$A$256,'EPS BAU Outputs'!$A:$A,$A284)</f>
        <v>43.900199999999998</v>
      </c>
      <c r="AA284">
        <f>SUMIFS('EPS BAU Outputs'!AB:AB,'EPS BAU Outputs'!$B:$B,$A$256,'EPS BAU Outputs'!$A:$A,$A284)</f>
        <v>44.467700000000001</v>
      </c>
      <c r="AB284">
        <f>SUMIFS('EPS BAU Outputs'!AC:AC,'EPS BAU Outputs'!$B:$B,$A$256,'EPS BAU Outputs'!$A:$A,$A284)</f>
        <v>45.034599999999998</v>
      </c>
      <c r="AC284">
        <f>SUMIFS('EPS BAU Outputs'!AD:AD,'EPS BAU Outputs'!$B:$B,$A$256,'EPS BAU Outputs'!$A:$A,$A284)</f>
        <v>45.601599999999998</v>
      </c>
      <c r="AD284">
        <f>SUMIFS('EPS BAU Outputs'!AE:AE,'EPS BAU Outputs'!$B:$B,$A$256,'EPS BAU Outputs'!$A:$A,$A284)</f>
        <v>46.168599999999998</v>
      </c>
      <c r="AE284">
        <f>SUMIFS('EPS BAU Outputs'!AF:AF,'EPS BAU Outputs'!$B:$B,$A$256,'EPS BAU Outputs'!$A:$A,$A284)</f>
        <v>46.763500000000001</v>
      </c>
      <c r="AF284">
        <f>SUMIFS('EPS BAU Outputs'!AG:AG,'EPS BAU Outputs'!$B:$B,$A$256,'EPS BAU Outputs'!$A:$A,$A284)</f>
        <v>47.330500000000001</v>
      </c>
    </row>
    <row r="285" spans="1:32" hidden="1" outlineLevel="1"/>
    <row r="286" spans="1:32" hidden="1" outlineLevel="1">
      <c r="A286" s="49" t="s">
        <v>518</v>
      </c>
      <c r="B286" s="52" t="s">
        <v>519</v>
      </c>
      <c r="C286" s="52" t="s">
        <v>520</v>
      </c>
      <c r="D286" s="1"/>
      <c r="G286" s="52">
        <v>2030</v>
      </c>
      <c r="H286" s="52" t="s">
        <v>519</v>
      </c>
      <c r="J286" s="52">
        <v>2050</v>
      </c>
      <c r="K286" s="52" t="s">
        <v>519</v>
      </c>
    </row>
    <row r="287" spans="1:32" hidden="1" outlineLevel="1">
      <c r="A287" s="41" t="s">
        <v>521</v>
      </c>
      <c r="B287" s="53">
        <f>SUM(B268:AF268)/1000</f>
        <v>4.4284320000000008</v>
      </c>
      <c r="C287" s="53">
        <f>SUM('GCAM baselines'!K449:L449)/1000</f>
        <v>4.948412699458058</v>
      </c>
      <c r="D287" t="str">
        <f>IF(C287&gt;B287,"GCAM value higher",IF(C287=B287,"GCAM and EPS equal","EPS value higher"))</f>
        <v>GCAM value higher</v>
      </c>
      <c r="G287" s="196" t="s">
        <v>79</v>
      </c>
      <c r="H287" s="197">
        <f>L268</f>
        <v>147.27000000000001</v>
      </c>
      <c r="J287" s="196" t="s">
        <v>79</v>
      </c>
      <c r="K287" s="197">
        <f>AF268</f>
        <v>124.895</v>
      </c>
    </row>
    <row r="288" spans="1:32" hidden="1" outlineLevel="1">
      <c r="A288" s="41" t="s">
        <v>522</v>
      </c>
      <c r="B288" s="53">
        <f>SUM(B269:AF269)/1000</f>
        <v>1.5529767000000001</v>
      </c>
      <c r="C288" s="53">
        <f>'GCAM baselines'!G449/1000</f>
        <v>3.4208965522441663</v>
      </c>
      <c r="D288" t="str">
        <f t="shared" ref="D288:D296" si="40">IF(C288&gt;B288,"GCAM value higher",IF(C288=B288,"GCAM and EPS equal","EPS value higher"))</f>
        <v>GCAM value higher</v>
      </c>
      <c r="G288" s="196" t="s">
        <v>81</v>
      </c>
      <c r="H288" s="197">
        <f>L269</f>
        <v>53.5062</v>
      </c>
      <c r="J288" s="196" t="s">
        <v>81</v>
      </c>
      <c r="K288" s="197">
        <f>AF269</f>
        <v>35.449399999999997</v>
      </c>
    </row>
    <row r="289" spans="1:36" hidden="1" outlineLevel="1">
      <c r="A289" s="41" t="s">
        <v>523</v>
      </c>
      <c r="B289" s="53">
        <f>SUM(B270:AF270)/1000</f>
        <v>1.1229517</v>
      </c>
      <c r="C289" s="53">
        <f>'GCAM baselines'!F449/1000</f>
        <v>1.7294793198810112</v>
      </c>
      <c r="D289" t="str">
        <f t="shared" si="40"/>
        <v>GCAM value higher</v>
      </c>
      <c r="G289" s="196" t="s">
        <v>374</v>
      </c>
      <c r="H289" s="197">
        <f>SUM(L270:L270)</f>
        <v>35.450899999999997</v>
      </c>
      <c r="J289" s="196" t="s">
        <v>374</v>
      </c>
      <c r="K289" s="197">
        <f>SUM(AF270:AF270)</f>
        <v>36.409999999999997</v>
      </c>
    </row>
    <row r="290" spans="1:36" hidden="1" outlineLevel="1">
      <c r="A290" s="41" t="s">
        <v>524</v>
      </c>
      <c r="B290" s="53">
        <f>SUM(B271:AF271)/1000</f>
        <v>1.2420340999999999</v>
      </c>
      <c r="C290" s="53">
        <f>'GCAM baselines'!E449/1000</f>
        <v>1.4232228512461191</v>
      </c>
      <c r="D290" t="str">
        <f t="shared" si="40"/>
        <v>GCAM value higher</v>
      </c>
      <c r="G290" s="196" t="s">
        <v>373</v>
      </c>
      <c r="H290" s="197">
        <f>L271</f>
        <v>38.363900000000001</v>
      </c>
      <c r="J290" s="196" t="s">
        <v>373</v>
      </c>
      <c r="K290" s="197">
        <f>AF271</f>
        <v>44.176099999999998</v>
      </c>
    </row>
    <row r="291" spans="1:36" ht="28.8" hidden="1" outlineLevel="1">
      <c r="A291" s="199" t="s">
        <v>525</v>
      </c>
      <c r="B291" s="200">
        <f>SUM(B272:AF272)/1000</f>
        <v>12.433483000000001</v>
      </c>
      <c r="C291" s="200">
        <f>SUM('GCAM baselines'!J449,'GCAM baselines'!B449)/1000</f>
        <v>13.017554105977476</v>
      </c>
      <c r="D291" t="str">
        <f t="shared" si="40"/>
        <v>GCAM value higher</v>
      </c>
      <c r="G291" s="196" t="s">
        <v>526</v>
      </c>
      <c r="H291" s="197">
        <f>L272</f>
        <v>386.56</v>
      </c>
      <c r="J291" s="196" t="s">
        <v>526</v>
      </c>
      <c r="K291" s="197">
        <f>AF272</f>
        <v>439.69200000000001</v>
      </c>
    </row>
    <row r="292" spans="1:36" ht="28.8" hidden="1" outlineLevel="1">
      <c r="A292" s="41" t="s">
        <v>527</v>
      </c>
      <c r="B292" s="53">
        <f>SUM(B278:AF278,B284:AF284)/1000</f>
        <v>10.038248800000002</v>
      </c>
      <c r="C292" s="53">
        <f>'GCAM baselines'!J449/1000</f>
        <v>10.090644746757345</v>
      </c>
      <c r="G292" s="196" t="s">
        <v>528</v>
      </c>
      <c r="H292" s="197">
        <f>SUM(L278,L284)</f>
        <v>309.2097</v>
      </c>
      <c r="J292" s="196" t="s">
        <v>528</v>
      </c>
      <c r="K292" s="197">
        <f>SUM(AF278,AF284)</f>
        <v>361.23950000000002</v>
      </c>
    </row>
    <row r="293" spans="1:36" hidden="1" outlineLevel="1">
      <c r="A293" s="41" t="s">
        <v>529</v>
      </c>
      <c r="B293" s="53">
        <f>SUM(B281:AF281)/1000</f>
        <v>2.3952331999999998</v>
      </c>
      <c r="C293" s="53">
        <f>'GCAM baselines'!B449/1000</f>
        <v>2.9269093592201316</v>
      </c>
      <c r="G293" s="196" t="s">
        <v>105</v>
      </c>
      <c r="H293" s="197">
        <f>L281</f>
        <v>77.350499999999997</v>
      </c>
      <c r="J293" s="196" t="s">
        <v>105</v>
      </c>
      <c r="K293" s="197">
        <f>AF281</f>
        <v>78.451700000000002</v>
      </c>
    </row>
    <row r="294" spans="1:36" ht="28.8" hidden="1" outlineLevel="1">
      <c r="A294" s="41" t="s">
        <v>530</v>
      </c>
      <c r="B294" s="53">
        <f>SUM(B273:AF273)/1000</f>
        <v>9.1497607000000009E-2</v>
      </c>
      <c r="C294" s="53">
        <f>SUM('GCAM baselines'!H449,'GCAM baselines'!I449)/1000</f>
        <v>0.14152675921244859</v>
      </c>
      <c r="D294" t="str">
        <f t="shared" si="40"/>
        <v>GCAM value higher</v>
      </c>
      <c r="G294" s="196" t="s">
        <v>87</v>
      </c>
      <c r="H294" s="197">
        <f>L273</f>
        <v>2.59626</v>
      </c>
      <c r="J294" s="196" t="s">
        <v>87</v>
      </c>
      <c r="K294" s="197">
        <f>AF273</f>
        <v>3.8035000000000001</v>
      </c>
    </row>
    <row r="295" spans="1:36" hidden="1" outlineLevel="1">
      <c r="A295" s="41" t="s">
        <v>531</v>
      </c>
      <c r="B295" s="53">
        <f>SUM(B274:AF274)/1000</f>
        <v>-0.85499999999999998</v>
      </c>
      <c r="C295" s="53">
        <f>'GCAM baselines'!C449/1000</f>
        <v>-1.6513138532349009E-2</v>
      </c>
      <c r="D295" t="str">
        <f t="shared" si="40"/>
        <v>GCAM value higher</v>
      </c>
      <c r="G295" s="196" t="s">
        <v>103</v>
      </c>
      <c r="H295" s="197">
        <f>L274</f>
        <v>-30</v>
      </c>
      <c r="J295" s="196" t="s">
        <v>103</v>
      </c>
      <c r="K295" s="197">
        <f>AF274</f>
        <v>-30</v>
      </c>
    </row>
    <row r="296" spans="1:36" hidden="1" outlineLevel="1">
      <c r="A296" s="41" t="s">
        <v>532</v>
      </c>
      <c r="B296" s="53">
        <f>SUM(B275:AC275)/1000</f>
        <v>0</v>
      </c>
      <c r="C296" s="53">
        <v>0</v>
      </c>
      <c r="D296" t="str">
        <f t="shared" si="40"/>
        <v>GCAM and EPS equal</v>
      </c>
    </row>
    <row r="297" spans="1:36" hidden="1" outlineLevel="1">
      <c r="A297" s="42" t="s">
        <v>164</v>
      </c>
      <c r="B297" s="54">
        <f>SUM(B287:B290,B292:B296)</f>
        <v>20.016374107000001</v>
      </c>
      <c r="C297" s="54">
        <f>SUM(C287:C290,C292:C296)</f>
        <v>24.664579149486933</v>
      </c>
    </row>
    <row r="298" spans="1:36" collapsed="1"/>
    <row r="299" spans="1:36">
      <c r="A299" s="4" t="s">
        <v>290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idden="1" outlineLevel="1">
      <c r="A300" t="s">
        <v>494</v>
      </c>
    </row>
    <row r="301" spans="1:36" hidden="1" outlineLevel="1">
      <c r="A301" s="35" t="s">
        <v>563</v>
      </c>
    </row>
    <row r="302" spans="1:36" hidden="1" outlineLevel="1">
      <c r="A302" t="s">
        <v>565</v>
      </c>
      <c r="B302">
        <v>2020</v>
      </c>
      <c r="C302">
        <v>2021</v>
      </c>
      <c r="D302">
        <v>2022</v>
      </c>
      <c r="E302">
        <v>2023</v>
      </c>
      <c r="F302">
        <v>2024</v>
      </c>
      <c r="G302">
        <v>2025</v>
      </c>
      <c r="H302">
        <v>2026</v>
      </c>
      <c r="I302">
        <v>2027</v>
      </c>
      <c r="J302">
        <v>2028</v>
      </c>
      <c r="K302">
        <v>2029</v>
      </c>
      <c r="L302">
        <v>2030</v>
      </c>
      <c r="M302">
        <v>2031</v>
      </c>
      <c r="N302">
        <v>2032</v>
      </c>
      <c r="O302">
        <v>2033</v>
      </c>
      <c r="P302">
        <v>2034</v>
      </c>
      <c r="Q302">
        <v>2035</v>
      </c>
      <c r="R302">
        <v>2036</v>
      </c>
      <c r="S302">
        <v>2037</v>
      </c>
      <c r="T302">
        <v>2038</v>
      </c>
      <c r="U302">
        <v>2039</v>
      </c>
      <c r="V302">
        <v>2040</v>
      </c>
      <c r="W302">
        <v>2041</v>
      </c>
      <c r="X302">
        <v>2042</v>
      </c>
      <c r="Y302">
        <v>2043</v>
      </c>
      <c r="Z302">
        <v>2044</v>
      </c>
      <c r="AA302">
        <v>2045</v>
      </c>
      <c r="AB302">
        <v>2046</v>
      </c>
      <c r="AC302">
        <v>2047</v>
      </c>
      <c r="AD302">
        <v>2048</v>
      </c>
      <c r="AE302">
        <v>2049</v>
      </c>
      <c r="AF302">
        <v>2050</v>
      </c>
    </row>
    <row r="303" spans="1:36" hidden="1" outlineLevel="1">
      <c r="A303" t="s">
        <v>445</v>
      </c>
      <c r="B303">
        <f>SUMIFS('EPS BAU Outputs'!C:C,'EPS BAU Outputs'!$B:$B,$A$300,'EPS BAU Outputs'!$A:$A,$A303)</f>
        <v>666.84799999999996</v>
      </c>
      <c r="C303">
        <f>SUMIFS('EPS BAU Outputs'!D:D,'EPS BAU Outputs'!$B:$B,$A$300,'EPS BAU Outputs'!$A:$A,$A303)</f>
        <v>691.30100000000004</v>
      </c>
      <c r="D303">
        <f>SUMIFS('EPS BAU Outputs'!E:E,'EPS BAU Outputs'!$B:$B,$A$300,'EPS BAU Outputs'!$A:$A,$A303)</f>
        <v>693.75</v>
      </c>
      <c r="E303">
        <f>SUMIFS('EPS BAU Outputs'!F:F,'EPS BAU Outputs'!$B:$B,$A$300,'EPS BAU Outputs'!$A:$A,$A303)</f>
        <v>700.05499999999995</v>
      </c>
      <c r="F303">
        <f>SUMIFS('EPS BAU Outputs'!G:G,'EPS BAU Outputs'!$B:$B,$A$300,'EPS BAU Outputs'!$A:$A,$A303)</f>
        <v>709.57</v>
      </c>
      <c r="G303">
        <f>SUMIFS('EPS BAU Outputs'!H:H,'EPS BAU Outputs'!$B:$B,$A$300,'EPS BAU Outputs'!$A:$A,$A303)</f>
        <v>722.428</v>
      </c>
      <c r="H303">
        <f>SUMIFS('EPS BAU Outputs'!I:I,'EPS BAU Outputs'!$B:$B,$A$300,'EPS BAU Outputs'!$A:$A,$A303)</f>
        <v>729.428</v>
      </c>
      <c r="I303">
        <f>SUMIFS('EPS BAU Outputs'!J:J,'EPS BAU Outputs'!$B:$B,$A$300,'EPS BAU Outputs'!$A:$A,$A303)</f>
        <v>736.16099999999994</v>
      </c>
      <c r="J303">
        <f>SUMIFS('EPS BAU Outputs'!K:K,'EPS BAU Outputs'!$B:$B,$A$300,'EPS BAU Outputs'!$A:$A,$A303)</f>
        <v>745.03499999999997</v>
      </c>
      <c r="K303">
        <f>SUMIFS('EPS BAU Outputs'!L:L,'EPS BAU Outputs'!$B:$B,$A$300,'EPS BAU Outputs'!$A:$A,$A303)</f>
        <v>753.81500000000005</v>
      </c>
      <c r="L303">
        <f>SUMIFS('EPS BAU Outputs'!M:M,'EPS BAU Outputs'!$B:$B,$A$300,'EPS BAU Outputs'!$A:$A,$A303)</f>
        <v>764.91800000000001</v>
      </c>
      <c r="M303">
        <f>SUMIFS('EPS BAU Outputs'!N:N,'EPS BAU Outputs'!$B:$B,$A$300,'EPS BAU Outputs'!$A:$A,$A303)</f>
        <v>774.12300000000005</v>
      </c>
      <c r="N303">
        <f>SUMIFS('EPS BAU Outputs'!O:O,'EPS BAU Outputs'!$B:$B,$A$300,'EPS BAU Outputs'!$A:$A,$A303)</f>
        <v>781.80600000000004</v>
      </c>
      <c r="O303">
        <f>SUMIFS('EPS BAU Outputs'!P:P,'EPS BAU Outputs'!$B:$B,$A$300,'EPS BAU Outputs'!$A:$A,$A303)</f>
        <v>790.48599999999999</v>
      </c>
      <c r="P303">
        <f>SUMIFS('EPS BAU Outputs'!Q:Q,'EPS BAU Outputs'!$B:$B,$A$300,'EPS BAU Outputs'!$A:$A,$A303)</f>
        <v>797.93499999999995</v>
      </c>
      <c r="Q303">
        <f>SUMIFS('EPS BAU Outputs'!R:R,'EPS BAU Outputs'!$B:$B,$A$300,'EPS BAU Outputs'!$A:$A,$A303)</f>
        <v>801.95</v>
      </c>
      <c r="R303">
        <f>SUMIFS('EPS BAU Outputs'!S:S,'EPS BAU Outputs'!$B:$B,$A$300,'EPS BAU Outputs'!$A:$A,$A303)</f>
        <v>805.86699999999996</v>
      </c>
      <c r="S303">
        <f>SUMIFS('EPS BAU Outputs'!T:T,'EPS BAU Outputs'!$B:$B,$A$300,'EPS BAU Outputs'!$A:$A,$A303)</f>
        <v>810.22699999999998</v>
      </c>
      <c r="T303">
        <f>SUMIFS('EPS BAU Outputs'!U:U,'EPS BAU Outputs'!$B:$B,$A$300,'EPS BAU Outputs'!$A:$A,$A303)</f>
        <v>814.05799999999999</v>
      </c>
      <c r="U303">
        <f>SUMIFS('EPS BAU Outputs'!V:V,'EPS BAU Outputs'!$B:$B,$A$300,'EPS BAU Outputs'!$A:$A,$A303)</f>
        <v>817.346</v>
      </c>
      <c r="V303">
        <f>SUMIFS('EPS BAU Outputs'!W:W,'EPS BAU Outputs'!$B:$B,$A$300,'EPS BAU Outputs'!$A:$A,$A303)</f>
        <v>821.61599999999999</v>
      </c>
      <c r="W303">
        <f>SUMIFS('EPS BAU Outputs'!X:X,'EPS BAU Outputs'!$B:$B,$A$300,'EPS BAU Outputs'!$A:$A,$A303)</f>
        <v>826.83</v>
      </c>
      <c r="X303">
        <f>SUMIFS('EPS BAU Outputs'!Y:Y,'EPS BAU Outputs'!$B:$B,$A$300,'EPS BAU Outputs'!$A:$A,$A303)</f>
        <v>831.75199999999995</v>
      </c>
      <c r="Y303">
        <f>SUMIFS('EPS BAU Outputs'!Z:Z,'EPS BAU Outputs'!$B:$B,$A$300,'EPS BAU Outputs'!$A:$A,$A303)</f>
        <v>835.33</v>
      </c>
      <c r="Z303">
        <f>SUMIFS('EPS BAU Outputs'!AA:AA,'EPS BAU Outputs'!$B:$B,$A$300,'EPS BAU Outputs'!$A:$A,$A303)</f>
        <v>840.45899999999995</v>
      </c>
      <c r="AA303">
        <f>SUMIFS('EPS BAU Outputs'!AB:AB,'EPS BAU Outputs'!$B:$B,$A$300,'EPS BAU Outputs'!$A:$A,$A303)</f>
        <v>844.53800000000001</v>
      </c>
      <c r="AB303">
        <f>SUMIFS('EPS BAU Outputs'!AC:AC,'EPS BAU Outputs'!$B:$B,$A$300,'EPS BAU Outputs'!$A:$A,$A303)</f>
        <v>849.18700000000001</v>
      </c>
      <c r="AC303">
        <f>SUMIFS('EPS BAU Outputs'!AD:AD,'EPS BAU Outputs'!$B:$B,$A$300,'EPS BAU Outputs'!$A:$A,$A303)</f>
        <v>853.50699999999995</v>
      </c>
      <c r="AD303">
        <f>SUMIFS('EPS BAU Outputs'!AE:AE,'EPS BAU Outputs'!$B:$B,$A$300,'EPS BAU Outputs'!$A:$A,$A303)</f>
        <v>858.78599999999994</v>
      </c>
      <c r="AE303">
        <f>SUMIFS('EPS BAU Outputs'!AF:AF,'EPS BAU Outputs'!$B:$B,$A$300,'EPS BAU Outputs'!$A:$A,$A303)</f>
        <v>864.01499999999999</v>
      </c>
      <c r="AF303">
        <f>SUMIFS('EPS BAU Outputs'!AG:AG,'EPS BAU Outputs'!$B:$B,$A$300,'EPS BAU Outputs'!$A:$A,$A303)</f>
        <v>870.95100000000002</v>
      </c>
    </row>
    <row r="304" spans="1:36" hidden="1" outlineLevel="1">
      <c r="A304" t="s">
        <v>514</v>
      </c>
      <c r="B304">
        <f>B303/1000</f>
        <v>0.666848</v>
      </c>
      <c r="C304">
        <f t="shared" ref="C304:AF304" si="41">C303/1000</f>
        <v>0.69130100000000005</v>
      </c>
      <c r="D304">
        <f t="shared" si="41"/>
        <v>0.69374999999999998</v>
      </c>
      <c r="E304">
        <f t="shared" si="41"/>
        <v>0.70005499999999998</v>
      </c>
      <c r="F304">
        <f t="shared" si="41"/>
        <v>0.70957000000000003</v>
      </c>
      <c r="G304">
        <f t="shared" si="41"/>
        <v>0.72242799999999996</v>
      </c>
      <c r="H304">
        <f t="shared" si="41"/>
        <v>0.72942799999999997</v>
      </c>
      <c r="I304">
        <f t="shared" si="41"/>
        <v>0.73616099999999995</v>
      </c>
      <c r="J304">
        <f t="shared" si="41"/>
        <v>0.745035</v>
      </c>
      <c r="K304">
        <f t="shared" si="41"/>
        <v>0.75381500000000001</v>
      </c>
      <c r="L304">
        <f t="shared" si="41"/>
        <v>0.76491799999999999</v>
      </c>
      <c r="M304">
        <f t="shared" si="41"/>
        <v>0.77412300000000001</v>
      </c>
      <c r="N304">
        <f t="shared" si="41"/>
        <v>0.781806</v>
      </c>
      <c r="O304">
        <f t="shared" si="41"/>
        <v>0.79048600000000002</v>
      </c>
      <c r="P304">
        <f t="shared" si="41"/>
        <v>0.79793499999999995</v>
      </c>
      <c r="Q304">
        <f t="shared" si="41"/>
        <v>0.80195000000000005</v>
      </c>
      <c r="R304">
        <f t="shared" si="41"/>
        <v>0.805867</v>
      </c>
      <c r="S304">
        <f t="shared" si="41"/>
        <v>0.81022700000000003</v>
      </c>
      <c r="T304">
        <f t="shared" si="41"/>
        <v>0.81405799999999995</v>
      </c>
      <c r="U304">
        <f t="shared" si="41"/>
        <v>0.81734600000000002</v>
      </c>
      <c r="V304">
        <f t="shared" si="41"/>
        <v>0.82161600000000001</v>
      </c>
      <c r="W304">
        <f t="shared" si="41"/>
        <v>0.82683000000000006</v>
      </c>
      <c r="X304">
        <f t="shared" si="41"/>
        <v>0.83175199999999994</v>
      </c>
      <c r="Y304">
        <f t="shared" si="41"/>
        <v>0.83533000000000002</v>
      </c>
      <c r="Z304">
        <f t="shared" si="41"/>
        <v>0.84045899999999996</v>
      </c>
      <c r="AA304">
        <f t="shared" si="41"/>
        <v>0.84453800000000001</v>
      </c>
      <c r="AB304">
        <f t="shared" si="41"/>
        <v>0.84918700000000003</v>
      </c>
      <c r="AC304">
        <f t="shared" si="41"/>
        <v>0.8535069999999999</v>
      </c>
      <c r="AD304">
        <f t="shared" si="41"/>
        <v>0.85878599999999994</v>
      </c>
      <c r="AE304">
        <f t="shared" si="41"/>
        <v>0.86401499999999998</v>
      </c>
      <c r="AF304">
        <f t="shared" si="41"/>
        <v>0.87095100000000003</v>
      </c>
    </row>
    <row r="305" spans="1:32" hidden="1" outlineLevel="1"/>
    <row r="306" spans="1:32" hidden="1" outlineLevel="1">
      <c r="A306" s="40" t="s">
        <v>515</v>
      </c>
      <c r="B306" s="40">
        <f>SUM(B303:AF303)</f>
        <v>24404.078000000009</v>
      </c>
    </row>
    <row r="307" spans="1:32" hidden="1" outlineLevel="1">
      <c r="A307" s="40" t="s">
        <v>503</v>
      </c>
      <c r="B307" s="40">
        <f>SUM(B304:AF304)</f>
        <v>24.404077999999998</v>
      </c>
    </row>
    <row r="308" spans="1:32" hidden="1" outlineLevel="1">
      <c r="A308" s="40" t="s">
        <v>516</v>
      </c>
      <c r="B308" s="40">
        <f>SUM('GCAM baselines'!D461:L461)/1000</f>
        <v>26.352256807354401</v>
      </c>
    </row>
    <row r="309" spans="1:32" hidden="1" outlineLevel="1">
      <c r="A309" s="40" t="s">
        <v>517</v>
      </c>
      <c r="B309" s="40">
        <f>B308/B307</f>
        <v>1.0798300516558914</v>
      </c>
    </row>
    <row r="310" spans="1:32" hidden="1" outlineLevel="1"/>
    <row r="311" spans="1:32" hidden="1" outlineLevel="1">
      <c r="A311" t="s">
        <v>565</v>
      </c>
      <c r="B311">
        <v>2020</v>
      </c>
      <c r="C311">
        <v>2021</v>
      </c>
      <c r="D311">
        <v>2022</v>
      </c>
      <c r="E311">
        <v>2023</v>
      </c>
      <c r="F311">
        <v>2024</v>
      </c>
      <c r="G311">
        <v>2025</v>
      </c>
      <c r="H311">
        <v>2026</v>
      </c>
      <c r="I311">
        <v>2027</v>
      </c>
      <c r="J311">
        <v>2028</v>
      </c>
      <c r="K311">
        <v>2029</v>
      </c>
      <c r="L311">
        <v>2030</v>
      </c>
      <c r="M311">
        <v>2031</v>
      </c>
      <c r="N311">
        <v>2032</v>
      </c>
      <c r="O311">
        <v>2033</v>
      </c>
      <c r="P311">
        <v>2034</v>
      </c>
      <c r="Q311">
        <v>2035</v>
      </c>
      <c r="R311">
        <v>2036</v>
      </c>
      <c r="S311">
        <v>2037</v>
      </c>
      <c r="T311">
        <v>2038</v>
      </c>
      <c r="U311">
        <v>2039</v>
      </c>
      <c r="V311">
        <v>2040</v>
      </c>
      <c r="W311">
        <v>2041</v>
      </c>
      <c r="X311">
        <v>2042</v>
      </c>
      <c r="Y311">
        <v>2043</v>
      </c>
      <c r="Z311">
        <v>2044</v>
      </c>
      <c r="AA311">
        <v>2045</v>
      </c>
      <c r="AB311">
        <v>2046</v>
      </c>
      <c r="AC311">
        <v>2047</v>
      </c>
      <c r="AD311">
        <v>2048</v>
      </c>
      <c r="AE311">
        <v>2049</v>
      </c>
      <c r="AF311">
        <v>2050</v>
      </c>
    </row>
    <row r="312" spans="1:32" hidden="1" outlineLevel="1">
      <c r="A312" t="s">
        <v>447</v>
      </c>
      <c r="B312">
        <f>SUMIFS('EPS BAU Outputs'!C:C,'EPS BAU Outputs'!$B:$B,$A$300,'EPS BAU Outputs'!$A:$A,$A312)</f>
        <v>153.803</v>
      </c>
      <c r="C312">
        <f>SUMIFS('EPS BAU Outputs'!D:D,'EPS BAU Outputs'!$B:$B,$A$300,'EPS BAU Outputs'!$A:$A,$A312)</f>
        <v>157.13499999999999</v>
      </c>
      <c r="D312">
        <f>SUMIFS('EPS BAU Outputs'!E:E,'EPS BAU Outputs'!$B:$B,$A$300,'EPS BAU Outputs'!$A:$A,$A312)</f>
        <v>160.87899999999999</v>
      </c>
      <c r="E312">
        <f>SUMIFS('EPS BAU Outputs'!F:F,'EPS BAU Outputs'!$B:$B,$A$300,'EPS BAU Outputs'!$A:$A,$A312)</f>
        <v>165.185</v>
      </c>
      <c r="F312">
        <f>SUMIFS('EPS BAU Outputs'!G:G,'EPS BAU Outputs'!$B:$B,$A$300,'EPS BAU Outputs'!$A:$A,$A312)</f>
        <v>169.59</v>
      </c>
      <c r="G312">
        <f>SUMIFS('EPS BAU Outputs'!H:H,'EPS BAU Outputs'!$B:$B,$A$300,'EPS BAU Outputs'!$A:$A,$A312)</f>
        <v>174.11500000000001</v>
      </c>
      <c r="H312">
        <f>SUMIFS('EPS BAU Outputs'!I:I,'EPS BAU Outputs'!$B:$B,$A$300,'EPS BAU Outputs'!$A:$A,$A312)</f>
        <v>178.64500000000001</v>
      </c>
      <c r="I312">
        <f>SUMIFS('EPS BAU Outputs'!J:J,'EPS BAU Outputs'!$B:$B,$A$300,'EPS BAU Outputs'!$A:$A,$A312)</f>
        <v>183.34700000000001</v>
      </c>
      <c r="J312">
        <f>SUMIFS('EPS BAU Outputs'!K:K,'EPS BAU Outputs'!$B:$B,$A$300,'EPS BAU Outputs'!$A:$A,$A312)</f>
        <v>188.268</v>
      </c>
      <c r="K312">
        <f>SUMIFS('EPS BAU Outputs'!L:L,'EPS BAU Outputs'!$B:$B,$A$300,'EPS BAU Outputs'!$A:$A,$A312)</f>
        <v>193.30099999999999</v>
      </c>
      <c r="L312">
        <f>SUMIFS('EPS BAU Outputs'!M:M,'EPS BAU Outputs'!$B:$B,$A$300,'EPS BAU Outputs'!$A:$A,$A312)</f>
        <v>198.203</v>
      </c>
      <c r="M312">
        <f>SUMIFS('EPS BAU Outputs'!N:N,'EPS BAU Outputs'!$B:$B,$A$300,'EPS BAU Outputs'!$A:$A,$A312)</f>
        <v>202.94900000000001</v>
      </c>
      <c r="N312">
        <f>SUMIFS('EPS BAU Outputs'!O:O,'EPS BAU Outputs'!$B:$B,$A$300,'EPS BAU Outputs'!$A:$A,$A312)</f>
        <v>207.48699999999999</v>
      </c>
      <c r="O312">
        <f>SUMIFS('EPS BAU Outputs'!P:P,'EPS BAU Outputs'!$B:$B,$A$300,'EPS BAU Outputs'!$A:$A,$A312)</f>
        <v>211.89599999999999</v>
      </c>
      <c r="P312">
        <f>SUMIFS('EPS BAU Outputs'!Q:Q,'EPS BAU Outputs'!$B:$B,$A$300,'EPS BAU Outputs'!$A:$A,$A312)</f>
        <v>216.22499999999999</v>
      </c>
      <c r="Q312">
        <f>SUMIFS('EPS BAU Outputs'!R:R,'EPS BAU Outputs'!$B:$B,$A$300,'EPS BAU Outputs'!$A:$A,$A312)</f>
        <v>217.273</v>
      </c>
      <c r="R312">
        <f>SUMIFS('EPS BAU Outputs'!S:S,'EPS BAU Outputs'!$B:$B,$A$300,'EPS BAU Outputs'!$A:$A,$A312)</f>
        <v>218.21100000000001</v>
      </c>
      <c r="S312">
        <f>SUMIFS('EPS BAU Outputs'!T:T,'EPS BAU Outputs'!$B:$B,$A$300,'EPS BAU Outputs'!$A:$A,$A312)</f>
        <v>218.73599999999999</v>
      </c>
      <c r="T312">
        <f>SUMIFS('EPS BAU Outputs'!U:U,'EPS BAU Outputs'!$B:$B,$A$300,'EPS BAU Outputs'!$A:$A,$A312)</f>
        <v>219.30199999999999</v>
      </c>
      <c r="U312">
        <f>SUMIFS('EPS BAU Outputs'!V:V,'EPS BAU Outputs'!$B:$B,$A$300,'EPS BAU Outputs'!$A:$A,$A312)</f>
        <v>219.84100000000001</v>
      </c>
      <c r="V312">
        <f>SUMIFS('EPS BAU Outputs'!W:W,'EPS BAU Outputs'!$B:$B,$A$300,'EPS BAU Outputs'!$A:$A,$A312)</f>
        <v>220.49299999999999</v>
      </c>
      <c r="W312">
        <f>SUMIFS('EPS BAU Outputs'!X:X,'EPS BAU Outputs'!$B:$B,$A$300,'EPS BAU Outputs'!$A:$A,$A312)</f>
        <v>221.166</v>
      </c>
      <c r="X312">
        <f>SUMIFS('EPS BAU Outputs'!Y:Y,'EPS BAU Outputs'!$B:$B,$A$300,'EPS BAU Outputs'!$A:$A,$A312)</f>
        <v>221.82499999999999</v>
      </c>
      <c r="Y312">
        <f>SUMIFS('EPS BAU Outputs'!Z:Z,'EPS BAU Outputs'!$B:$B,$A$300,'EPS BAU Outputs'!$A:$A,$A312)</f>
        <v>222.62299999999999</v>
      </c>
      <c r="Z312">
        <f>SUMIFS('EPS BAU Outputs'!AA:AA,'EPS BAU Outputs'!$B:$B,$A$300,'EPS BAU Outputs'!$A:$A,$A312)</f>
        <v>223.541</v>
      </c>
      <c r="AA312">
        <f>SUMIFS('EPS BAU Outputs'!AB:AB,'EPS BAU Outputs'!$B:$B,$A$300,'EPS BAU Outputs'!$A:$A,$A312)</f>
        <v>224.6</v>
      </c>
      <c r="AB312">
        <f>SUMIFS('EPS BAU Outputs'!AC:AC,'EPS BAU Outputs'!$B:$B,$A$300,'EPS BAU Outputs'!$A:$A,$A312)</f>
        <v>225.744</v>
      </c>
      <c r="AC312">
        <f>SUMIFS('EPS BAU Outputs'!AD:AD,'EPS BAU Outputs'!$B:$B,$A$300,'EPS BAU Outputs'!$A:$A,$A312)</f>
        <v>226.779</v>
      </c>
      <c r="AD312">
        <f>SUMIFS('EPS BAU Outputs'!AE:AE,'EPS BAU Outputs'!$B:$B,$A$300,'EPS BAU Outputs'!$A:$A,$A312)</f>
        <v>228.233</v>
      </c>
      <c r="AE312">
        <f>SUMIFS('EPS BAU Outputs'!AF:AF,'EPS BAU Outputs'!$B:$B,$A$300,'EPS BAU Outputs'!$A:$A,$A312)</f>
        <v>229.881</v>
      </c>
      <c r="AF312">
        <f>SUMIFS('EPS BAU Outputs'!AG:AG,'EPS BAU Outputs'!$B:$B,$A$300,'EPS BAU Outputs'!$A:$A,$A312)</f>
        <v>231.78800000000001</v>
      </c>
    </row>
    <row r="313" spans="1:32" hidden="1" outlineLevel="1">
      <c r="A313" t="s">
        <v>448</v>
      </c>
      <c r="B313">
        <f>SUMIFS('EPS BAU Outputs'!C:C,'EPS BAU Outputs'!$B:$B,$A$300,'EPS BAU Outputs'!$A:$A,$A313)</f>
        <v>130.893</v>
      </c>
      <c r="C313">
        <f>SUMIFS('EPS BAU Outputs'!D:D,'EPS BAU Outputs'!$B:$B,$A$300,'EPS BAU Outputs'!$A:$A,$A313)</f>
        <v>147.52199999999999</v>
      </c>
      <c r="D313">
        <f>SUMIFS('EPS BAU Outputs'!E:E,'EPS BAU Outputs'!$B:$B,$A$300,'EPS BAU Outputs'!$A:$A,$A313)</f>
        <v>141.52099999999999</v>
      </c>
      <c r="E313">
        <f>SUMIFS('EPS BAU Outputs'!F:F,'EPS BAU Outputs'!$B:$B,$A$300,'EPS BAU Outputs'!$A:$A,$A313)</f>
        <v>139.715</v>
      </c>
      <c r="F313">
        <f>SUMIFS('EPS BAU Outputs'!G:G,'EPS BAU Outputs'!$B:$B,$A$300,'EPS BAU Outputs'!$A:$A,$A313)</f>
        <v>140.09700000000001</v>
      </c>
      <c r="G313">
        <f>SUMIFS('EPS BAU Outputs'!H:H,'EPS BAU Outputs'!$B:$B,$A$300,'EPS BAU Outputs'!$A:$A,$A313)</f>
        <v>143.553</v>
      </c>
      <c r="H313">
        <f>SUMIFS('EPS BAU Outputs'!I:I,'EPS BAU Outputs'!$B:$B,$A$300,'EPS BAU Outputs'!$A:$A,$A313)</f>
        <v>141.87899999999999</v>
      </c>
      <c r="I313">
        <f>SUMIFS('EPS BAU Outputs'!J:J,'EPS BAU Outputs'!$B:$B,$A$300,'EPS BAU Outputs'!$A:$A,$A313)</f>
        <v>139.95500000000001</v>
      </c>
      <c r="J313">
        <f>SUMIFS('EPS BAU Outputs'!K:K,'EPS BAU Outputs'!$B:$B,$A$300,'EPS BAU Outputs'!$A:$A,$A313)</f>
        <v>139.76300000000001</v>
      </c>
      <c r="K313">
        <f>SUMIFS('EPS BAU Outputs'!L:L,'EPS BAU Outputs'!$B:$B,$A$300,'EPS BAU Outputs'!$A:$A,$A313)</f>
        <v>139.352</v>
      </c>
      <c r="L313">
        <f>SUMIFS('EPS BAU Outputs'!M:M,'EPS BAU Outputs'!$B:$B,$A$300,'EPS BAU Outputs'!$A:$A,$A313)</f>
        <v>141.416</v>
      </c>
      <c r="M313">
        <f>SUMIFS('EPS BAU Outputs'!N:N,'EPS BAU Outputs'!$B:$B,$A$300,'EPS BAU Outputs'!$A:$A,$A313)</f>
        <v>142.69200000000001</v>
      </c>
      <c r="N313">
        <f>SUMIFS('EPS BAU Outputs'!O:O,'EPS BAU Outputs'!$B:$B,$A$300,'EPS BAU Outputs'!$A:$A,$A313)</f>
        <v>142.91300000000001</v>
      </c>
      <c r="O313">
        <f>SUMIFS('EPS BAU Outputs'!P:P,'EPS BAU Outputs'!$B:$B,$A$300,'EPS BAU Outputs'!$A:$A,$A313)</f>
        <v>144.36699999999999</v>
      </c>
      <c r="P313">
        <f>SUMIFS('EPS BAU Outputs'!Q:Q,'EPS BAU Outputs'!$B:$B,$A$300,'EPS BAU Outputs'!$A:$A,$A313)</f>
        <v>144.69999999999999</v>
      </c>
      <c r="Q313">
        <f>SUMIFS('EPS BAU Outputs'!R:R,'EPS BAU Outputs'!$B:$B,$A$300,'EPS BAU Outputs'!$A:$A,$A313)</f>
        <v>144.779</v>
      </c>
      <c r="R313">
        <f>SUMIFS('EPS BAU Outputs'!S:S,'EPS BAU Outputs'!$B:$B,$A$300,'EPS BAU Outputs'!$A:$A,$A313)</f>
        <v>143.929</v>
      </c>
      <c r="S313">
        <f>SUMIFS('EPS BAU Outputs'!T:T,'EPS BAU Outputs'!$B:$B,$A$300,'EPS BAU Outputs'!$A:$A,$A313)</f>
        <v>143.80600000000001</v>
      </c>
      <c r="T313">
        <f>SUMIFS('EPS BAU Outputs'!U:U,'EPS BAU Outputs'!$B:$B,$A$300,'EPS BAU Outputs'!$A:$A,$A313)</f>
        <v>143.24199999999999</v>
      </c>
      <c r="U313">
        <f>SUMIFS('EPS BAU Outputs'!V:V,'EPS BAU Outputs'!$B:$B,$A$300,'EPS BAU Outputs'!$A:$A,$A313)</f>
        <v>141.999</v>
      </c>
      <c r="V313">
        <f>SUMIFS('EPS BAU Outputs'!W:W,'EPS BAU Outputs'!$B:$B,$A$300,'EPS BAU Outputs'!$A:$A,$A313)</f>
        <v>141.71299999999999</v>
      </c>
      <c r="W313">
        <f>SUMIFS('EPS BAU Outputs'!X:X,'EPS BAU Outputs'!$B:$B,$A$300,'EPS BAU Outputs'!$A:$A,$A313)</f>
        <v>142.13300000000001</v>
      </c>
      <c r="X313">
        <f>SUMIFS('EPS BAU Outputs'!Y:Y,'EPS BAU Outputs'!$B:$B,$A$300,'EPS BAU Outputs'!$A:$A,$A313)</f>
        <v>142.351</v>
      </c>
      <c r="Y313">
        <f>SUMIFS('EPS BAU Outputs'!Z:Z,'EPS BAU Outputs'!$B:$B,$A$300,'EPS BAU Outputs'!$A:$A,$A313)</f>
        <v>140.95699999999999</v>
      </c>
      <c r="Z313">
        <f>SUMIFS('EPS BAU Outputs'!AA:AA,'EPS BAU Outputs'!$B:$B,$A$300,'EPS BAU Outputs'!$A:$A,$A313)</f>
        <v>141.57300000000001</v>
      </c>
      <c r="AA313">
        <f>SUMIFS('EPS BAU Outputs'!AB:AB,'EPS BAU Outputs'!$B:$B,$A$300,'EPS BAU Outputs'!$A:$A,$A313)</f>
        <v>140.97399999999999</v>
      </c>
      <c r="AB313">
        <f>SUMIFS('EPS BAU Outputs'!AC:AC,'EPS BAU Outputs'!$B:$B,$A$300,'EPS BAU Outputs'!$A:$A,$A313)</f>
        <v>140.821</v>
      </c>
      <c r="AC313">
        <f>SUMIFS('EPS BAU Outputs'!AD:AD,'EPS BAU Outputs'!$B:$B,$A$300,'EPS BAU Outputs'!$A:$A,$A313)</f>
        <v>140.47999999999999</v>
      </c>
      <c r="AD313">
        <f>SUMIFS('EPS BAU Outputs'!AE:AE,'EPS BAU Outputs'!$B:$B,$A$300,'EPS BAU Outputs'!$A:$A,$A313)</f>
        <v>140.63999999999999</v>
      </c>
      <c r="AE313">
        <f>SUMIFS('EPS BAU Outputs'!AF:AF,'EPS BAU Outputs'!$B:$B,$A$300,'EPS BAU Outputs'!$A:$A,$A313)</f>
        <v>140.61000000000001</v>
      </c>
      <c r="AF313">
        <f>SUMIFS('EPS BAU Outputs'!AG:AG,'EPS BAU Outputs'!$B:$B,$A$300,'EPS BAU Outputs'!$A:$A,$A313)</f>
        <v>141.88499999999999</v>
      </c>
    </row>
    <row r="314" spans="1:32" hidden="1" outlineLevel="1">
      <c r="A314" t="s">
        <v>449</v>
      </c>
      <c r="B314">
        <f>SUMIFS('EPS BAU Outputs'!C:C,'EPS BAU Outputs'!$B:$B,$A$300,'EPS BAU Outputs'!$A:$A,$A314)</f>
        <v>16.5474</v>
      </c>
      <c r="C314">
        <f>SUMIFS('EPS BAU Outputs'!D:D,'EPS BAU Outputs'!$B:$B,$A$300,'EPS BAU Outputs'!$A:$A,$A314)</f>
        <v>16.546900000000001</v>
      </c>
      <c r="D314">
        <f>SUMIFS('EPS BAU Outputs'!E:E,'EPS BAU Outputs'!$B:$B,$A$300,'EPS BAU Outputs'!$A:$A,$A314)</f>
        <v>16.532800000000002</v>
      </c>
      <c r="E314">
        <f>SUMIFS('EPS BAU Outputs'!F:F,'EPS BAU Outputs'!$B:$B,$A$300,'EPS BAU Outputs'!$A:$A,$A314)</f>
        <v>16.506</v>
      </c>
      <c r="F314">
        <f>SUMIFS('EPS BAU Outputs'!G:G,'EPS BAU Outputs'!$B:$B,$A$300,'EPS BAU Outputs'!$A:$A,$A314)</f>
        <v>16.4862</v>
      </c>
      <c r="G314">
        <f>SUMIFS('EPS BAU Outputs'!H:H,'EPS BAU Outputs'!$B:$B,$A$300,'EPS BAU Outputs'!$A:$A,$A314)</f>
        <v>16.468299999999999</v>
      </c>
      <c r="H314">
        <f>SUMIFS('EPS BAU Outputs'!I:I,'EPS BAU Outputs'!$B:$B,$A$300,'EPS BAU Outputs'!$A:$A,$A314)</f>
        <v>16.454799999999999</v>
      </c>
      <c r="I314">
        <f>SUMIFS('EPS BAU Outputs'!J:J,'EPS BAU Outputs'!$B:$B,$A$300,'EPS BAU Outputs'!$A:$A,$A314)</f>
        <v>16.447299999999998</v>
      </c>
      <c r="J314">
        <f>SUMIFS('EPS BAU Outputs'!K:K,'EPS BAU Outputs'!$B:$B,$A$300,'EPS BAU Outputs'!$A:$A,$A314)</f>
        <v>16.436599999999999</v>
      </c>
      <c r="K314">
        <f>SUMIFS('EPS BAU Outputs'!L:L,'EPS BAU Outputs'!$B:$B,$A$300,'EPS BAU Outputs'!$A:$A,$A314)</f>
        <v>16.442499999999999</v>
      </c>
      <c r="L314">
        <f>SUMIFS('EPS BAU Outputs'!M:M,'EPS BAU Outputs'!$B:$B,$A$300,'EPS BAU Outputs'!$A:$A,$A314)</f>
        <v>16.434699999999999</v>
      </c>
      <c r="M314">
        <f>SUMIFS('EPS BAU Outputs'!N:N,'EPS BAU Outputs'!$B:$B,$A$300,'EPS BAU Outputs'!$A:$A,$A314)</f>
        <v>16.3948</v>
      </c>
      <c r="N314">
        <f>SUMIFS('EPS BAU Outputs'!O:O,'EPS BAU Outputs'!$B:$B,$A$300,'EPS BAU Outputs'!$A:$A,$A314)</f>
        <v>16.4177</v>
      </c>
      <c r="O314">
        <f>SUMIFS('EPS BAU Outputs'!P:P,'EPS BAU Outputs'!$B:$B,$A$300,'EPS BAU Outputs'!$A:$A,$A314)</f>
        <v>16.436499999999999</v>
      </c>
      <c r="P314">
        <f>SUMIFS('EPS BAU Outputs'!Q:Q,'EPS BAU Outputs'!$B:$B,$A$300,'EPS BAU Outputs'!$A:$A,$A314)</f>
        <v>16.456</v>
      </c>
      <c r="Q314">
        <f>SUMIFS('EPS BAU Outputs'!R:R,'EPS BAU Outputs'!$B:$B,$A$300,'EPS BAU Outputs'!$A:$A,$A314)</f>
        <v>16.4831</v>
      </c>
      <c r="R314">
        <f>SUMIFS('EPS BAU Outputs'!S:S,'EPS BAU Outputs'!$B:$B,$A$300,'EPS BAU Outputs'!$A:$A,$A314)</f>
        <v>16.504799999999999</v>
      </c>
      <c r="S314">
        <f>SUMIFS('EPS BAU Outputs'!T:T,'EPS BAU Outputs'!$B:$B,$A$300,'EPS BAU Outputs'!$A:$A,$A314)</f>
        <v>16.533899999999999</v>
      </c>
      <c r="T314">
        <f>SUMIFS('EPS BAU Outputs'!U:U,'EPS BAU Outputs'!$B:$B,$A$300,'EPS BAU Outputs'!$A:$A,$A314)</f>
        <v>16.564399999999999</v>
      </c>
      <c r="U314">
        <f>SUMIFS('EPS BAU Outputs'!V:V,'EPS BAU Outputs'!$B:$B,$A$300,'EPS BAU Outputs'!$A:$A,$A314)</f>
        <v>16.590299999999999</v>
      </c>
      <c r="V314">
        <f>SUMIFS('EPS BAU Outputs'!W:W,'EPS BAU Outputs'!$B:$B,$A$300,'EPS BAU Outputs'!$A:$A,$A314)</f>
        <v>16.624199999999998</v>
      </c>
      <c r="W314">
        <f>SUMIFS('EPS BAU Outputs'!X:X,'EPS BAU Outputs'!$B:$B,$A$300,'EPS BAU Outputs'!$A:$A,$A314)</f>
        <v>16.658300000000001</v>
      </c>
      <c r="X314">
        <f>SUMIFS('EPS BAU Outputs'!Y:Y,'EPS BAU Outputs'!$B:$B,$A$300,'EPS BAU Outputs'!$A:$A,$A314)</f>
        <v>16.688199999999998</v>
      </c>
      <c r="Y314">
        <f>SUMIFS('EPS BAU Outputs'!Z:Z,'EPS BAU Outputs'!$B:$B,$A$300,'EPS BAU Outputs'!$A:$A,$A314)</f>
        <v>16.726199999999999</v>
      </c>
      <c r="Z314">
        <f>SUMIFS('EPS BAU Outputs'!AA:AA,'EPS BAU Outputs'!$B:$B,$A$300,'EPS BAU Outputs'!$A:$A,$A314)</f>
        <v>16.7639</v>
      </c>
      <c r="AA314">
        <f>SUMIFS('EPS BAU Outputs'!AB:AB,'EPS BAU Outputs'!$B:$B,$A$300,'EPS BAU Outputs'!$A:$A,$A314)</f>
        <v>16.804600000000001</v>
      </c>
      <c r="AB314">
        <f>SUMIFS('EPS BAU Outputs'!AC:AC,'EPS BAU Outputs'!$B:$B,$A$300,'EPS BAU Outputs'!$A:$A,$A314)</f>
        <v>16.845700000000001</v>
      </c>
      <c r="AC314">
        <f>SUMIFS('EPS BAU Outputs'!AD:AD,'EPS BAU Outputs'!$B:$B,$A$300,'EPS BAU Outputs'!$A:$A,$A314)</f>
        <v>16.889199999999999</v>
      </c>
      <c r="AD314">
        <f>SUMIFS('EPS BAU Outputs'!AE:AE,'EPS BAU Outputs'!$B:$B,$A$300,'EPS BAU Outputs'!$A:$A,$A314)</f>
        <v>16.933</v>
      </c>
      <c r="AE314">
        <f>SUMIFS('EPS BAU Outputs'!AF:AF,'EPS BAU Outputs'!$B:$B,$A$300,'EPS BAU Outputs'!$A:$A,$A314)</f>
        <v>16.9787</v>
      </c>
      <c r="AF314">
        <f>SUMIFS('EPS BAU Outputs'!AG:AG,'EPS BAU Outputs'!$B:$B,$A$300,'EPS BAU Outputs'!$A:$A,$A314)</f>
        <v>17.027100000000001</v>
      </c>
    </row>
    <row r="315" spans="1:32" hidden="1" outlineLevel="1">
      <c r="A315" t="s">
        <v>450</v>
      </c>
      <c r="B315">
        <f>SUMIFS('EPS BAU Outputs'!C:C,'EPS BAU Outputs'!$B:$B,$A$300,'EPS BAU Outputs'!$A:$A,$A315)</f>
        <v>4.1658600000000003</v>
      </c>
      <c r="C315">
        <f>SUMIFS('EPS BAU Outputs'!D:D,'EPS BAU Outputs'!$B:$B,$A$300,'EPS BAU Outputs'!$A:$A,$A315)</f>
        <v>4.18492</v>
      </c>
      <c r="D315">
        <f>SUMIFS('EPS BAU Outputs'!E:E,'EPS BAU Outputs'!$B:$B,$A$300,'EPS BAU Outputs'!$A:$A,$A315)</f>
        <v>4.1991399999999999</v>
      </c>
      <c r="E315">
        <f>SUMIFS('EPS BAU Outputs'!F:F,'EPS BAU Outputs'!$B:$B,$A$300,'EPS BAU Outputs'!$A:$A,$A315)</f>
        <v>4.20967</v>
      </c>
      <c r="F315">
        <f>SUMIFS('EPS BAU Outputs'!G:G,'EPS BAU Outputs'!$B:$B,$A$300,'EPS BAU Outputs'!$A:$A,$A315)</f>
        <v>4.2210700000000001</v>
      </c>
      <c r="G315">
        <f>SUMIFS('EPS BAU Outputs'!H:H,'EPS BAU Outputs'!$B:$B,$A$300,'EPS BAU Outputs'!$A:$A,$A315)</f>
        <v>4.2316000000000003</v>
      </c>
      <c r="H315">
        <f>SUMIFS('EPS BAU Outputs'!I:I,'EPS BAU Outputs'!$B:$B,$A$300,'EPS BAU Outputs'!$A:$A,$A315)</f>
        <v>4.2436199999999999</v>
      </c>
      <c r="I315">
        <f>SUMIFS('EPS BAU Outputs'!J:J,'EPS BAU Outputs'!$B:$B,$A$300,'EPS BAU Outputs'!$A:$A,$A315)</f>
        <v>4.2542999999999997</v>
      </c>
      <c r="J315">
        <f>SUMIFS('EPS BAU Outputs'!K:K,'EPS BAU Outputs'!$B:$B,$A$300,'EPS BAU Outputs'!$A:$A,$A315)</f>
        <v>4.2663200000000003</v>
      </c>
      <c r="K315">
        <f>SUMIFS('EPS BAU Outputs'!L:L,'EPS BAU Outputs'!$B:$B,$A$300,'EPS BAU Outputs'!$A:$A,$A315)</f>
        <v>4.2776199999999998</v>
      </c>
      <c r="L315">
        <f>SUMIFS('EPS BAU Outputs'!M:M,'EPS BAU Outputs'!$B:$B,$A$300,'EPS BAU Outputs'!$A:$A,$A315)</f>
        <v>4.2889200000000001</v>
      </c>
      <c r="M315">
        <f>SUMIFS('EPS BAU Outputs'!N:N,'EPS BAU Outputs'!$B:$B,$A$300,'EPS BAU Outputs'!$A:$A,$A315)</f>
        <v>4.2875300000000003</v>
      </c>
      <c r="N315">
        <f>SUMIFS('EPS BAU Outputs'!O:O,'EPS BAU Outputs'!$B:$B,$A$300,'EPS BAU Outputs'!$A:$A,$A315)</f>
        <v>4.3518800000000004</v>
      </c>
      <c r="O315">
        <f>SUMIFS('EPS BAU Outputs'!P:P,'EPS BAU Outputs'!$B:$B,$A$300,'EPS BAU Outputs'!$A:$A,$A315)</f>
        <v>4.4170100000000003</v>
      </c>
      <c r="P315">
        <f>SUMIFS('EPS BAU Outputs'!Q:Q,'EPS BAU Outputs'!$B:$B,$A$300,'EPS BAU Outputs'!$A:$A,$A315)</f>
        <v>4.4840299999999997</v>
      </c>
      <c r="Q315">
        <f>SUMIFS('EPS BAU Outputs'!R:R,'EPS BAU Outputs'!$B:$B,$A$300,'EPS BAU Outputs'!$A:$A,$A315)</f>
        <v>4.5512499999999996</v>
      </c>
      <c r="R315">
        <f>SUMIFS('EPS BAU Outputs'!S:S,'EPS BAU Outputs'!$B:$B,$A$300,'EPS BAU Outputs'!$A:$A,$A315)</f>
        <v>4.6192099999999998</v>
      </c>
      <c r="S315">
        <f>SUMIFS('EPS BAU Outputs'!T:T,'EPS BAU Outputs'!$B:$B,$A$300,'EPS BAU Outputs'!$A:$A,$A315)</f>
        <v>4.6885399999999997</v>
      </c>
      <c r="T315">
        <f>SUMIFS('EPS BAU Outputs'!U:U,'EPS BAU Outputs'!$B:$B,$A$300,'EPS BAU Outputs'!$A:$A,$A315)</f>
        <v>4.7585899999999999</v>
      </c>
      <c r="U315">
        <f>SUMIFS('EPS BAU Outputs'!V:V,'EPS BAU Outputs'!$B:$B,$A$300,'EPS BAU Outputs'!$A:$A,$A315)</f>
        <v>4.8306500000000003</v>
      </c>
      <c r="V315">
        <f>SUMIFS('EPS BAU Outputs'!W:W,'EPS BAU Outputs'!$B:$B,$A$300,'EPS BAU Outputs'!$A:$A,$A315)</f>
        <v>4.9028099999999997</v>
      </c>
      <c r="W315">
        <f>SUMIFS('EPS BAU Outputs'!X:X,'EPS BAU Outputs'!$B:$B,$A$300,'EPS BAU Outputs'!$A:$A,$A315)</f>
        <v>4.9757400000000001</v>
      </c>
      <c r="X315">
        <f>SUMIFS('EPS BAU Outputs'!Y:Y,'EPS BAU Outputs'!$B:$B,$A$300,'EPS BAU Outputs'!$A:$A,$A315)</f>
        <v>5.0506700000000002</v>
      </c>
      <c r="Y315">
        <f>SUMIFS('EPS BAU Outputs'!Z:Z,'EPS BAU Outputs'!$B:$B,$A$300,'EPS BAU Outputs'!$A:$A,$A315)</f>
        <v>5.1263199999999998</v>
      </c>
      <c r="Z315">
        <f>SUMIFS('EPS BAU Outputs'!AA:AA,'EPS BAU Outputs'!$B:$B,$A$300,'EPS BAU Outputs'!$A:$A,$A315)</f>
        <v>5.2034099999999999</v>
      </c>
      <c r="AA315">
        <f>SUMIFS('EPS BAU Outputs'!AB:AB,'EPS BAU Outputs'!$B:$B,$A$300,'EPS BAU Outputs'!$A:$A,$A315)</f>
        <v>5.2812700000000001</v>
      </c>
      <c r="AB315">
        <f>SUMIFS('EPS BAU Outputs'!AC:AC,'EPS BAU Outputs'!$B:$B,$A$300,'EPS BAU Outputs'!$A:$A,$A315)</f>
        <v>5.3610800000000003</v>
      </c>
      <c r="AC315">
        <f>SUMIFS('EPS BAU Outputs'!AD:AD,'EPS BAU Outputs'!$B:$B,$A$300,'EPS BAU Outputs'!$A:$A,$A315)</f>
        <v>5.4410999999999996</v>
      </c>
      <c r="AD315">
        <f>SUMIFS('EPS BAU Outputs'!AE:AE,'EPS BAU Outputs'!$B:$B,$A$300,'EPS BAU Outputs'!$A:$A,$A315)</f>
        <v>5.5224000000000002</v>
      </c>
      <c r="AE315">
        <f>SUMIFS('EPS BAU Outputs'!AF:AF,'EPS BAU Outputs'!$B:$B,$A$300,'EPS BAU Outputs'!$A:$A,$A315)</f>
        <v>5.6051900000000003</v>
      </c>
      <c r="AF315">
        <f>SUMIFS('EPS BAU Outputs'!AG:AG,'EPS BAU Outputs'!$B:$B,$A$300,'EPS BAU Outputs'!$A:$A,$A315)</f>
        <v>5.6899800000000003</v>
      </c>
    </row>
    <row r="316" spans="1:32" hidden="1" outlineLevel="1">
      <c r="A316" t="s">
        <v>451</v>
      </c>
      <c r="B316">
        <f>SUMIFS('EPS BAU Outputs'!C:C,'EPS BAU Outputs'!$B:$B,$A$300,'EPS BAU Outputs'!$A:$A,$A316)</f>
        <v>343.76799999999997</v>
      </c>
      <c r="C316">
        <f>SUMIFS('EPS BAU Outputs'!D:D,'EPS BAU Outputs'!$B:$B,$A$300,'EPS BAU Outputs'!$A:$A,$A316)</f>
        <v>348.33600000000001</v>
      </c>
      <c r="D316">
        <f>SUMIFS('EPS BAU Outputs'!E:E,'EPS BAU Outputs'!$B:$B,$A$300,'EPS BAU Outputs'!$A:$A,$A316)</f>
        <v>353.238</v>
      </c>
      <c r="E316">
        <f>SUMIFS('EPS BAU Outputs'!F:F,'EPS BAU Outputs'!$B:$B,$A$300,'EPS BAU Outputs'!$A:$A,$A316)</f>
        <v>357.15499999999997</v>
      </c>
      <c r="F316">
        <f>SUMIFS('EPS BAU Outputs'!G:G,'EPS BAU Outputs'!$B:$B,$A$300,'EPS BAU Outputs'!$A:$A,$A316)</f>
        <v>362.08699999999999</v>
      </c>
      <c r="G316">
        <f>SUMIFS('EPS BAU Outputs'!H:H,'EPS BAU Outputs'!$B:$B,$A$300,'EPS BAU Outputs'!$A:$A,$A316)</f>
        <v>367.166</v>
      </c>
      <c r="H316">
        <f>SUMIFS('EPS BAU Outputs'!I:I,'EPS BAU Outputs'!$B:$B,$A$300,'EPS BAU Outputs'!$A:$A,$A316)</f>
        <v>371.40800000000002</v>
      </c>
      <c r="I316">
        <f>SUMIFS('EPS BAU Outputs'!J:J,'EPS BAU Outputs'!$B:$B,$A$300,'EPS BAU Outputs'!$A:$A,$A316)</f>
        <v>375.55500000000001</v>
      </c>
      <c r="J316">
        <f>SUMIFS('EPS BAU Outputs'!K:K,'EPS BAU Outputs'!$B:$B,$A$300,'EPS BAU Outputs'!$A:$A,$A316)</f>
        <v>379.79399999999998</v>
      </c>
      <c r="K316">
        <f>SUMIFS('EPS BAU Outputs'!L:L,'EPS BAU Outputs'!$B:$B,$A$300,'EPS BAU Outputs'!$A:$A,$A316)</f>
        <v>384.13</v>
      </c>
      <c r="L316">
        <f>SUMIFS('EPS BAU Outputs'!M:M,'EPS BAU Outputs'!$B:$B,$A$300,'EPS BAU Outputs'!$A:$A,$A316)</f>
        <v>388.35899999999998</v>
      </c>
      <c r="M316">
        <f>SUMIFS('EPS BAU Outputs'!N:N,'EPS BAU Outputs'!$B:$B,$A$300,'EPS BAU Outputs'!$A:$A,$A316)</f>
        <v>391.77800000000002</v>
      </c>
      <c r="N316">
        <f>SUMIFS('EPS BAU Outputs'!O:O,'EPS BAU Outputs'!$B:$B,$A$300,'EPS BAU Outputs'!$A:$A,$A316)</f>
        <v>394.71100000000001</v>
      </c>
      <c r="O316">
        <f>SUMIFS('EPS BAU Outputs'!P:P,'EPS BAU Outputs'!$B:$B,$A$300,'EPS BAU Outputs'!$A:$A,$A316)</f>
        <v>397.64</v>
      </c>
      <c r="P316">
        <f>SUMIFS('EPS BAU Outputs'!Q:Q,'EPS BAU Outputs'!$B:$B,$A$300,'EPS BAU Outputs'!$A:$A,$A316)</f>
        <v>400.53500000000003</v>
      </c>
      <c r="Q316">
        <f>SUMIFS('EPS BAU Outputs'!R:R,'EPS BAU Outputs'!$B:$B,$A$300,'EPS BAU Outputs'!$A:$A,$A316)</f>
        <v>403.42399999999998</v>
      </c>
      <c r="R316">
        <f>SUMIFS('EPS BAU Outputs'!S:S,'EPS BAU Outputs'!$B:$B,$A$300,'EPS BAU Outputs'!$A:$A,$A316)</f>
        <v>407.36</v>
      </c>
      <c r="S316">
        <f>SUMIFS('EPS BAU Outputs'!T:T,'EPS BAU Outputs'!$B:$B,$A$300,'EPS BAU Outputs'!$A:$A,$A316)</f>
        <v>411.31400000000002</v>
      </c>
      <c r="T316">
        <f>SUMIFS('EPS BAU Outputs'!U:U,'EPS BAU Outputs'!$B:$B,$A$300,'EPS BAU Outputs'!$A:$A,$A316)</f>
        <v>415.238</v>
      </c>
      <c r="U316">
        <f>SUMIFS('EPS BAU Outputs'!V:V,'EPS BAU Outputs'!$B:$B,$A$300,'EPS BAU Outputs'!$A:$A,$A316)</f>
        <v>419.22699999999998</v>
      </c>
      <c r="V316">
        <f>SUMIFS('EPS BAU Outputs'!W:W,'EPS BAU Outputs'!$B:$B,$A$300,'EPS BAU Outputs'!$A:$A,$A316)</f>
        <v>423.221</v>
      </c>
      <c r="W316">
        <f>SUMIFS('EPS BAU Outputs'!X:X,'EPS BAU Outputs'!$B:$B,$A$300,'EPS BAU Outputs'!$A:$A,$A316)</f>
        <v>427.33</v>
      </c>
      <c r="X316">
        <f>SUMIFS('EPS BAU Outputs'!Y:Y,'EPS BAU Outputs'!$B:$B,$A$300,'EPS BAU Outputs'!$A:$A,$A316)</f>
        <v>431.46499999999997</v>
      </c>
      <c r="Y316">
        <f>SUMIFS('EPS BAU Outputs'!Z:Z,'EPS BAU Outputs'!$B:$B,$A$300,'EPS BAU Outputs'!$A:$A,$A316)</f>
        <v>435.62099999999998</v>
      </c>
      <c r="Z316">
        <f>SUMIFS('EPS BAU Outputs'!AA:AA,'EPS BAU Outputs'!$B:$B,$A$300,'EPS BAU Outputs'!$A:$A,$A316)</f>
        <v>439.29500000000002</v>
      </c>
      <c r="AA316">
        <f>SUMIFS('EPS BAU Outputs'!AB:AB,'EPS BAU Outputs'!$B:$B,$A$300,'EPS BAU Outputs'!$A:$A,$A316)</f>
        <v>442.99200000000002</v>
      </c>
      <c r="AB316">
        <f>SUMIFS('EPS BAU Outputs'!AC:AC,'EPS BAU Outputs'!$B:$B,$A$300,'EPS BAU Outputs'!$A:$A,$A316)</f>
        <v>446.625</v>
      </c>
      <c r="AC316">
        <f>SUMIFS('EPS BAU Outputs'!AD:AD,'EPS BAU Outputs'!$B:$B,$A$300,'EPS BAU Outputs'!$A:$A,$A316)</f>
        <v>450.32299999999998</v>
      </c>
      <c r="AD316">
        <f>SUMIFS('EPS BAU Outputs'!AE:AE,'EPS BAU Outputs'!$B:$B,$A$300,'EPS BAU Outputs'!$A:$A,$A316)</f>
        <v>453.95800000000003</v>
      </c>
      <c r="AE316">
        <f>SUMIFS('EPS BAU Outputs'!AF:AF,'EPS BAU Outputs'!$B:$B,$A$300,'EPS BAU Outputs'!$A:$A,$A316)</f>
        <v>457.63600000000002</v>
      </c>
      <c r="AF316">
        <f>SUMIFS('EPS BAU Outputs'!AG:AG,'EPS BAU Outputs'!$B:$B,$A$300,'EPS BAU Outputs'!$A:$A,$A316)</f>
        <v>461.35199999999998</v>
      </c>
    </row>
    <row r="317" spans="1:32" hidden="1" outlineLevel="1">
      <c r="A317" t="s">
        <v>452</v>
      </c>
      <c r="B317">
        <f>SUMIFS('EPS BAU Outputs'!C:C,'EPS BAU Outputs'!$B:$B,$A$300,'EPS BAU Outputs'!$A:$A,$A317)</f>
        <v>5.5524900000000002E-2</v>
      </c>
      <c r="C317">
        <f>SUMIFS('EPS BAU Outputs'!D:D,'EPS BAU Outputs'!$B:$B,$A$300,'EPS BAU Outputs'!$A:$A,$A317)</f>
        <v>5.6606700000000003E-2</v>
      </c>
      <c r="D317">
        <f>SUMIFS('EPS BAU Outputs'!E:E,'EPS BAU Outputs'!$B:$B,$A$300,'EPS BAU Outputs'!$A:$A,$A317)</f>
        <v>5.7702799999999999E-2</v>
      </c>
      <c r="E317">
        <f>SUMIFS('EPS BAU Outputs'!F:F,'EPS BAU Outputs'!$B:$B,$A$300,'EPS BAU Outputs'!$A:$A,$A317)</f>
        <v>5.88196E-2</v>
      </c>
      <c r="F317">
        <f>SUMIFS('EPS BAU Outputs'!G:G,'EPS BAU Outputs'!$B:$B,$A$300,'EPS BAU Outputs'!$A:$A,$A317)</f>
        <v>5.9964299999999998E-2</v>
      </c>
      <c r="G317">
        <f>SUMIFS('EPS BAU Outputs'!H:H,'EPS BAU Outputs'!$B:$B,$A$300,'EPS BAU Outputs'!$A:$A,$A317)</f>
        <v>6.1135599999999998E-2</v>
      </c>
      <c r="H317">
        <f>SUMIFS('EPS BAU Outputs'!I:I,'EPS BAU Outputs'!$B:$B,$A$300,'EPS BAU Outputs'!$A:$A,$A317)</f>
        <v>6.2338400000000002E-2</v>
      </c>
      <c r="I317">
        <f>SUMIFS('EPS BAU Outputs'!J:J,'EPS BAU Outputs'!$B:$B,$A$300,'EPS BAU Outputs'!$A:$A,$A317)</f>
        <v>6.3574599999999995E-2</v>
      </c>
      <c r="J317">
        <f>SUMIFS('EPS BAU Outputs'!K:K,'EPS BAU Outputs'!$B:$B,$A$300,'EPS BAU Outputs'!$A:$A,$A317)</f>
        <v>6.4847399999999999E-2</v>
      </c>
      <c r="K317">
        <f>SUMIFS('EPS BAU Outputs'!L:L,'EPS BAU Outputs'!$B:$B,$A$300,'EPS BAU Outputs'!$A:$A,$A317)</f>
        <v>6.6164700000000007E-2</v>
      </c>
      <c r="L317">
        <f>SUMIFS('EPS BAU Outputs'!M:M,'EPS BAU Outputs'!$B:$B,$A$300,'EPS BAU Outputs'!$A:$A,$A317)</f>
        <v>6.7544000000000007E-2</v>
      </c>
      <c r="M317">
        <f>SUMIFS('EPS BAU Outputs'!N:N,'EPS BAU Outputs'!$B:$B,$A$300,'EPS BAU Outputs'!$A:$A,$A317)</f>
        <v>6.8982199999999994E-2</v>
      </c>
      <c r="N317">
        <f>SUMIFS('EPS BAU Outputs'!O:O,'EPS BAU Outputs'!$B:$B,$A$300,'EPS BAU Outputs'!$A:$A,$A317)</f>
        <v>7.0033100000000001E-2</v>
      </c>
      <c r="O317">
        <f>SUMIFS('EPS BAU Outputs'!P:P,'EPS BAU Outputs'!$B:$B,$A$300,'EPS BAU Outputs'!$A:$A,$A317)</f>
        <v>7.11392E-2</v>
      </c>
      <c r="P317">
        <f>SUMIFS('EPS BAU Outputs'!Q:Q,'EPS BAU Outputs'!$B:$B,$A$300,'EPS BAU Outputs'!$A:$A,$A317)</f>
        <v>7.2305700000000001E-2</v>
      </c>
      <c r="Q317">
        <f>SUMIFS('EPS BAU Outputs'!R:R,'EPS BAU Outputs'!$B:$B,$A$300,'EPS BAU Outputs'!$A:$A,$A317)</f>
        <v>7.3502999999999999E-2</v>
      </c>
      <c r="R317">
        <f>SUMIFS('EPS BAU Outputs'!S:S,'EPS BAU Outputs'!$B:$B,$A$300,'EPS BAU Outputs'!$A:$A,$A317)</f>
        <v>7.4759300000000001E-2</v>
      </c>
      <c r="S317">
        <f>SUMIFS('EPS BAU Outputs'!T:T,'EPS BAU Outputs'!$B:$B,$A$300,'EPS BAU Outputs'!$A:$A,$A317)</f>
        <v>7.6073600000000005E-2</v>
      </c>
      <c r="T317">
        <f>SUMIFS('EPS BAU Outputs'!U:U,'EPS BAU Outputs'!$B:$B,$A$300,'EPS BAU Outputs'!$A:$A,$A317)</f>
        <v>7.7449100000000007E-2</v>
      </c>
      <c r="U317">
        <f>SUMIFS('EPS BAU Outputs'!V:V,'EPS BAU Outputs'!$B:$B,$A$300,'EPS BAU Outputs'!$A:$A,$A317)</f>
        <v>7.8865299999999999E-2</v>
      </c>
      <c r="V317">
        <f>SUMIFS('EPS BAU Outputs'!W:W,'EPS BAU Outputs'!$B:$B,$A$300,'EPS BAU Outputs'!$A:$A,$A317)</f>
        <v>8.0334699999999995E-2</v>
      </c>
      <c r="W317">
        <f>SUMIFS('EPS BAU Outputs'!X:X,'EPS BAU Outputs'!$B:$B,$A$300,'EPS BAU Outputs'!$A:$A,$A317)</f>
        <v>8.1853899999999993E-2</v>
      </c>
      <c r="X317">
        <f>SUMIFS('EPS BAU Outputs'!Y:Y,'EPS BAU Outputs'!$B:$B,$A$300,'EPS BAU Outputs'!$A:$A,$A317)</f>
        <v>8.3411700000000005E-2</v>
      </c>
      <c r="Y317">
        <f>SUMIFS('EPS BAU Outputs'!Z:Z,'EPS BAU Outputs'!$B:$B,$A$300,'EPS BAU Outputs'!$A:$A,$A317)</f>
        <v>8.5016700000000001E-2</v>
      </c>
      <c r="Z317">
        <f>SUMIFS('EPS BAU Outputs'!AA:AA,'EPS BAU Outputs'!$B:$B,$A$300,'EPS BAU Outputs'!$A:$A,$A317)</f>
        <v>8.6247500000000005E-2</v>
      </c>
      <c r="AA317">
        <f>SUMIFS('EPS BAU Outputs'!AB:AB,'EPS BAU Outputs'!$B:$B,$A$300,'EPS BAU Outputs'!$A:$A,$A317)</f>
        <v>8.7514700000000001E-2</v>
      </c>
      <c r="AB317">
        <f>SUMIFS('EPS BAU Outputs'!AC:AC,'EPS BAU Outputs'!$B:$B,$A$300,'EPS BAU Outputs'!$A:$A,$A317)</f>
        <v>8.8798799999999997E-2</v>
      </c>
      <c r="AC317">
        <f>SUMIFS('EPS BAU Outputs'!AD:AD,'EPS BAU Outputs'!$B:$B,$A$300,'EPS BAU Outputs'!$A:$A,$A317)</f>
        <v>9.0094099999999996E-2</v>
      </c>
      <c r="AD317">
        <f>SUMIFS('EPS BAU Outputs'!AE:AE,'EPS BAU Outputs'!$B:$B,$A$300,'EPS BAU Outputs'!$A:$A,$A317)</f>
        <v>9.1397999999999993E-2</v>
      </c>
      <c r="AE317">
        <f>SUMIFS('EPS BAU Outputs'!AF:AF,'EPS BAU Outputs'!$B:$B,$A$300,'EPS BAU Outputs'!$A:$A,$A317)</f>
        <v>9.2725199999999994E-2</v>
      </c>
      <c r="AF317">
        <f>SUMIFS('EPS BAU Outputs'!AG:AG,'EPS BAU Outputs'!$B:$B,$A$300,'EPS BAU Outputs'!$A:$A,$A317)</f>
        <v>9.4049800000000003E-2</v>
      </c>
    </row>
    <row r="318" spans="1:32" hidden="1" outlineLevel="1">
      <c r="A318" t="s">
        <v>453</v>
      </c>
      <c r="B318">
        <f>SUMIFS('EPS BAU Outputs'!C:C,'EPS BAU Outputs'!$B:$B,$A$300,'EPS BAU Outputs'!$A:$A,$A318)</f>
        <v>17.6158</v>
      </c>
      <c r="C318">
        <f>SUMIFS('EPS BAU Outputs'!D:D,'EPS BAU Outputs'!$B:$B,$A$300,'EPS BAU Outputs'!$A:$A,$A318)</f>
        <v>17.519300000000001</v>
      </c>
      <c r="D318">
        <f>SUMIFS('EPS BAU Outputs'!E:E,'EPS BAU Outputs'!$B:$B,$A$300,'EPS BAU Outputs'!$A:$A,$A318)</f>
        <v>17.322299999999998</v>
      </c>
      <c r="E318">
        <f>SUMIFS('EPS BAU Outputs'!F:F,'EPS BAU Outputs'!$B:$B,$A$300,'EPS BAU Outputs'!$A:$A,$A318)</f>
        <v>17.2256</v>
      </c>
      <c r="F318">
        <f>SUMIFS('EPS BAU Outputs'!G:G,'EPS BAU Outputs'!$B:$B,$A$300,'EPS BAU Outputs'!$A:$A,$A318)</f>
        <v>17.029199999999999</v>
      </c>
      <c r="G318">
        <f>SUMIFS('EPS BAU Outputs'!H:H,'EPS BAU Outputs'!$B:$B,$A$300,'EPS BAU Outputs'!$A:$A,$A318)</f>
        <v>16.8325</v>
      </c>
      <c r="H318">
        <f>SUMIFS('EPS BAU Outputs'!I:I,'EPS BAU Outputs'!$B:$B,$A$300,'EPS BAU Outputs'!$A:$A,$A318)</f>
        <v>16.735700000000001</v>
      </c>
      <c r="I318">
        <f>SUMIFS('EPS BAU Outputs'!J:J,'EPS BAU Outputs'!$B:$B,$A$300,'EPS BAU Outputs'!$A:$A,$A318)</f>
        <v>16.539000000000001</v>
      </c>
      <c r="J318">
        <f>SUMIFS('EPS BAU Outputs'!K:K,'EPS BAU Outputs'!$B:$B,$A$300,'EPS BAU Outputs'!$A:$A,$A318)</f>
        <v>16.442599999999999</v>
      </c>
      <c r="K318">
        <f>SUMIFS('EPS BAU Outputs'!L:L,'EPS BAU Outputs'!$B:$B,$A$300,'EPS BAU Outputs'!$A:$A,$A318)</f>
        <v>16.2456</v>
      </c>
      <c r="L318">
        <f>SUMIFS('EPS BAU Outputs'!M:M,'EPS BAU Outputs'!$B:$B,$A$300,'EPS BAU Outputs'!$A:$A,$A318)</f>
        <v>16.149100000000001</v>
      </c>
      <c r="M318">
        <f>SUMIFS('EPS BAU Outputs'!N:N,'EPS BAU Outputs'!$B:$B,$A$300,'EPS BAU Outputs'!$A:$A,$A318)</f>
        <v>15.952400000000001</v>
      </c>
      <c r="N318">
        <f>SUMIFS('EPS BAU Outputs'!O:O,'EPS BAU Outputs'!$B:$B,$A$300,'EPS BAU Outputs'!$A:$A,$A318)</f>
        <v>15.855399999999999</v>
      </c>
      <c r="O318">
        <f>SUMIFS('EPS BAU Outputs'!P:P,'EPS BAU Outputs'!$B:$B,$A$300,'EPS BAU Outputs'!$A:$A,$A318)</f>
        <v>15.659000000000001</v>
      </c>
      <c r="P318">
        <f>SUMIFS('EPS BAU Outputs'!Q:Q,'EPS BAU Outputs'!$B:$B,$A$300,'EPS BAU Outputs'!$A:$A,$A318)</f>
        <v>15.462199999999999</v>
      </c>
      <c r="Q318">
        <f>SUMIFS('EPS BAU Outputs'!R:R,'EPS BAU Outputs'!$B:$B,$A$300,'EPS BAU Outputs'!$A:$A,$A318)</f>
        <v>15.365500000000001</v>
      </c>
      <c r="R318">
        <f>SUMIFS('EPS BAU Outputs'!S:S,'EPS BAU Outputs'!$B:$B,$A$300,'EPS BAU Outputs'!$A:$A,$A318)</f>
        <v>15.168799999999999</v>
      </c>
      <c r="S318">
        <f>SUMIFS('EPS BAU Outputs'!T:T,'EPS BAU Outputs'!$B:$B,$A$300,'EPS BAU Outputs'!$A:$A,$A318)</f>
        <v>15.0724</v>
      </c>
      <c r="T318">
        <f>SUMIFS('EPS BAU Outputs'!U:U,'EPS BAU Outputs'!$B:$B,$A$300,'EPS BAU Outputs'!$A:$A,$A318)</f>
        <v>14.875400000000001</v>
      </c>
      <c r="U318">
        <f>SUMIFS('EPS BAU Outputs'!V:V,'EPS BAU Outputs'!$B:$B,$A$300,'EPS BAU Outputs'!$A:$A,$A318)</f>
        <v>14.778600000000001</v>
      </c>
      <c r="V318">
        <f>SUMIFS('EPS BAU Outputs'!W:W,'EPS BAU Outputs'!$B:$B,$A$300,'EPS BAU Outputs'!$A:$A,$A318)</f>
        <v>14.5822</v>
      </c>
      <c r="W318">
        <f>SUMIFS('EPS BAU Outputs'!X:X,'EPS BAU Outputs'!$B:$B,$A$300,'EPS BAU Outputs'!$A:$A,$A318)</f>
        <v>14.485200000000001</v>
      </c>
      <c r="X318">
        <f>SUMIFS('EPS BAU Outputs'!Y:Y,'EPS BAU Outputs'!$B:$B,$A$300,'EPS BAU Outputs'!$A:$A,$A318)</f>
        <v>14.2887</v>
      </c>
      <c r="Y318">
        <f>SUMIFS('EPS BAU Outputs'!Z:Z,'EPS BAU Outputs'!$B:$B,$A$300,'EPS BAU Outputs'!$A:$A,$A318)</f>
        <v>14.192</v>
      </c>
      <c r="Z318">
        <f>SUMIFS('EPS BAU Outputs'!AA:AA,'EPS BAU Outputs'!$B:$B,$A$300,'EPS BAU Outputs'!$A:$A,$A318)</f>
        <v>13.9953</v>
      </c>
      <c r="AA318">
        <f>SUMIFS('EPS BAU Outputs'!AB:AB,'EPS BAU Outputs'!$B:$B,$A$300,'EPS BAU Outputs'!$A:$A,$A318)</f>
        <v>13.7986</v>
      </c>
      <c r="AB318">
        <f>SUMIFS('EPS BAU Outputs'!AC:AC,'EPS BAU Outputs'!$B:$B,$A$300,'EPS BAU Outputs'!$A:$A,$A318)</f>
        <v>13.7019</v>
      </c>
      <c r="AC318">
        <f>SUMIFS('EPS BAU Outputs'!AD:AD,'EPS BAU Outputs'!$B:$B,$A$300,'EPS BAU Outputs'!$A:$A,$A318)</f>
        <v>13.505100000000001</v>
      </c>
      <c r="AD318">
        <f>SUMIFS('EPS BAU Outputs'!AE:AE,'EPS BAU Outputs'!$B:$B,$A$300,'EPS BAU Outputs'!$A:$A,$A318)</f>
        <v>13.4084</v>
      </c>
      <c r="AE318">
        <f>SUMIFS('EPS BAU Outputs'!AF:AF,'EPS BAU Outputs'!$B:$B,$A$300,'EPS BAU Outputs'!$A:$A,$A318)</f>
        <v>13.212</v>
      </c>
      <c r="AF318">
        <f>SUMIFS('EPS BAU Outputs'!AG:AG,'EPS BAU Outputs'!$B:$B,$A$300,'EPS BAU Outputs'!$A:$A,$A318)</f>
        <v>13.115</v>
      </c>
    </row>
    <row r="319" spans="1:32" hidden="1" outlineLevel="1">
      <c r="A319" t="s">
        <v>454</v>
      </c>
      <c r="B319">
        <f>SUMIFS('EPS BAU Outputs'!C:C,'EPS BAU Outputs'!$B:$B,$A$300,'EPS BAU Outputs'!$A:$A,$A319)</f>
        <v>0</v>
      </c>
      <c r="C319">
        <f>SUMIFS('EPS BAU Outputs'!D:D,'EPS BAU Outputs'!$B:$B,$A$300,'EPS BAU Outputs'!$A:$A,$A319)</f>
        <v>0</v>
      </c>
      <c r="D319">
        <f>SUMIFS('EPS BAU Outputs'!E:E,'EPS BAU Outputs'!$B:$B,$A$300,'EPS BAU Outputs'!$A:$A,$A319)</f>
        <v>0</v>
      </c>
      <c r="E319">
        <f>SUMIFS('EPS BAU Outputs'!F:F,'EPS BAU Outputs'!$B:$B,$A$300,'EPS BAU Outputs'!$A:$A,$A319)</f>
        <v>0</v>
      </c>
      <c r="F319">
        <f>SUMIFS('EPS BAU Outputs'!G:G,'EPS BAU Outputs'!$B:$B,$A$300,'EPS BAU Outputs'!$A:$A,$A319)</f>
        <v>0</v>
      </c>
      <c r="G319">
        <f>SUMIFS('EPS BAU Outputs'!H:H,'EPS BAU Outputs'!$B:$B,$A$300,'EPS BAU Outputs'!$A:$A,$A319)</f>
        <v>0</v>
      </c>
      <c r="H319">
        <f>SUMIFS('EPS BAU Outputs'!I:I,'EPS BAU Outputs'!$B:$B,$A$300,'EPS BAU Outputs'!$A:$A,$A319)</f>
        <v>0</v>
      </c>
      <c r="I319">
        <f>SUMIFS('EPS BAU Outputs'!J:J,'EPS BAU Outputs'!$B:$B,$A$300,'EPS BAU Outputs'!$A:$A,$A319)</f>
        <v>0</v>
      </c>
      <c r="J319">
        <f>SUMIFS('EPS BAU Outputs'!K:K,'EPS BAU Outputs'!$B:$B,$A$300,'EPS BAU Outputs'!$A:$A,$A319)</f>
        <v>0</v>
      </c>
      <c r="K319">
        <f>SUMIFS('EPS BAU Outputs'!L:L,'EPS BAU Outputs'!$B:$B,$A$300,'EPS BAU Outputs'!$A:$A,$A319)</f>
        <v>0</v>
      </c>
      <c r="L319">
        <f>SUMIFS('EPS BAU Outputs'!M:M,'EPS BAU Outputs'!$B:$B,$A$300,'EPS BAU Outputs'!$A:$A,$A319)</f>
        <v>0</v>
      </c>
      <c r="M319">
        <f>SUMIFS('EPS BAU Outputs'!N:N,'EPS BAU Outputs'!$B:$B,$A$300,'EPS BAU Outputs'!$A:$A,$A319)</f>
        <v>0</v>
      </c>
      <c r="N319">
        <f>SUMIFS('EPS BAU Outputs'!O:O,'EPS BAU Outputs'!$B:$B,$A$300,'EPS BAU Outputs'!$A:$A,$A319)</f>
        <v>0</v>
      </c>
      <c r="O319">
        <f>SUMIFS('EPS BAU Outputs'!P:P,'EPS BAU Outputs'!$B:$B,$A$300,'EPS BAU Outputs'!$A:$A,$A319)</f>
        <v>0</v>
      </c>
      <c r="P319">
        <f>SUMIFS('EPS BAU Outputs'!Q:Q,'EPS BAU Outputs'!$B:$B,$A$300,'EPS BAU Outputs'!$A:$A,$A319)</f>
        <v>0</v>
      </c>
      <c r="Q319">
        <f>SUMIFS('EPS BAU Outputs'!R:R,'EPS BAU Outputs'!$B:$B,$A$300,'EPS BAU Outputs'!$A:$A,$A319)</f>
        <v>0</v>
      </c>
      <c r="R319">
        <f>SUMIFS('EPS BAU Outputs'!S:S,'EPS BAU Outputs'!$B:$B,$A$300,'EPS BAU Outputs'!$A:$A,$A319)</f>
        <v>0</v>
      </c>
      <c r="S319">
        <f>SUMIFS('EPS BAU Outputs'!T:T,'EPS BAU Outputs'!$B:$B,$A$300,'EPS BAU Outputs'!$A:$A,$A319)</f>
        <v>0</v>
      </c>
      <c r="T319">
        <f>SUMIFS('EPS BAU Outputs'!U:U,'EPS BAU Outputs'!$B:$B,$A$300,'EPS BAU Outputs'!$A:$A,$A319)</f>
        <v>0</v>
      </c>
      <c r="U319">
        <f>SUMIFS('EPS BAU Outputs'!V:V,'EPS BAU Outputs'!$B:$B,$A$300,'EPS BAU Outputs'!$A:$A,$A319)</f>
        <v>0</v>
      </c>
      <c r="V319">
        <f>SUMIFS('EPS BAU Outputs'!W:W,'EPS BAU Outputs'!$B:$B,$A$300,'EPS BAU Outputs'!$A:$A,$A319)</f>
        <v>0</v>
      </c>
      <c r="W319">
        <f>SUMIFS('EPS BAU Outputs'!X:X,'EPS BAU Outputs'!$B:$B,$A$300,'EPS BAU Outputs'!$A:$A,$A319)</f>
        <v>0</v>
      </c>
      <c r="X319">
        <f>SUMIFS('EPS BAU Outputs'!Y:Y,'EPS BAU Outputs'!$B:$B,$A$300,'EPS BAU Outputs'!$A:$A,$A319)</f>
        <v>0</v>
      </c>
      <c r="Y319">
        <f>SUMIFS('EPS BAU Outputs'!Z:Z,'EPS BAU Outputs'!$B:$B,$A$300,'EPS BAU Outputs'!$A:$A,$A319)</f>
        <v>0</v>
      </c>
      <c r="Z319">
        <f>SUMIFS('EPS BAU Outputs'!AA:AA,'EPS BAU Outputs'!$B:$B,$A$300,'EPS BAU Outputs'!$A:$A,$A319)</f>
        <v>0</v>
      </c>
      <c r="AA319">
        <f>SUMIFS('EPS BAU Outputs'!AB:AB,'EPS BAU Outputs'!$B:$B,$A$300,'EPS BAU Outputs'!$A:$A,$A319)</f>
        <v>0</v>
      </c>
      <c r="AB319">
        <f>SUMIFS('EPS BAU Outputs'!AC:AC,'EPS BAU Outputs'!$B:$B,$A$300,'EPS BAU Outputs'!$A:$A,$A319)</f>
        <v>0</v>
      </c>
      <c r="AC319">
        <f>SUMIFS('EPS BAU Outputs'!AD:AD,'EPS BAU Outputs'!$B:$B,$A$300,'EPS BAU Outputs'!$A:$A,$A319)</f>
        <v>0</v>
      </c>
      <c r="AD319">
        <f>SUMIFS('EPS BAU Outputs'!AE:AE,'EPS BAU Outputs'!$B:$B,$A$300,'EPS BAU Outputs'!$A:$A,$A319)</f>
        <v>0</v>
      </c>
      <c r="AE319">
        <f>SUMIFS('EPS BAU Outputs'!AF:AF,'EPS BAU Outputs'!$B:$B,$A$300,'EPS BAU Outputs'!$A:$A,$A319)</f>
        <v>0</v>
      </c>
      <c r="AF319">
        <f>SUMIFS('EPS BAU Outputs'!AG:AG,'EPS BAU Outputs'!$B:$B,$A$300,'EPS BAU Outputs'!$A:$A,$A319)</f>
        <v>0</v>
      </c>
    </row>
    <row r="320" spans="1:32" hidden="1" outlineLevel="1"/>
    <row r="321" spans="1:32" hidden="1" outlineLevel="1">
      <c r="A321" t="s">
        <v>565</v>
      </c>
      <c r="B321">
        <v>2020</v>
      </c>
      <c r="C321">
        <v>2021</v>
      </c>
      <c r="D321">
        <v>2022</v>
      </c>
      <c r="E321">
        <v>2023</v>
      </c>
      <c r="F321">
        <v>2024</v>
      </c>
      <c r="G321">
        <v>2025</v>
      </c>
      <c r="H321">
        <v>2026</v>
      </c>
      <c r="I321">
        <v>2027</v>
      </c>
      <c r="J321">
        <v>2028</v>
      </c>
      <c r="K321">
        <v>2029</v>
      </c>
      <c r="L321">
        <v>2030</v>
      </c>
      <c r="M321">
        <v>2031</v>
      </c>
      <c r="N321">
        <v>2032</v>
      </c>
      <c r="O321">
        <v>2033</v>
      </c>
      <c r="P321">
        <v>2034</v>
      </c>
      <c r="Q321">
        <v>2035</v>
      </c>
      <c r="R321">
        <v>2036</v>
      </c>
      <c r="S321">
        <v>2037</v>
      </c>
      <c r="T321">
        <v>2038</v>
      </c>
      <c r="U321">
        <v>2039</v>
      </c>
      <c r="V321">
        <v>2040</v>
      </c>
      <c r="W321">
        <v>2041</v>
      </c>
      <c r="X321">
        <v>2042</v>
      </c>
      <c r="Y321">
        <v>2043</v>
      </c>
      <c r="Z321">
        <v>2044</v>
      </c>
      <c r="AA321">
        <v>2045</v>
      </c>
      <c r="AB321">
        <v>2046</v>
      </c>
      <c r="AC321">
        <v>2047</v>
      </c>
      <c r="AD321">
        <v>2048</v>
      </c>
      <c r="AE321">
        <v>2049</v>
      </c>
      <c r="AF321">
        <v>2050</v>
      </c>
    </row>
    <row r="322" spans="1:32" hidden="1" outlineLevel="1">
      <c r="A322" t="s">
        <v>455</v>
      </c>
      <c r="B322">
        <f>SUMIFS('EPS BAU Outputs'!C:C,'EPS BAU Outputs'!$B:$B,$A$300,'EPS BAU Outputs'!$A:$A,$A322)</f>
        <v>203.49100000000001</v>
      </c>
      <c r="C322">
        <f>SUMIFS('EPS BAU Outputs'!D:D,'EPS BAU Outputs'!$B:$B,$A$300,'EPS BAU Outputs'!$A:$A,$A322)</f>
        <v>206.68600000000001</v>
      </c>
      <c r="D322">
        <f>SUMIFS('EPS BAU Outputs'!E:E,'EPS BAU Outputs'!$B:$B,$A$300,'EPS BAU Outputs'!$A:$A,$A322)</f>
        <v>210.18299999999999</v>
      </c>
      <c r="E322">
        <f>SUMIFS('EPS BAU Outputs'!F:F,'EPS BAU Outputs'!$B:$B,$A$300,'EPS BAU Outputs'!$A:$A,$A322)</f>
        <v>212.726</v>
      </c>
      <c r="F322">
        <f>SUMIFS('EPS BAU Outputs'!G:G,'EPS BAU Outputs'!$B:$B,$A$300,'EPS BAU Outputs'!$A:$A,$A322)</f>
        <v>216.28299999999999</v>
      </c>
      <c r="G322">
        <f>SUMIFS('EPS BAU Outputs'!H:H,'EPS BAU Outputs'!$B:$B,$A$300,'EPS BAU Outputs'!$A:$A,$A322)</f>
        <v>219.983</v>
      </c>
      <c r="H322">
        <f>SUMIFS('EPS BAU Outputs'!I:I,'EPS BAU Outputs'!$B:$B,$A$300,'EPS BAU Outputs'!$A:$A,$A322)</f>
        <v>222.93299999999999</v>
      </c>
      <c r="I322">
        <f>SUMIFS('EPS BAU Outputs'!J:J,'EPS BAU Outputs'!$B:$B,$A$300,'EPS BAU Outputs'!$A:$A,$A322)</f>
        <v>225.84399999999999</v>
      </c>
      <c r="J322">
        <f>SUMIFS('EPS BAU Outputs'!K:K,'EPS BAU Outputs'!$B:$B,$A$300,'EPS BAU Outputs'!$A:$A,$A322)</f>
        <v>228.816</v>
      </c>
      <c r="K322">
        <f>SUMIFS('EPS BAU Outputs'!L:L,'EPS BAU Outputs'!$B:$B,$A$300,'EPS BAU Outputs'!$A:$A,$A322)</f>
        <v>231.858</v>
      </c>
      <c r="L322">
        <f>SUMIFS('EPS BAU Outputs'!M:M,'EPS BAU Outputs'!$B:$B,$A$300,'EPS BAU Outputs'!$A:$A,$A322)</f>
        <v>234.81800000000001</v>
      </c>
      <c r="M322">
        <f>SUMIFS('EPS BAU Outputs'!N:N,'EPS BAU Outputs'!$B:$B,$A$300,'EPS BAU Outputs'!$A:$A,$A322)</f>
        <v>237.13800000000001</v>
      </c>
      <c r="N322">
        <f>SUMIFS('EPS BAU Outputs'!O:O,'EPS BAU Outputs'!$B:$B,$A$300,'EPS BAU Outputs'!$A:$A,$A322)</f>
        <v>238.97300000000001</v>
      </c>
      <c r="O322">
        <f>SUMIFS('EPS BAU Outputs'!P:P,'EPS BAU Outputs'!$B:$B,$A$300,'EPS BAU Outputs'!$A:$A,$A322)</f>
        <v>240.834</v>
      </c>
      <c r="P322">
        <f>SUMIFS('EPS BAU Outputs'!Q:Q,'EPS BAU Outputs'!$B:$B,$A$300,'EPS BAU Outputs'!$A:$A,$A322)</f>
        <v>242.63200000000001</v>
      </c>
      <c r="Q322">
        <f>SUMIFS('EPS BAU Outputs'!R:R,'EPS BAU Outputs'!$B:$B,$A$300,'EPS BAU Outputs'!$A:$A,$A322)</f>
        <v>244.45400000000001</v>
      </c>
      <c r="R322">
        <f>SUMIFS('EPS BAU Outputs'!S:S,'EPS BAU Outputs'!$B:$B,$A$300,'EPS BAU Outputs'!$A:$A,$A322)</f>
        <v>247.37700000000001</v>
      </c>
      <c r="S322">
        <f>SUMIFS('EPS BAU Outputs'!T:T,'EPS BAU Outputs'!$B:$B,$A$300,'EPS BAU Outputs'!$A:$A,$A322)</f>
        <v>250.321</v>
      </c>
      <c r="T322">
        <f>SUMIFS('EPS BAU Outputs'!U:U,'EPS BAU Outputs'!$B:$B,$A$300,'EPS BAU Outputs'!$A:$A,$A322)</f>
        <v>253.261</v>
      </c>
      <c r="U322">
        <f>SUMIFS('EPS BAU Outputs'!V:V,'EPS BAU Outputs'!$B:$B,$A$300,'EPS BAU Outputs'!$A:$A,$A322)</f>
        <v>256.24</v>
      </c>
      <c r="V322">
        <f>SUMIFS('EPS BAU Outputs'!W:W,'EPS BAU Outputs'!$B:$B,$A$300,'EPS BAU Outputs'!$A:$A,$A322)</f>
        <v>259.24900000000002</v>
      </c>
      <c r="W322">
        <f>SUMIFS('EPS BAU Outputs'!X:X,'EPS BAU Outputs'!$B:$B,$A$300,'EPS BAU Outputs'!$A:$A,$A322)</f>
        <v>262.45999999999998</v>
      </c>
      <c r="X322">
        <f>SUMIFS('EPS BAU Outputs'!Y:Y,'EPS BAU Outputs'!$B:$B,$A$300,'EPS BAU Outputs'!$A:$A,$A322)</f>
        <v>265.69600000000003</v>
      </c>
      <c r="Y322">
        <f>SUMIFS('EPS BAU Outputs'!Z:Z,'EPS BAU Outputs'!$B:$B,$A$300,'EPS BAU Outputs'!$A:$A,$A322)</f>
        <v>268.95400000000001</v>
      </c>
      <c r="Z322">
        <f>SUMIFS('EPS BAU Outputs'!AA:AA,'EPS BAU Outputs'!$B:$B,$A$300,'EPS BAU Outputs'!$A:$A,$A322)</f>
        <v>271.78399999999999</v>
      </c>
      <c r="AA322">
        <f>SUMIFS('EPS BAU Outputs'!AB:AB,'EPS BAU Outputs'!$B:$B,$A$300,'EPS BAU Outputs'!$A:$A,$A322)</f>
        <v>274.61</v>
      </c>
      <c r="AB322">
        <f>SUMIFS('EPS BAU Outputs'!AC:AC,'EPS BAU Outputs'!$B:$B,$A$300,'EPS BAU Outputs'!$A:$A,$A322)</f>
        <v>277.45800000000003</v>
      </c>
      <c r="AC322">
        <f>SUMIFS('EPS BAU Outputs'!AD:AD,'EPS BAU Outputs'!$B:$B,$A$300,'EPS BAU Outputs'!$A:$A,$A322)</f>
        <v>280.31700000000001</v>
      </c>
      <c r="AD322">
        <f>SUMIFS('EPS BAU Outputs'!AE:AE,'EPS BAU Outputs'!$B:$B,$A$300,'EPS BAU Outputs'!$A:$A,$A322)</f>
        <v>283.16699999999997</v>
      </c>
      <c r="AE322">
        <f>SUMIFS('EPS BAU Outputs'!AF:AF,'EPS BAU Outputs'!$B:$B,$A$300,'EPS BAU Outputs'!$A:$A,$A322)</f>
        <v>286.03300000000002</v>
      </c>
      <c r="AF322">
        <f>SUMIFS('EPS BAU Outputs'!AG:AG,'EPS BAU Outputs'!$B:$B,$A$300,'EPS BAU Outputs'!$A:$A,$A322)</f>
        <v>288.91000000000003</v>
      </c>
    </row>
    <row r="323" spans="1:32" hidden="1" outlineLevel="1"/>
    <row r="324" spans="1:32" hidden="1" outlineLevel="1">
      <c r="A324" t="s">
        <v>565</v>
      </c>
      <c r="B324">
        <v>2020</v>
      </c>
      <c r="C324">
        <v>2021</v>
      </c>
      <c r="D324">
        <v>2022</v>
      </c>
      <c r="E324">
        <v>2023</v>
      </c>
      <c r="F324">
        <v>2024</v>
      </c>
      <c r="G324">
        <v>2025</v>
      </c>
      <c r="H324">
        <v>2026</v>
      </c>
      <c r="I324">
        <v>2027</v>
      </c>
      <c r="J324">
        <v>2028</v>
      </c>
      <c r="K324">
        <v>2029</v>
      </c>
      <c r="L324">
        <v>2030</v>
      </c>
      <c r="M324">
        <v>2031</v>
      </c>
      <c r="N324">
        <v>2032</v>
      </c>
      <c r="O324">
        <v>2033</v>
      </c>
      <c r="P324">
        <v>2034</v>
      </c>
      <c r="Q324">
        <v>2035</v>
      </c>
      <c r="R324">
        <v>2036</v>
      </c>
      <c r="S324">
        <v>2037</v>
      </c>
      <c r="T324">
        <v>2038</v>
      </c>
      <c r="U324">
        <v>2039</v>
      </c>
      <c r="V324">
        <v>2040</v>
      </c>
      <c r="W324">
        <v>2041</v>
      </c>
      <c r="X324">
        <v>2042</v>
      </c>
      <c r="Y324">
        <v>2043</v>
      </c>
      <c r="Z324">
        <v>2044</v>
      </c>
      <c r="AA324">
        <v>2045</v>
      </c>
      <c r="AB324">
        <v>2046</v>
      </c>
      <c r="AC324">
        <v>2047</v>
      </c>
      <c r="AD324">
        <v>2048</v>
      </c>
      <c r="AE324">
        <v>2049</v>
      </c>
      <c r="AF324">
        <v>2050</v>
      </c>
    </row>
    <row r="325" spans="1:32" hidden="1" outlineLevel="1">
      <c r="A325" t="s">
        <v>456</v>
      </c>
      <c r="B325">
        <f>SUMIFS('EPS BAU Outputs'!C:C,'EPS BAU Outputs'!$B:$B,$A$300,'EPS BAU Outputs'!$A:$A,$A325)</f>
        <v>90.085700000000003</v>
      </c>
      <c r="C325">
        <f>SUMIFS('EPS BAU Outputs'!D:D,'EPS BAU Outputs'!$B:$B,$A$300,'EPS BAU Outputs'!$A:$A,$A325)</f>
        <v>90.6374</v>
      </c>
      <c r="D325">
        <f>SUMIFS('EPS BAU Outputs'!E:E,'EPS BAU Outputs'!$B:$B,$A$300,'EPS BAU Outputs'!$A:$A,$A325)</f>
        <v>91.191199999999995</v>
      </c>
      <c r="E325">
        <f>SUMIFS('EPS BAU Outputs'!F:F,'EPS BAU Outputs'!$B:$B,$A$300,'EPS BAU Outputs'!$A:$A,$A325)</f>
        <v>91.744</v>
      </c>
      <c r="F325">
        <f>SUMIFS('EPS BAU Outputs'!G:G,'EPS BAU Outputs'!$B:$B,$A$300,'EPS BAU Outputs'!$A:$A,$A325)</f>
        <v>92.297300000000007</v>
      </c>
      <c r="G325">
        <f>SUMIFS('EPS BAU Outputs'!H:H,'EPS BAU Outputs'!$B:$B,$A$300,'EPS BAU Outputs'!$A:$A,$A325)</f>
        <v>92.852800000000002</v>
      </c>
      <c r="H325">
        <f>SUMIFS('EPS BAU Outputs'!I:I,'EPS BAU Outputs'!$B:$B,$A$300,'EPS BAU Outputs'!$A:$A,$A325)</f>
        <v>93.352900000000005</v>
      </c>
      <c r="I325">
        <f>SUMIFS('EPS BAU Outputs'!J:J,'EPS BAU Outputs'!$B:$B,$A$300,'EPS BAU Outputs'!$A:$A,$A325)</f>
        <v>93.825500000000005</v>
      </c>
      <c r="J325">
        <f>SUMIFS('EPS BAU Outputs'!K:K,'EPS BAU Outputs'!$B:$B,$A$300,'EPS BAU Outputs'!$A:$A,$A325)</f>
        <v>94.300299999999993</v>
      </c>
      <c r="K325">
        <f>SUMIFS('EPS BAU Outputs'!L:L,'EPS BAU Outputs'!$B:$B,$A$300,'EPS BAU Outputs'!$A:$A,$A325)</f>
        <v>94.802199999999999</v>
      </c>
      <c r="L325">
        <f>SUMIFS('EPS BAU Outputs'!M:M,'EPS BAU Outputs'!$B:$B,$A$300,'EPS BAU Outputs'!$A:$A,$A325)</f>
        <v>95.278199999999998</v>
      </c>
      <c r="M325">
        <f>SUMIFS('EPS BAU Outputs'!N:N,'EPS BAU Outputs'!$B:$B,$A$300,'EPS BAU Outputs'!$A:$A,$A325)</f>
        <v>95.644300000000001</v>
      </c>
      <c r="N325">
        <f>SUMIFS('EPS BAU Outputs'!O:O,'EPS BAU Outputs'!$B:$B,$A$300,'EPS BAU Outputs'!$A:$A,$A325)</f>
        <v>95.982799999999997</v>
      </c>
      <c r="O325">
        <f>SUMIFS('EPS BAU Outputs'!P:P,'EPS BAU Outputs'!$B:$B,$A$300,'EPS BAU Outputs'!$A:$A,$A325)</f>
        <v>96.3215</v>
      </c>
      <c r="P325">
        <f>SUMIFS('EPS BAU Outputs'!Q:Q,'EPS BAU Outputs'!$B:$B,$A$300,'EPS BAU Outputs'!$A:$A,$A325)</f>
        <v>96.660399999999996</v>
      </c>
      <c r="Q325">
        <f>SUMIFS('EPS BAU Outputs'!R:R,'EPS BAU Outputs'!$B:$B,$A$300,'EPS BAU Outputs'!$A:$A,$A325)</f>
        <v>96.998199999999997</v>
      </c>
      <c r="R325">
        <f>SUMIFS('EPS BAU Outputs'!S:S,'EPS BAU Outputs'!$B:$B,$A$300,'EPS BAU Outputs'!$A:$A,$A325)</f>
        <v>97.282899999999998</v>
      </c>
      <c r="S325">
        <f>SUMIFS('EPS BAU Outputs'!T:T,'EPS BAU Outputs'!$B:$B,$A$300,'EPS BAU Outputs'!$A:$A,$A325)</f>
        <v>97.566500000000005</v>
      </c>
      <c r="T325">
        <f>SUMIFS('EPS BAU Outputs'!U:U,'EPS BAU Outputs'!$B:$B,$A$300,'EPS BAU Outputs'!$A:$A,$A325)</f>
        <v>97.823599999999999</v>
      </c>
      <c r="U325">
        <f>SUMIFS('EPS BAU Outputs'!V:V,'EPS BAU Outputs'!$B:$B,$A$300,'EPS BAU Outputs'!$A:$A,$A325)</f>
        <v>98.107500000000002</v>
      </c>
      <c r="V325">
        <f>SUMIFS('EPS BAU Outputs'!W:W,'EPS BAU Outputs'!$B:$B,$A$300,'EPS BAU Outputs'!$A:$A,$A325)</f>
        <v>98.393100000000004</v>
      </c>
      <c r="W325">
        <f>SUMIFS('EPS BAU Outputs'!X:X,'EPS BAU Outputs'!$B:$B,$A$300,'EPS BAU Outputs'!$A:$A,$A325)</f>
        <v>98.594999999999999</v>
      </c>
      <c r="X325">
        <f>SUMIFS('EPS BAU Outputs'!Y:Y,'EPS BAU Outputs'!$B:$B,$A$300,'EPS BAU Outputs'!$A:$A,$A325)</f>
        <v>98.770499999999998</v>
      </c>
      <c r="Y325">
        <f>SUMIFS('EPS BAU Outputs'!Z:Z,'EPS BAU Outputs'!$B:$B,$A$300,'EPS BAU Outputs'!$A:$A,$A325)</f>
        <v>98.972800000000007</v>
      </c>
      <c r="Z325">
        <f>SUMIFS('EPS BAU Outputs'!AA:AA,'EPS BAU Outputs'!$B:$B,$A$300,'EPS BAU Outputs'!$A:$A,$A325)</f>
        <v>99.124399999999994</v>
      </c>
      <c r="AA325">
        <f>SUMIFS('EPS BAU Outputs'!AB:AB,'EPS BAU Outputs'!$B:$B,$A$300,'EPS BAU Outputs'!$A:$A,$A325)</f>
        <v>99.302499999999995</v>
      </c>
      <c r="AB325">
        <f>SUMIFS('EPS BAU Outputs'!AC:AC,'EPS BAU Outputs'!$B:$B,$A$300,'EPS BAU Outputs'!$A:$A,$A325)</f>
        <v>99.426100000000005</v>
      </c>
      <c r="AC325">
        <f>SUMIFS('EPS BAU Outputs'!AD:AD,'EPS BAU Outputs'!$B:$B,$A$300,'EPS BAU Outputs'!$A:$A,$A325)</f>
        <v>99.577799999999996</v>
      </c>
      <c r="AD325">
        <f>SUMIFS('EPS BAU Outputs'!AE:AE,'EPS BAU Outputs'!$B:$B,$A$300,'EPS BAU Outputs'!$A:$A,$A325)</f>
        <v>99.701400000000007</v>
      </c>
      <c r="AE325">
        <f>SUMIFS('EPS BAU Outputs'!AF:AF,'EPS BAU Outputs'!$B:$B,$A$300,'EPS BAU Outputs'!$A:$A,$A325)</f>
        <v>99.825100000000006</v>
      </c>
      <c r="AF325">
        <f>SUMIFS('EPS BAU Outputs'!AG:AG,'EPS BAU Outputs'!$B:$B,$A$300,'EPS BAU Outputs'!$A:$A,$A325)</f>
        <v>100.003</v>
      </c>
    </row>
    <row r="326" spans="1:32" hidden="1" outlineLevel="1"/>
    <row r="327" spans="1:32" hidden="1" outlineLevel="1">
      <c r="A327" t="s">
        <v>565</v>
      </c>
      <c r="B327">
        <v>2020</v>
      </c>
      <c r="C327">
        <v>2021</v>
      </c>
      <c r="D327">
        <v>2022</v>
      </c>
      <c r="E327">
        <v>2023</v>
      </c>
      <c r="F327">
        <v>2024</v>
      </c>
      <c r="G327">
        <v>2025</v>
      </c>
      <c r="H327">
        <v>2026</v>
      </c>
      <c r="I327">
        <v>2027</v>
      </c>
      <c r="J327">
        <v>2028</v>
      </c>
      <c r="K327">
        <v>2029</v>
      </c>
      <c r="L327">
        <v>2030</v>
      </c>
      <c r="M327">
        <v>2031</v>
      </c>
      <c r="N327">
        <v>2032</v>
      </c>
      <c r="O327">
        <v>2033</v>
      </c>
      <c r="P327">
        <v>2034</v>
      </c>
      <c r="Q327">
        <v>2035</v>
      </c>
      <c r="R327">
        <v>2036</v>
      </c>
      <c r="S327">
        <v>2037</v>
      </c>
      <c r="T327">
        <v>2038</v>
      </c>
      <c r="U327">
        <v>2039</v>
      </c>
      <c r="V327">
        <v>2040</v>
      </c>
      <c r="W327">
        <v>2041</v>
      </c>
      <c r="X327">
        <v>2042</v>
      </c>
      <c r="Y327">
        <v>2043</v>
      </c>
      <c r="Z327">
        <v>2044</v>
      </c>
      <c r="AA327">
        <v>2045</v>
      </c>
      <c r="AB327">
        <v>2046</v>
      </c>
      <c r="AC327">
        <v>2047</v>
      </c>
      <c r="AD327">
        <v>2048</v>
      </c>
      <c r="AE327">
        <v>2049</v>
      </c>
      <c r="AF327">
        <v>2050</v>
      </c>
    </row>
    <row r="328" spans="1:32" hidden="1" outlineLevel="1">
      <c r="A328" t="s">
        <v>457</v>
      </c>
      <c r="B328">
        <f>SUMIFS('EPS BAU Outputs'!C:C,'EPS BAU Outputs'!$B:$B,$A$300,'EPS BAU Outputs'!$A:$A,$A328)</f>
        <v>50.191200000000002</v>
      </c>
      <c r="C328">
        <f>SUMIFS('EPS BAU Outputs'!D:D,'EPS BAU Outputs'!$B:$B,$A$300,'EPS BAU Outputs'!$A:$A,$A328)</f>
        <v>51.013199999999998</v>
      </c>
      <c r="D328">
        <f>SUMIFS('EPS BAU Outputs'!E:E,'EPS BAU Outputs'!$B:$B,$A$300,'EPS BAU Outputs'!$A:$A,$A328)</f>
        <v>51.863100000000003</v>
      </c>
      <c r="E328">
        <f>SUMIFS('EPS BAU Outputs'!F:F,'EPS BAU Outputs'!$B:$B,$A$300,'EPS BAU Outputs'!$A:$A,$A328)</f>
        <v>52.685200000000002</v>
      </c>
      <c r="F328">
        <f>SUMIFS('EPS BAU Outputs'!G:G,'EPS BAU Outputs'!$B:$B,$A$300,'EPS BAU Outputs'!$A:$A,$A328)</f>
        <v>53.507300000000001</v>
      </c>
      <c r="G328">
        <f>SUMIFS('EPS BAU Outputs'!H:H,'EPS BAU Outputs'!$B:$B,$A$300,'EPS BAU Outputs'!$A:$A,$A328)</f>
        <v>54.329799999999999</v>
      </c>
      <c r="H328">
        <f>SUMIFS('EPS BAU Outputs'!I:I,'EPS BAU Outputs'!$B:$B,$A$300,'EPS BAU Outputs'!$A:$A,$A328)</f>
        <v>55.121699999999997</v>
      </c>
      <c r="I328">
        <f>SUMIFS('EPS BAU Outputs'!J:J,'EPS BAU Outputs'!$B:$B,$A$300,'EPS BAU Outputs'!$A:$A,$A328)</f>
        <v>55.8857</v>
      </c>
      <c r="J328">
        <f>SUMIFS('EPS BAU Outputs'!K:K,'EPS BAU Outputs'!$B:$B,$A$300,'EPS BAU Outputs'!$A:$A,$A328)</f>
        <v>56.677599999999998</v>
      </c>
      <c r="K328">
        <f>SUMIFS('EPS BAU Outputs'!L:L,'EPS BAU Outputs'!$B:$B,$A$300,'EPS BAU Outputs'!$A:$A,$A328)</f>
        <v>57.469900000000003</v>
      </c>
      <c r="L328">
        <f>SUMIFS('EPS BAU Outputs'!M:M,'EPS BAU Outputs'!$B:$B,$A$300,'EPS BAU Outputs'!$A:$A,$A328)</f>
        <v>58.2624</v>
      </c>
      <c r="M328">
        <f>SUMIFS('EPS BAU Outputs'!N:N,'EPS BAU Outputs'!$B:$B,$A$300,'EPS BAU Outputs'!$A:$A,$A328)</f>
        <v>58.996400000000001</v>
      </c>
      <c r="N328">
        <f>SUMIFS('EPS BAU Outputs'!O:O,'EPS BAU Outputs'!$B:$B,$A$300,'EPS BAU Outputs'!$A:$A,$A328)</f>
        <v>59.754300000000001</v>
      </c>
      <c r="O328">
        <f>SUMIFS('EPS BAU Outputs'!P:P,'EPS BAU Outputs'!$B:$B,$A$300,'EPS BAU Outputs'!$A:$A,$A328)</f>
        <v>60.484200000000001</v>
      </c>
      <c r="P328">
        <f>SUMIFS('EPS BAU Outputs'!Q:Q,'EPS BAU Outputs'!$B:$B,$A$300,'EPS BAU Outputs'!$A:$A,$A328)</f>
        <v>61.2423</v>
      </c>
      <c r="Q328">
        <f>SUMIFS('EPS BAU Outputs'!R:R,'EPS BAU Outputs'!$B:$B,$A$300,'EPS BAU Outputs'!$A:$A,$A328)</f>
        <v>61.972000000000001</v>
      </c>
      <c r="R328">
        <f>SUMIFS('EPS BAU Outputs'!S:S,'EPS BAU Outputs'!$B:$B,$A$300,'EPS BAU Outputs'!$A:$A,$A328)</f>
        <v>62.699199999999998</v>
      </c>
      <c r="S328">
        <f>SUMIFS('EPS BAU Outputs'!T:T,'EPS BAU Outputs'!$B:$B,$A$300,'EPS BAU Outputs'!$A:$A,$A328)</f>
        <v>63.426200000000001</v>
      </c>
      <c r="T328">
        <f>SUMIFS('EPS BAU Outputs'!U:U,'EPS BAU Outputs'!$B:$B,$A$300,'EPS BAU Outputs'!$A:$A,$A328)</f>
        <v>64.153000000000006</v>
      </c>
      <c r="U328">
        <f>SUMIFS('EPS BAU Outputs'!V:V,'EPS BAU Outputs'!$B:$B,$A$300,'EPS BAU Outputs'!$A:$A,$A328)</f>
        <v>64.880099999999999</v>
      </c>
      <c r="V328">
        <f>SUMIFS('EPS BAU Outputs'!W:W,'EPS BAU Outputs'!$B:$B,$A$300,'EPS BAU Outputs'!$A:$A,$A328)</f>
        <v>65.578900000000004</v>
      </c>
      <c r="W328">
        <f>SUMIFS('EPS BAU Outputs'!X:X,'EPS BAU Outputs'!$B:$B,$A$300,'EPS BAU Outputs'!$A:$A,$A328)</f>
        <v>66.274500000000003</v>
      </c>
      <c r="X328">
        <f>SUMIFS('EPS BAU Outputs'!Y:Y,'EPS BAU Outputs'!$B:$B,$A$300,'EPS BAU Outputs'!$A:$A,$A328)</f>
        <v>66.999300000000005</v>
      </c>
      <c r="Y328">
        <f>SUMIFS('EPS BAU Outputs'!Z:Z,'EPS BAU Outputs'!$B:$B,$A$300,'EPS BAU Outputs'!$A:$A,$A328)</f>
        <v>67.695099999999996</v>
      </c>
      <c r="Z328">
        <f>SUMIFS('EPS BAU Outputs'!AA:AA,'EPS BAU Outputs'!$B:$B,$A$300,'EPS BAU Outputs'!$A:$A,$A328)</f>
        <v>68.387200000000007</v>
      </c>
      <c r="AA328">
        <f>SUMIFS('EPS BAU Outputs'!AB:AB,'EPS BAU Outputs'!$B:$B,$A$300,'EPS BAU Outputs'!$A:$A,$A328)</f>
        <v>69.079300000000003</v>
      </c>
      <c r="AB328">
        <f>SUMIFS('EPS BAU Outputs'!AC:AC,'EPS BAU Outputs'!$B:$B,$A$300,'EPS BAU Outputs'!$A:$A,$A328)</f>
        <v>69.740099999999998</v>
      </c>
      <c r="AC328">
        <f>SUMIFS('EPS BAU Outputs'!AD:AD,'EPS BAU Outputs'!$B:$B,$A$300,'EPS BAU Outputs'!$A:$A,$A328)</f>
        <v>70.428700000000006</v>
      </c>
      <c r="AD328">
        <f>SUMIFS('EPS BAU Outputs'!AE:AE,'EPS BAU Outputs'!$B:$B,$A$300,'EPS BAU Outputs'!$A:$A,$A328)</f>
        <v>71.089399999999998</v>
      </c>
      <c r="AE328">
        <f>SUMIFS('EPS BAU Outputs'!AF:AF,'EPS BAU Outputs'!$B:$B,$A$300,'EPS BAU Outputs'!$A:$A,$A328)</f>
        <v>71.778199999999998</v>
      </c>
      <c r="AF328">
        <f>SUMIFS('EPS BAU Outputs'!AG:AG,'EPS BAU Outputs'!$B:$B,$A$300,'EPS BAU Outputs'!$A:$A,$A328)</f>
        <v>72.438999999999993</v>
      </c>
    </row>
    <row r="329" spans="1:32" hidden="1" outlineLevel="1"/>
    <row r="330" spans="1:32" hidden="1" outlineLevel="1">
      <c r="A330" s="49" t="s">
        <v>518</v>
      </c>
      <c r="B330" s="52" t="s">
        <v>519</v>
      </c>
      <c r="C330" s="52" t="s">
        <v>520</v>
      </c>
      <c r="G330" s="52">
        <v>2030</v>
      </c>
      <c r="H330" s="52" t="s">
        <v>519</v>
      </c>
      <c r="J330" s="52">
        <v>2050</v>
      </c>
      <c r="K330" s="52" t="s">
        <v>519</v>
      </c>
    </row>
    <row r="331" spans="1:32" hidden="1" outlineLevel="1">
      <c r="A331" s="41" t="s">
        <v>521</v>
      </c>
      <c r="B331" s="53">
        <f>SUM(B312:AF312)/1000</f>
        <v>6.3310640000000005</v>
      </c>
      <c r="C331" s="53">
        <f>SUM('GCAM baselines'!K461:L461)/1000</f>
        <v>5.3902367026608484</v>
      </c>
      <c r="D331" t="str">
        <f>IF(C331&gt;B331,"GCAM value higher",IF(C331=B331,"GCAM and EPS equal","EPS value higher"))</f>
        <v>EPS value higher</v>
      </c>
      <c r="G331" s="196" t="s">
        <v>79</v>
      </c>
      <c r="H331" s="197">
        <f>L312</f>
        <v>198.203</v>
      </c>
      <c r="J331" s="196" t="s">
        <v>79</v>
      </c>
      <c r="K331" s="197">
        <f>AF312</f>
        <v>231.78800000000001</v>
      </c>
    </row>
    <row r="332" spans="1:32" hidden="1" outlineLevel="1">
      <c r="A332" s="41" t="s">
        <v>522</v>
      </c>
      <c r="B332" s="53">
        <f>SUM(B313:AF313)/1000</f>
        <v>4.3922299999999996</v>
      </c>
      <c r="C332" s="53">
        <f>'GCAM baselines'!G461/1000</f>
        <v>4.9596931641208784</v>
      </c>
      <c r="D332" t="str">
        <f t="shared" ref="D332:D340" si="42">IF(C332&gt;B332,"GCAM value higher",IF(C332=B332,"GCAM and EPS equal","EPS value higher"))</f>
        <v>GCAM value higher</v>
      </c>
      <c r="G332" s="196" t="s">
        <v>81</v>
      </c>
      <c r="H332" s="197">
        <f>L313</f>
        <v>141.416</v>
      </c>
      <c r="J332" s="196" t="s">
        <v>81</v>
      </c>
      <c r="K332" s="197">
        <f>AF313</f>
        <v>141.88499999999999</v>
      </c>
    </row>
    <row r="333" spans="1:32" hidden="1" outlineLevel="1">
      <c r="A333" s="41" t="s">
        <v>523</v>
      </c>
      <c r="B333" s="53">
        <f>SUM(B314:AF314)/1000</f>
        <v>0.51462410000000003</v>
      </c>
      <c r="C333" s="53">
        <f>'GCAM baselines'!F461/1000</f>
        <v>1.5543188729457273</v>
      </c>
      <c r="D333" t="str">
        <f t="shared" si="42"/>
        <v>GCAM value higher</v>
      </c>
      <c r="G333" s="196" t="s">
        <v>374</v>
      </c>
      <c r="H333" s="197">
        <f>L314</f>
        <v>16.434699999999999</v>
      </c>
      <c r="J333" s="196" t="s">
        <v>374</v>
      </c>
      <c r="K333" s="197">
        <f>AF314</f>
        <v>17.027100000000001</v>
      </c>
    </row>
    <row r="334" spans="1:32" hidden="1" outlineLevel="1">
      <c r="A334" s="41" t="s">
        <v>524</v>
      </c>
      <c r="B334" s="53">
        <f>SUM(B315:AF315)/1000</f>
        <v>0.14569170000000001</v>
      </c>
      <c r="C334" s="53">
        <f>'GCAM baselines'!E461/1000</f>
        <v>0.59600872738659438</v>
      </c>
      <c r="D334" t="str">
        <f t="shared" si="42"/>
        <v>GCAM value higher</v>
      </c>
      <c r="G334" s="196" t="s">
        <v>373</v>
      </c>
      <c r="H334" s="197">
        <f>L315</f>
        <v>4.2889200000000001</v>
      </c>
      <c r="J334" s="196" t="s">
        <v>373</v>
      </c>
      <c r="K334" s="197">
        <f>AF315</f>
        <v>5.6899800000000003</v>
      </c>
    </row>
    <row r="335" spans="1:32" ht="28.8" hidden="1" outlineLevel="1">
      <c r="A335" s="199" t="s">
        <v>525</v>
      </c>
      <c r="B335" s="200">
        <f>SUM(B316:AG316)/1000</f>
        <v>12.542041000000001</v>
      </c>
      <c r="C335" s="200">
        <f>SUM('GCAM baselines'!J461,'GCAM baselines'!B461)/1000</f>
        <v>14.382059163160106</v>
      </c>
      <c r="D335" t="str">
        <f t="shared" si="42"/>
        <v>GCAM value higher</v>
      </c>
      <c r="G335" s="196" t="s">
        <v>526</v>
      </c>
      <c r="H335" s="197">
        <f>L316</f>
        <v>388.35899999999998</v>
      </c>
      <c r="J335" s="196" t="s">
        <v>526</v>
      </c>
      <c r="K335" s="197">
        <f>AF316</f>
        <v>461.35199999999998</v>
      </c>
    </row>
    <row r="336" spans="1:32" ht="28.8" hidden="1" outlineLevel="1">
      <c r="A336" s="41" t="s">
        <v>527</v>
      </c>
      <c r="B336" s="53">
        <f>SUM(B322:AG322,B328:AG328)/1000</f>
        <v>9.557593500000003</v>
      </c>
      <c r="C336" s="53">
        <f>'GCAM baselines'!J461/1000</f>
        <v>10.191240620030703</v>
      </c>
      <c r="G336" s="196" t="s">
        <v>528</v>
      </c>
      <c r="H336" s="197">
        <f>SUM(L322+L328)</f>
        <v>293.0804</v>
      </c>
      <c r="J336" s="196" t="s">
        <v>528</v>
      </c>
      <c r="K336" s="197">
        <f>SUM(AF322+AF328)</f>
        <v>361.34900000000005</v>
      </c>
    </row>
    <row r="337" spans="1:36" hidden="1" outlineLevel="1">
      <c r="A337" s="41" t="s">
        <v>529</v>
      </c>
      <c r="B337" s="53">
        <f>SUM(B325:AG325)/1000</f>
        <v>2.9844469</v>
      </c>
      <c r="C337" s="53">
        <f>'GCAM baselines'!B461/1000</f>
        <v>4.1908185431294029</v>
      </c>
      <c r="G337" s="196" t="s">
        <v>105</v>
      </c>
      <c r="H337" s="197">
        <f>L325</f>
        <v>95.278199999999998</v>
      </c>
      <c r="J337" s="196" t="s">
        <v>105</v>
      </c>
      <c r="K337" s="197">
        <f>AF325</f>
        <v>100.003</v>
      </c>
    </row>
    <row r="338" spans="1:36" ht="28.8" hidden="1" outlineLevel="1">
      <c r="A338" s="41" t="s">
        <v>530</v>
      </c>
      <c r="B338" s="53">
        <f>SUM(B317:AF317)/1000</f>
        <v>2.2987785999999998E-3</v>
      </c>
      <c r="C338" s="53">
        <f>SUM('GCAM baselines'!H461,'GCAM baselines'!I461)/1000</f>
        <v>0.13016319374129198</v>
      </c>
      <c r="D338" t="str">
        <f t="shared" si="42"/>
        <v>GCAM value higher</v>
      </c>
      <c r="G338" s="196" t="s">
        <v>87</v>
      </c>
      <c r="H338" s="197">
        <f>L317</f>
        <v>6.7544000000000007E-2</v>
      </c>
      <c r="J338" s="196" t="s">
        <v>87</v>
      </c>
      <c r="K338" s="197">
        <f>AF317</f>
        <v>9.4049800000000003E-2</v>
      </c>
    </row>
    <row r="339" spans="1:36" hidden="1" outlineLevel="1">
      <c r="A339" s="41" t="s">
        <v>531</v>
      </c>
      <c r="B339" s="53">
        <f>SUM(B318:AF318)/1000</f>
        <v>0.47613080000000002</v>
      </c>
      <c r="C339" s="53">
        <f>'GCAM baselines'!C461/1000</f>
        <v>-0.66022301666104199</v>
      </c>
      <c r="D339" t="str">
        <f t="shared" si="42"/>
        <v>EPS value higher</v>
      </c>
      <c r="G339" s="196" t="s">
        <v>103</v>
      </c>
      <c r="H339" s="197">
        <f>L318</f>
        <v>16.149100000000001</v>
      </c>
      <c r="J339" s="196" t="s">
        <v>103</v>
      </c>
      <c r="K339" s="197">
        <f>AF318</f>
        <v>13.115</v>
      </c>
    </row>
    <row r="340" spans="1:36" hidden="1" outlineLevel="1">
      <c r="A340" s="41" t="s">
        <v>532</v>
      </c>
      <c r="B340" s="53">
        <f>SUM(B319:AF319)/1000</f>
        <v>0</v>
      </c>
      <c r="C340" s="53">
        <v>0</v>
      </c>
      <c r="D340" t="str">
        <f t="shared" si="42"/>
        <v>GCAM and EPS equal</v>
      </c>
    </row>
    <row r="341" spans="1:36" hidden="1" outlineLevel="1">
      <c r="A341" s="42" t="s">
        <v>164</v>
      </c>
      <c r="B341" s="54">
        <f>SUM(B331:B334,B336:B340)</f>
        <v>24.404079778600007</v>
      </c>
      <c r="C341" s="54">
        <f>SUM(C331:C334,C336:C340)</f>
        <v>26.352256807354404</v>
      </c>
    </row>
    <row r="342" spans="1:36" collapsed="1"/>
    <row r="343" spans="1:36">
      <c r="A343" s="4" t="s">
        <v>279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spans="1:36" hidden="1" outlineLevel="1"/>
    <row r="345" spans="1:36" hidden="1" outlineLevel="1">
      <c r="A345" s="35" t="s">
        <v>566</v>
      </c>
    </row>
    <row r="346" spans="1:36" hidden="1" outlineLevel="1">
      <c r="A346" t="s">
        <v>513</v>
      </c>
      <c r="B346">
        <v>2016</v>
      </c>
      <c r="C346">
        <v>2017</v>
      </c>
      <c r="D346">
        <v>2018</v>
      </c>
      <c r="E346">
        <v>2019</v>
      </c>
      <c r="F346">
        <v>2020</v>
      </c>
      <c r="G346">
        <v>2021</v>
      </c>
      <c r="H346">
        <v>2022</v>
      </c>
      <c r="I346">
        <v>2023</v>
      </c>
      <c r="J346">
        <v>2024</v>
      </c>
      <c r="K346">
        <v>2025</v>
      </c>
      <c r="L346">
        <v>2026</v>
      </c>
      <c r="M346">
        <v>2027</v>
      </c>
      <c r="N346">
        <v>2028</v>
      </c>
      <c r="O346">
        <v>2029</v>
      </c>
      <c r="P346">
        <v>2030</v>
      </c>
      <c r="Q346">
        <v>2031</v>
      </c>
      <c r="R346">
        <v>2032</v>
      </c>
      <c r="S346">
        <v>2033</v>
      </c>
      <c r="T346">
        <v>2034</v>
      </c>
      <c r="U346">
        <v>2035</v>
      </c>
      <c r="V346">
        <v>2036</v>
      </c>
      <c r="W346">
        <v>2037</v>
      </c>
      <c r="X346">
        <v>2038</v>
      </c>
      <c r="Y346">
        <v>2039</v>
      </c>
      <c r="Z346">
        <v>2040</v>
      </c>
      <c r="AA346">
        <v>2041</v>
      </c>
      <c r="AB346">
        <v>2042</v>
      </c>
      <c r="AC346">
        <v>2043</v>
      </c>
      <c r="AD346">
        <v>2044</v>
      </c>
      <c r="AE346">
        <v>2045</v>
      </c>
      <c r="AF346">
        <v>2046</v>
      </c>
      <c r="AG346">
        <v>2047</v>
      </c>
      <c r="AH346">
        <v>2048</v>
      </c>
      <c r="AI346">
        <v>2049</v>
      </c>
      <c r="AJ346">
        <v>2050</v>
      </c>
    </row>
    <row r="347" spans="1:36" hidden="1" outlineLevel="1">
      <c r="A347" t="s">
        <v>445</v>
      </c>
      <c r="B347">
        <v>2207.5700000000002</v>
      </c>
      <c r="C347">
        <v>2271.29</v>
      </c>
      <c r="D347">
        <v>2339.36</v>
      </c>
      <c r="E347">
        <v>2392.59</v>
      </c>
      <c r="F347">
        <v>2444.6999999999998</v>
      </c>
      <c r="G347">
        <v>2494.2399999999998</v>
      </c>
      <c r="H347">
        <v>2543.17</v>
      </c>
      <c r="I347">
        <v>2593.46</v>
      </c>
      <c r="J347">
        <v>2644.03</v>
      </c>
      <c r="K347">
        <v>2695.8</v>
      </c>
      <c r="L347">
        <v>2752.93</v>
      </c>
      <c r="M347">
        <v>2809.63</v>
      </c>
      <c r="N347">
        <v>2870.86</v>
      </c>
      <c r="O347">
        <v>2930.8</v>
      </c>
      <c r="P347">
        <v>2993.72</v>
      </c>
      <c r="Q347">
        <v>3063.28</v>
      </c>
      <c r="R347">
        <v>3162.88</v>
      </c>
      <c r="S347">
        <v>3264.56</v>
      </c>
      <c r="T347">
        <v>3366.29</v>
      </c>
      <c r="U347">
        <v>3470.4</v>
      </c>
      <c r="V347">
        <v>3604.64</v>
      </c>
      <c r="W347">
        <v>3740.46</v>
      </c>
      <c r="X347">
        <v>3877.01</v>
      </c>
      <c r="Y347">
        <v>4017.2</v>
      </c>
      <c r="Z347">
        <v>4158.58</v>
      </c>
      <c r="AA347">
        <v>4328.05</v>
      </c>
      <c r="AB347">
        <v>4506.96</v>
      </c>
      <c r="AC347">
        <v>4689.26</v>
      </c>
      <c r="AD347">
        <v>4873.55</v>
      </c>
      <c r="AE347">
        <v>5062.42</v>
      </c>
      <c r="AF347">
        <v>5291.63</v>
      </c>
      <c r="AG347">
        <v>5524.24</v>
      </c>
      <c r="AH347">
        <v>5759.26</v>
      </c>
      <c r="AI347">
        <v>6000.05</v>
      </c>
      <c r="AJ347">
        <v>6245.12</v>
      </c>
    </row>
    <row r="348" spans="1:36" hidden="1" outlineLevel="1">
      <c r="A348" t="s">
        <v>514</v>
      </c>
      <c r="B348">
        <f>B347/1000</f>
        <v>2.20757</v>
      </c>
      <c r="C348">
        <f t="shared" ref="C348:AJ348" si="43">C347/1000</f>
        <v>2.27129</v>
      </c>
      <c r="D348">
        <f t="shared" si="43"/>
        <v>2.3393600000000001</v>
      </c>
      <c r="E348">
        <f t="shared" si="43"/>
        <v>2.3925900000000002</v>
      </c>
      <c r="F348">
        <f t="shared" si="43"/>
        <v>2.4446999999999997</v>
      </c>
      <c r="G348">
        <f t="shared" si="43"/>
        <v>2.4942399999999996</v>
      </c>
      <c r="H348">
        <f t="shared" si="43"/>
        <v>2.5431699999999999</v>
      </c>
      <c r="I348">
        <f t="shared" si="43"/>
        <v>2.5934599999999999</v>
      </c>
      <c r="J348">
        <f t="shared" si="43"/>
        <v>2.6440300000000003</v>
      </c>
      <c r="K348">
        <f t="shared" si="43"/>
        <v>2.6958000000000002</v>
      </c>
      <c r="L348">
        <f t="shared" si="43"/>
        <v>2.7529299999999997</v>
      </c>
      <c r="M348">
        <f t="shared" si="43"/>
        <v>2.8096300000000003</v>
      </c>
      <c r="N348">
        <f t="shared" si="43"/>
        <v>2.87086</v>
      </c>
      <c r="O348">
        <f t="shared" si="43"/>
        <v>2.9308000000000001</v>
      </c>
      <c r="P348">
        <f t="shared" si="43"/>
        <v>2.9937199999999997</v>
      </c>
      <c r="Q348">
        <f t="shared" si="43"/>
        <v>3.0632800000000002</v>
      </c>
      <c r="R348">
        <f t="shared" si="43"/>
        <v>3.1628799999999999</v>
      </c>
      <c r="S348">
        <f t="shared" si="43"/>
        <v>3.2645599999999999</v>
      </c>
      <c r="T348">
        <f t="shared" si="43"/>
        <v>3.3662899999999998</v>
      </c>
      <c r="U348">
        <f t="shared" si="43"/>
        <v>3.4704000000000002</v>
      </c>
      <c r="V348">
        <f t="shared" si="43"/>
        <v>3.6046399999999998</v>
      </c>
      <c r="W348">
        <f t="shared" si="43"/>
        <v>3.7404600000000001</v>
      </c>
      <c r="X348">
        <f t="shared" si="43"/>
        <v>3.8770100000000003</v>
      </c>
      <c r="Y348">
        <f t="shared" si="43"/>
        <v>4.0171999999999999</v>
      </c>
      <c r="Z348">
        <f t="shared" si="43"/>
        <v>4.1585799999999997</v>
      </c>
      <c r="AA348">
        <f t="shared" si="43"/>
        <v>4.3280500000000002</v>
      </c>
      <c r="AB348">
        <f t="shared" si="43"/>
        <v>4.5069600000000003</v>
      </c>
      <c r="AC348">
        <f t="shared" si="43"/>
        <v>4.68926</v>
      </c>
      <c r="AD348">
        <f t="shared" si="43"/>
        <v>4.8735499999999998</v>
      </c>
      <c r="AE348">
        <f t="shared" si="43"/>
        <v>5.0624200000000004</v>
      </c>
      <c r="AF348">
        <f t="shared" si="43"/>
        <v>5.2916300000000005</v>
      </c>
      <c r="AG348">
        <f t="shared" si="43"/>
        <v>5.5242399999999998</v>
      </c>
      <c r="AH348">
        <f t="shared" si="43"/>
        <v>5.7592600000000003</v>
      </c>
      <c r="AI348">
        <f t="shared" si="43"/>
        <v>6.0000499999999999</v>
      </c>
      <c r="AJ348">
        <f t="shared" si="43"/>
        <v>6.24512</v>
      </c>
    </row>
    <row r="349" spans="1:36" hidden="1" outlineLevel="1"/>
    <row r="350" spans="1:36" hidden="1" outlineLevel="1">
      <c r="A350" s="40" t="s">
        <v>515</v>
      </c>
      <c r="B350" s="40">
        <f>SUM(F347:AJ347)</f>
        <v>117779.18000000001</v>
      </c>
    </row>
    <row r="351" spans="1:36" hidden="1" outlineLevel="1">
      <c r="A351" s="40" t="s">
        <v>503</v>
      </c>
      <c r="B351" s="40">
        <f>SUM(F348:AJ348)</f>
        <v>117.77918000000003</v>
      </c>
    </row>
    <row r="352" spans="1:36" hidden="1" outlineLevel="1">
      <c r="A352" s="40" t="s">
        <v>516</v>
      </c>
      <c r="B352" s="40">
        <f>SUM('GCAM baselines'!D459:L459)/1000</f>
        <v>39.879557493233591</v>
      </c>
    </row>
    <row r="353" spans="1:36" hidden="1" outlineLevel="1">
      <c r="A353" s="40" t="s">
        <v>517</v>
      </c>
      <c r="B353" s="40">
        <f>B352/B351</f>
        <v>0.3385959852431778</v>
      </c>
    </row>
    <row r="354" spans="1:36" hidden="1" outlineLevel="1"/>
    <row r="355" spans="1:36" hidden="1" outlineLevel="1">
      <c r="A355" t="s">
        <v>513</v>
      </c>
      <c r="B355">
        <v>2016</v>
      </c>
      <c r="C355">
        <v>2017</v>
      </c>
      <c r="D355">
        <v>2018</v>
      </c>
      <c r="E355">
        <v>2019</v>
      </c>
      <c r="F355">
        <v>2020</v>
      </c>
      <c r="G355">
        <v>2021</v>
      </c>
      <c r="H355">
        <v>2022</v>
      </c>
      <c r="I355">
        <v>2023</v>
      </c>
      <c r="J355">
        <v>2024</v>
      </c>
      <c r="K355">
        <v>2025</v>
      </c>
      <c r="L355">
        <v>2026</v>
      </c>
      <c r="M355">
        <v>2027</v>
      </c>
      <c r="N355">
        <v>2028</v>
      </c>
      <c r="O355">
        <v>2029</v>
      </c>
      <c r="P355">
        <v>2030</v>
      </c>
      <c r="Q355">
        <v>2031</v>
      </c>
      <c r="R355">
        <v>2032</v>
      </c>
      <c r="S355">
        <v>2033</v>
      </c>
      <c r="T355">
        <v>2034</v>
      </c>
      <c r="U355">
        <v>2035</v>
      </c>
      <c r="V355">
        <v>2036</v>
      </c>
      <c r="W355">
        <v>2037</v>
      </c>
      <c r="X355">
        <v>2038</v>
      </c>
      <c r="Y355">
        <v>2039</v>
      </c>
      <c r="Z355">
        <v>2040</v>
      </c>
      <c r="AA355">
        <v>2041</v>
      </c>
      <c r="AB355">
        <v>2042</v>
      </c>
      <c r="AC355">
        <v>2043</v>
      </c>
      <c r="AD355">
        <v>2044</v>
      </c>
      <c r="AE355">
        <v>2045</v>
      </c>
      <c r="AF355">
        <v>2046</v>
      </c>
      <c r="AG355">
        <v>2047</v>
      </c>
      <c r="AH355">
        <v>2048</v>
      </c>
      <c r="AI355">
        <v>2049</v>
      </c>
      <c r="AJ355">
        <v>2050</v>
      </c>
    </row>
    <row r="356" spans="1:36" hidden="1" outlineLevel="1">
      <c r="A356" t="s">
        <v>567</v>
      </c>
      <c r="B356">
        <v>416.27</v>
      </c>
      <c r="C356">
        <v>440.47899999999998</v>
      </c>
      <c r="D356">
        <v>464.67200000000003</v>
      </c>
      <c r="E356">
        <v>488.851</v>
      </c>
      <c r="F356">
        <v>513.24199999999996</v>
      </c>
      <c r="G356">
        <v>525.98699999999997</v>
      </c>
      <c r="H356">
        <v>538.95399999999995</v>
      </c>
      <c r="I356">
        <v>551.91300000000001</v>
      </c>
      <c r="J356">
        <v>564.86199999999997</v>
      </c>
      <c r="K356">
        <v>577.97699999999998</v>
      </c>
      <c r="L356">
        <v>591.38</v>
      </c>
      <c r="M356">
        <v>604.94799999999998</v>
      </c>
      <c r="N356">
        <v>618.50699999999995</v>
      </c>
      <c r="O356">
        <v>632.05499999999995</v>
      </c>
      <c r="P356">
        <v>645.65300000000002</v>
      </c>
      <c r="Q356">
        <v>656.83699999999999</v>
      </c>
      <c r="R356">
        <v>696.053</v>
      </c>
      <c r="S356">
        <v>735.24800000000005</v>
      </c>
      <c r="T356">
        <v>774.43</v>
      </c>
      <c r="U356">
        <v>813.15800000000002</v>
      </c>
      <c r="V356">
        <v>857.048</v>
      </c>
      <c r="W356">
        <v>900.47799999999995</v>
      </c>
      <c r="X356">
        <v>943.88499999999999</v>
      </c>
      <c r="Y356">
        <v>987.27</v>
      </c>
      <c r="Z356">
        <v>1030.1500000000001</v>
      </c>
      <c r="AA356">
        <v>1072.53</v>
      </c>
      <c r="AB356">
        <v>1114.4100000000001</v>
      </c>
      <c r="AC356">
        <v>1156.26</v>
      </c>
      <c r="AD356">
        <v>1198.0999999999999</v>
      </c>
      <c r="AE356">
        <v>1239.8499999999999</v>
      </c>
      <c r="AF356">
        <v>1278.1099999999999</v>
      </c>
      <c r="AG356">
        <v>1316.29</v>
      </c>
      <c r="AH356">
        <v>1354.46</v>
      </c>
      <c r="AI356">
        <v>1392.62</v>
      </c>
      <c r="AJ356">
        <v>1430.25</v>
      </c>
    </row>
    <row r="357" spans="1:36" hidden="1" outlineLevel="1">
      <c r="A357" t="s">
        <v>568</v>
      </c>
      <c r="B357">
        <v>213.08199999999999</v>
      </c>
      <c r="C357">
        <v>225.08500000000001</v>
      </c>
      <c r="D357">
        <v>236.471</v>
      </c>
      <c r="E357">
        <v>242.73599999999999</v>
      </c>
      <c r="F357">
        <v>247.61199999999999</v>
      </c>
      <c r="G357">
        <v>256.97199999999998</v>
      </c>
      <c r="H357">
        <v>266.57299999999998</v>
      </c>
      <c r="I357">
        <v>275.96899999999999</v>
      </c>
      <c r="J357">
        <v>285.93</v>
      </c>
      <c r="K357">
        <v>296.18099999999998</v>
      </c>
      <c r="L357">
        <v>309.96899999999999</v>
      </c>
      <c r="M357">
        <v>323.94600000000003</v>
      </c>
      <c r="N357">
        <v>338.16399999999999</v>
      </c>
      <c r="O357">
        <v>352.64800000000002</v>
      </c>
      <c r="P357">
        <v>367.36700000000002</v>
      </c>
      <c r="Q357">
        <v>389.32299999999998</v>
      </c>
      <c r="R357">
        <v>411.52800000000002</v>
      </c>
      <c r="S357">
        <v>433.988</v>
      </c>
      <c r="T357">
        <v>456.7</v>
      </c>
      <c r="U357">
        <v>479.57600000000002</v>
      </c>
      <c r="V357">
        <v>524.16399999999999</v>
      </c>
      <c r="W357">
        <v>568.67600000000004</v>
      </c>
      <c r="X357">
        <v>613.44500000000005</v>
      </c>
      <c r="Y357">
        <v>658.529</v>
      </c>
      <c r="Z357">
        <v>704.07600000000002</v>
      </c>
      <c r="AA357">
        <v>771.41499999999996</v>
      </c>
      <c r="AB357">
        <v>848.06299999999999</v>
      </c>
      <c r="AC357">
        <v>924.23199999999997</v>
      </c>
      <c r="AD357">
        <v>1000.71</v>
      </c>
      <c r="AE357">
        <v>1077.4000000000001</v>
      </c>
      <c r="AF357">
        <v>1192.3699999999999</v>
      </c>
      <c r="AG357">
        <v>1307.83</v>
      </c>
      <c r="AH357">
        <v>1423.17</v>
      </c>
      <c r="AI357">
        <v>1538.62</v>
      </c>
      <c r="AJ357">
        <v>1654.38</v>
      </c>
    </row>
    <row r="358" spans="1:36" hidden="1" outlineLevel="1">
      <c r="A358" t="s">
        <v>569</v>
      </c>
      <c r="B358">
        <v>166.37700000000001</v>
      </c>
      <c r="C358">
        <v>165.80600000000001</v>
      </c>
      <c r="D358">
        <v>165.23500000000001</v>
      </c>
      <c r="E358">
        <v>164.66300000000001</v>
      </c>
      <c r="F358">
        <v>164.09100000000001</v>
      </c>
      <c r="G358">
        <v>162.857</v>
      </c>
      <c r="H358">
        <v>161.62299999999999</v>
      </c>
      <c r="I358">
        <v>160.38900000000001</v>
      </c>
      <c r="J358">
        <v>159.155</v>
      </c>
      <c r="K358">
        <v>157.92099999999999</v>
      </c>
      <c r="L358">
        <v>154.517</v>
      </c>
      <c r="M358">
        <v>151.113</v>
      </c>
      <c r="N358">
        <v>147.708</v>
      </c>
      <c r="O358">
        <v>144.304</v>
      </c>
      <c r="P358">
        <v>140.90100000000001</v>
      </c>
      <c r="Q358">
        <v>137.666</v>
      </c>
      <c r="R358">
        <v>134.43100000000001</v>
      </c>
      <c r="S358">
        <v>131.196</v>
      </c>
      <c r="T358">
        <v>127.961</v>
      </c>
      <c r="U358">
        <v>124.727</v>
      </c>
      <c r="V358">
        <v>122.203</v>
      </c>
      <c r="W358">
        <v>119.679</v>
      </c>
      <c r="X358">
        <v>117.155</v>
      </c>
      <c r="Y358">
        <v>114.63</v>
      </c>
      <c r="Z358">
        <v>112.10599999999999</v>
      </c>
      <c r="AA358">
        <v>111.962</v>
      </c>
      <c r="AB358">
        <v>111.818</v>
      </c>
      <c r="AC358">
        <v>111.67400000000001</v>
      </c>
      <c r="AD358">
        <v>111.53100000000001</v>
      </c>
      <c r="AE358">
        <v>111.387</v>
      </c>
      <c r="AF358">
        <v>115.128</v>
      </c>
      <c r="AG358">
        <v>118.87</v>
      </c>
      <c r="AH358">
        <v>122.611</v>
      </c>
      <c r="AI358">
        <v>126.35299999999999</v>
      </c>
      <c r="AJ358">
        <v>130.09399999999999</v>
      </c>
    </row>
    <row r="359" spans="1:36" hidden="1" outlineLevel="1">
      <c r="A359" t="s">
        <v>570</v>
      </c>
      <c r="B359">
        <f t="shared" ref="B359:AJ359" si="44">B358-B360</f>
        <v>160.68980000000002</v>
      </c>
      <c r="C359">
        <f t="shared" si="44"/>
        <v>159.74123</v>
      </c>
      <c r="D359">
        <f t="shared" si="44"/>
        <v>158.79265000000001</v>
      </c>
      <c r="E359">
        <f t="shared" si="44"/>
        <v>157.84308000000001</v>
      </c>
      <c r="F359">
        <f t="shared" si="44"/>
        <v>156.89351000000002</v>
      </c>
      <c r="G359">
        <f t="shared" si="44"/>
        <v>155.03933000000001</v>
      </c>
      <c r="H359">
        <f t="shared" si="44"/>
        <v>153.18517</v>
      </c>
      <c r="I359">
        <f t="shared" si="44"/>
        <v>151.33100000000002</v>
      </c>
      <c r="J359">
        <f t="shared" si="44"/>
        <v>149.47684000000001</v>
      </c>
      <c r="K359">
        <f t="shared" si="44"/>
        <v>147.62269999999998</v>
      </c>
      <c r="L359">
        <f t="shared" si="44"/>
        <v>143.30459999999999</v>
      </c>
      <c r="M359">
        <f t="shared" si="44"/>
        <v>138.98650000000001</v>
      </c>
      <c r="N359">
        <f t="shared" si="44"/>
        <v>134.66730000000001</v>
      </c>
      <c r="O359">
        <f t="shared" si="44"/>
        <v>130.3493</v>
      </c>
      <c r="P359">
        <f t="shared" si="44"/>
        <v>126.03220000000002</v>
      </c>
      <c r="Q359">
        <f t="shared" si="44"/>
        <v>121.43299999999999</v>
      </c>
      <c r="R359">
        <f t="shared" si="44"/>
        <v>116.83380000000001</v>
      </c>
      <c r="S359">
        <f t="shared" si="44"/>
        <v>112.2346</v>
      </c>
      <c r="T359">
        <f t="shared" si="44"/>
        <v>107.6354</v>
      </c>
      <c r="U359">
        <f t="shared" si="44"/>
        <v>103.0372</v>
      </c>
      <c r="V359">
        <f t="shared" si="44"/>
        <v>97.566800000000001</v>
      </c>
      <c r="W359">
        <f t="shared" si="44"/>
        <v>92.096299999999999</v>
      </c>
      <c r="X359">
        <f t="shared" si="44"/>
        <v>86.625900000000001</v>
      </c>
      <c r="Y359">
        <f t="shared" si="44"/>
        <v>81.154499999999999</v>
      </c>
      <c r="Z359">
        <f t="shared" si="44"/>
        <v>75.683999999999997</v>
      </c>
      <c r="AA359">
        <f t="shared" si="44"/>
        <v>70.522600000000011</v>
      </c>
      <c r="AB359">
        <f t="shared" si="44"/>
        <v>65.361199999999997</v>
      </c>
      <c r="AC359">
        <f t="shared" si="44"/>
        <v>60.199800000000003</v>
      </c>
      <c r="AD359">
        <f t="shared" si="44"/>
        <v>55.039300000000004</v>
      </c>
      <c r="AE359">
        <f t="shared" si="44"/>
        <v>49.877900000000004</v>
      </c>
      <c r="AF359">
        <f t="shared" si="44"/>
        <v>45.096599999999995</v>
      </c>
      <c r="AG359">
        <f t="shared" si="44"/>
        <v>40.316299999999998</v>
      </c>
      <c r="AH359">
        <f t="shared" si="44"/>
        <v>35.5351</v>
      </c>
      <c r="AI359">
        <f t="shared" si="44"/>
        <v>30.7547</v>
      </c>
      <c r="AJ359">
        <f t="shared" si="44"/>
        <v>25.97399999999999</v>
      </c>
    </row>
    <row r="360" spans="1:36" hidden="1" outlineLevel="1">
      <c r="A360" t="s">
        <v>571</v>
      </c>
      <c r="B360">
        <v>5.6871999999999998</v>
      </c>
      <c r="C360">
        <v>6.0647700000000002</v>
      </c>
      <c r="D360">
        <v>6.4423500000000002</v>
      </c>
      <c r="E360">
        <v>6.8199199999999998</v>
      </c>
      <c r="F360">
        <v>7.1974900000000002</v>
      </c>
      <c r="G360">
        <v>7.8176699999999997</v>
      </c>
      <c r="H360">
        <v>8.4378299999999999</v>
      </c>
      <c r="I360">
        <v>9.0579999999999998</v>
      </c>
      <c r="J360">
        <v>9.6781600000000001</v>
      </c>
      <c r="K360">
        <v>10.298299999999999</v>
      </c>
      <c r="L360">
        <v>11.212400000000001</v>
      </c>
      <c r="M360">
        <v>12.1265</v>
      </c>
      <c r="N360">
        <v>13.040699999999999</v>
      </c>
      <c r="O360">
        <v>13.954700000000001</v>
      </c>
      <c r="P360">
        <v>14.8688</v>
      </c>
      <c r="Q360">
        <v>16.233000000000001</v>
      </c>
      <c r="R360">
        <v>17.597200000000001</v>
      </c>
      <c r="S360">
        <v>18.961400000000001</v>
      </c>
      <c r="T360">
        <v>20.325600000000001</v>
      </c>
      <c r="U360">
        <v>21.689800000000002</v>
      </c>
      <c r="V360">
        <v>24.636199999999999</v>
      </c>
      <c r="W360">
        <v>27.582699999999999</v>
      </c>
      <c r="X360">
        <v>30.5291</v>
      </c>
      <c r="Y360">
        <v>33.475499999999997</v>
      </c>
      <c r="Z360">
        <v>36.421999999999997</v>
      </c>
      <c r="AA360">
        <v>41.439399999999999</v>
      </c>
      <c r="AB360">
        <v>46.456800000000001</v>
      </c>
      <c r="AC360">
        <v>51.474200000000003</v>
      </c>
      <c r="AD360">
        <v>56.491700000000002</v>
      </c>
      <c r="AE360">
        <v>61.509099999999997</v>
      </c>
      <c r="AF360">
        <v>70.031400000000005</v>
      </c>
      <c r="AG360">
        <v>78.553700000000006</v>
      </c>
      <c r="AH360">
        <v>87.075900000000004</v>
      </c>
      <c r="AI360">
        <v>95.598299999999995</v>
      </c>
      <c r="AJ360">
        <v>104.12</v>
      </c>
    </row>
    <row r="361" spans="1:36" hidden="1" outlineLevel="1">
      <c r="A361" t="s">
        <v>572</v>
      </c>
      <c r="B361">
        <v>716.57899999999995</v>
      </c>
      <c r="C361">
        <v>736.54300000000001</v>
      </c>
      <c r="D361">
        <v>760.60199999999998</v>
      </c>
      <c r="E361">
        <v>783.65700000000004</v>
      </c>
      <c r="F361">
        <v>806.97400000000005</v>
      </c>
      <c r="G361">
        <v>830.851</v>
      </c>
      <c r="H361">
        <v>854.04499999999996</v>
      </c>
      <c r="I361">
        <v>879.49699999999996</v>
      </c>
      <c r="J361">
        <v>905.64800000000002</v>
      </c>
      <c r="K361">
        <v>932.15899999999999</v>
      </c>
      <c r="L361">
        <v>961.77300000000002</v>
      </c>
      <c r="M361">
        <v>990.71400000000006</v>
      </c>
      <c r="N361">
        <v>1024.25</v>
      </c>
      <c r="O361">
        <v>1056.23</v>
      </c>
      <c r="P361">
        <v>1090.81</v>
      </c>
      <c r="Q361">
        <v>1126.6500000000001</v>
      </c>
      <c r="R361">
        <v>1164.54</v>
      </c>
      <c r="S361">
        <v>1204.28</v>
      </c>
      <c r="T361">
        <v>1243.83</v>
      </c>
      <c r="U361">
        <v>1286.05</v>
      </c>
      <c r="V361">
        <v>1330.81</v>
      </c>
      <c r="W361">
        <v>1377.68</v>
      </c>
      <c r="X361">
        <v>1425.05</v>
      </c>
      <c r="Y361">
        <v>1475.78</v>
      </c>
      <c r="Z361">
        <v>1527.74</v>
      </c>
      <c r="AA361">
        <v>1584.2</v>
      </c>
      <c r="AB361">
        <v>1641.21</v>
      </c>
      <c r="AC361">
        <v>1702.1</v>
      </c>
      <c r="AD361">
        <v>1764.7</v>
      </c>
      <c r="AE361">
        <v>1831.75</v>
      </c>
      <c r="AF361">
        <v>1900.47</v>
      </c>
      <c r="AG361">
        <v>1972.16</v>
      </c>
      <c r="AH361">
        <v>2046.41</v>
      </c>
      <c r="AI361">
        <v>2126.34</v>
      </c>
      <c r="AJ361">
        <v>2210.75</v>
      </c>
    </row>
    <row r="362" spans="1:36" hidden="1" outlineLevel="1">
      <c r="A362" t="s">
        <v>573</v>
      </c>
      <c r="B362">
        <v>695.25800000000004</v>
      </c>
      <c r="C362">
        <v>703.38099999999997</v>
      </c>
      <c r="D362">
        <v>712.38499999999999</v>
      </c>
      <c r="E362">
        <v>712.678</v>
      </c>
      <c r="F362">
        <v>712.77599999999995</v>
      </c>
      <c r="G362">
        <v>717.572</v>
      </c>
      <c r="H362">
        <v>721.976</v>
      </c>
      <c r="I362">
        <v>725.69500000000005</v>
      </c>
      <c r="J362">
        <v>728.43499999999995</v>
      </c>
      <c r="K362">
        <v>731.56700000000001</v>
      </c>
      <c r="L362">
        <v>735.28599999999994</v>
      </c>
      <c r="M362">
        <v>738.90700000000004</v>
      </c>
      <c r="N362">
        <v>742.23500000000001</v>
      </c>
      <c r="O362">
        <v>745.56200000000001</v>
      </c>
      <c r="P362">
        <v>748.98800000000006</v>
      </c>
      <c r="Q362">
        <v>752.80499999999995</v>
      </c>
      <c r="R362">
        <v>756.32799999999997</v>
      </c>
      <c r="S362">
        <v>759.851</v>
      </c>
      <c r="T362">
        <v>763.37400000000002</v>
      </c>
      <c r="U362">
        <v>766.89800000000002</v>
      </c>
      <c r="V362">
        <v>770.42100000000005</v>
      </c>
      <c r="W362">
        <v>773.94399999999996</v>
      </c>
      <c r="X362">
        <v>777.46699999999998</v>
      </c>
      <c r="Y362">
        <v>780.99099999999999</v>
      </c>
      <c r="Z362">
        <v>784.51400000000001</v>
      </c>
      <c r="AA362">
        <v>787.93899999999996</v>
      </c>
      <c r="AB362">
        <v>791.46299999999997</v>
      </c>
      <c r="AC362">
        <v>794.98599999999999</v>
      </c>
      <c r="AD362">
        <v>798.50900000000001</v>
      </c>
      <c r="AE362">
        <v>802.03200000000004</v>
      </c>
      <c r="AF362">
        <v>805.55600000000004</v>
      </c>
      <c r="AG362">
        <v>809.07899999999995</v>
      </c>
      <c r="AH362">
        <v>812.60199999999998</v>
      </c>
      <c r="AI362">
        <v>816.125</v>
      </c>
      <c r="AJ362">
        <v>819.649</v>
      </c>
    </row>
    <row r="363" spans="1:36" hidden="1" outlineLevel="1"/>
    <row r="364" spans="1:36" hidden="1" outlineLevel="1">
      <c r="A364" t="s">
        <v>574</v>
      </c>
    </row>
    <row r="365" spans="1:36" hidden="1" outlineLevel="1">
      <c r="A365" t="s">
        <v>575</v>
      </c>
      <c r="B365">
        <f>B361-SUM(B368,B371)</f>
        <v>391.87899999999996</v>
      </c>
      <c r="C365">
        <f t="shared" ref="C365:AI365" si="45">C361-SUM(C368,C371)</f>
        <v>410.37900000000002</v>
      </c>
      <c r="D365">
        <f t="shared" si="45"/>
        <v>430.95499999999998</v>
      </c>
      <c r="E365">
        <f t="shared" si="45"/>
        <v>451.52800000000002</v>
      </c>
      <c r="F365">
        <f t="shared" si="45"/>
        <v>472.36300000000006</v>
      </c>
      <c r="G365">
        <f t="shared" si="45"/>
        <v>494.161</v>
      </c>
      <c r="H365">
        <f t="shared" si="45"/>
        <v>516.26499999999999</v>
      </c>
      <c r="I365">
        <f t="shared" si="45"/>
        <v>539.61899999999991</v>
      </c>
      <c r="J365">
        <f t="shared" si="45"/>
        <v>563.67499999999995</v>
      </c>
      <c r="K365">
        <f t="shared" si="45"/>
        <v>589.08799999999997</v>
      </c>
      <c r="L365">
        <f t="shared" si="45"/>
        <v>616.88900000000001</v>
      </c>
      <c r="M365">
        <f t="shared" si="45"/>
        <v>643.02700000000004</v>
      </c>
      <c r="N365">
        <f t="shared" si="45"/>
        <v>673.65</v>
      </c>
      <c r="O365">
        <f t="shared" si="45"/>
        <v>702.81899999999996</v>
      </c>
      <c r="P365">
        <f t="shared" si="45"/>
        <v>735.57099999999991</v>
      </c>
      <c r="Q365">
        <f t="shared" si="45"/>
        <v>768.58400000000006</v>
      </c>
      <c r="R365">
        <f t="shared" si="45"/>
        <v>803.63799999999992</v>
      </c>
      <c r="S365">
        <f t="shared" si="45"/>
        <v>840.54399999999998</v>
      </c>
      <c r="T365">
        <f t="shared" si="45"/>
        <v>878.24199999999996</v>
      </c>
      <c r="U365">
        <f t="shared" si="45"/>
        <v>917.6099999999999</v>
      </c>
      <c r="V365">
        <f t="shared" si="45"/>
        <v>959.51299999999992</v>
      </c>
      <c r="W365">
        <f t="shared" si="45"/>
        <v>1004.4150000000001</v>
      </c>
      <c r="X365">
        <f t="shared" si="45"/>
        <v>1049.913</v>
      </c>
      <c r="Y365">
        <f t="shared" si="45"/>
        <v>1097.76</v>
      </c>
      <c r="Z365">
        <f t="shared" si="45"/>
        <v>1146.8310000000001</v>
      </c>
      <c r="AA365">
        <f t="shared" si="45"/>
        <v>1200.393</v>
      </c>
      <c r="AB365">
        <f t="shared" si="45"/>
        <v>1254.499</v>
      </c>
      <c r="AC365">
        <f t="shared" si="45"/>
        <v>1313.4669999999999</v>
      </c>
      <c r="AD365">
        <f t="shared" si="45"/>
        <v>1373.14</v>
      </c>
      <c r="AE365">
        <f t="shared" si="45"/>
        <v>1437.2529999999999</v>
      </c>
      <c r="AF365">
        <f t="shared" si="45"/>
        <v>1502.93</v>
      </c>
      <c r="AG365">
        <f t="shared" si="45"/>
        <v>1572.652</v>
      </c>
      <c r="AH365">
        <f t="shared" si="45"/>
        <v>1644.9260000000002</v>
      </c>
      <c r="AI365">
        <f t="shared" si="45"/>
        <v>1721.875</v>
      </c>
      <c r="AJ365">
        <f>AJ361-SUM(AJ368,AJ371)</f>
        <v>1803.278</v>
      </c>
    </row>
    <row r="366" spans="1:36" hidden="1" outlineLevel="1"/>
    <row r="367" spans="1:36" hidden="1" outlineLevel="1">
      <c r="A367" t="s">
        <v>576</v>
      </c>
    </row>
    <row r="368" spans="1:36" hidden="1" outlineLevel="1">
      <c r="A368" t="s">
        <v>577</v>
      </c>
      <c r="B368">
        <v>67.56</v>
      </c>
      <c r="C368">
        <v>68.97</v>
      </c>
      <c r="D368">
        <v>70.39</v>
      </c>
      <c r="E368">
        <v>71.81</v>
      </c>
      <c r="F368">
        <v>73.23</v>
      </c>
      <c r="G368">
        <v>73.239999999999995</v>
      </c>
      <c r="H368">
        <v>73.260000000000005</v>
      </c>
      <c r="I368">
        <v>73.28</v>
      </c>
      <c r="J368">
        <v>73.290000000000006</v>
      </c>
      <c r="K368">
        <v>73.31</v>
      </c>
      <c r="L368">
        <v>74.03</v>
      </c>
      <c r="M368">
        <v>74.739999999999995</v>
      </c>
      <c r="N368">
        <v>75.56</v>
      </c>
      <c r="O368">
        <v>76.27</v>
      </c>
      <c r="P368">
        <v>76.989999999999995</v>
      </c>
      <c r="Q368">
        <v>77.7</v>
      </c>
      <c r="R368">
        <v>78.42</v>
      </c>
      <c r="S368">
        <v>79.13</v>
      </c>
      <c r="T368">
        <v>79.849999999999994</v>
      </c>
      <c r="U368">
        <v>80.569999999999993</v>
      </c>
      <c r="V368">
        <v>81.28</v>
      </c>
      <c r="W368">
        <v>82.1</v>
      </c>
      <c r="X368">
        <v>82.81</v>
      </c>
      <c r="Y368">
        <v>83.53</v>
      </c>
      <c r="Z368">
        <v>84.24</v>
      </c>
      <c r="AA368">
        <v>84.96</v>
      </c>
      <c r="AB368">
        <v>85.67</v>
      </c>
      <c r="AC368">
        <v>86.39</v>
      </c>
      <c r="AD368">
        <v>87.1</v>
      </c>
      <c r="AE368">
        <v>87.82</v>
      </c>
      <c r="AF368">
        <v>88.63</v>
      </c>
      <c r="AG368">
        <v>89.35</v>
      </c>
      <c r="AH368">
        <v>90.07</v>
      </c>
      <c r="AI368">
        <v>90.78</v>
      </c>
      <c r="AJ368">
        <v>91.5</v>
      </c>
    </row>
    <row r="369" spans="1:36" hidden="1" outlineLevel="1"/>
    <row r="370" spans="1:36" hidden="1" outlineLevel="1">
      <c r="A370" t="s">
        <v>105</v>
      </c>
    </row>
    <row r="371" spans="1:36" hidden="1" outlineLevel="1">
      <c r="A371" t="s">
        <v>578</v>
      </c>
      <c r="B371">
        <v>257.14</v>
      </c>
      <c r="C371">
        <v>257.19400000000002</v>
      </c>
      <c r="D371">
        <v>259.25700000000001</v>
      </c>
      <c r="E371">
        <v>260.31900000000002</v>
      </c>
      <c r="F371">
        <v>261.38099999999997</v>
      </c>
      <c r="G371">
        <v>263.45</v>
      </c>
      <c r="H371">
        <v>264.52</v>
      </c>
      <c r="I371">
        <v>266.59800000000001</v>
      </c>
      <c r="J371">
        <v>268.68299999999999</v>
      </c>
      <c r="K371">
        <v>269.76100000000002</v>
      </c>
      <c r="L371">
        <v>270.85399999999998</v>
      </c>
      <c r="M371">
        <v>272.947</v>
      </c>
      <c r="N371">
        <v>275.04000000000002</v>
      </c>
      <c r="O371">
        <v>277.14100000000002</v>
      </c>
      <c r="P371">
        <v>278.24900000000002</v>
      </c>
      <c r="Q371">
        <v>280.36599999999999</v>
      </c>
      <c r="R371">
        <v>282.48200000000003</v>
      </c>
      <c r="S371">
        <v>284.60599999999999</v>
      </c>
      <c r="T371">
        <v>285.738</v>
      </c>
      <c r="U371">
        <v>287.87</v>
      </c>
      <c r="V371">
        <v>290.017</v>
      </c>
      <c r="W371">
        <v>291.16500000000002</v>
      </c>
      <c r="X371">
        <v>292.327</v>
      </c>
      <c r="Y371">
        <v>294.49</v>
      </c>
      <c r="Z371">
        <v>296.66899999999998</v>
      </c>
      <c r="AA371">
        <v>298.84699999999998</v>
      </c>
      <c r="AB371">
        <v>301.041</v>
      </c>
      <c r="AC371">
        <v>302.24299999999999</v>
      </c>
      <c r="AD371">
        <v>304.45999999999998</v>
      </c>
      <c r="AE371">
        <v>306.67700000000002</v>
      </c>
      <c r="AF371">
        <v>308.91000000000003</v>
      </c>
      <c r="AG371">
        <v>310.15800000000002</v>
      </c>
      <c r="AH371">
        <v>311.41399999999999</v>
      </c>
      <c r="AI371">
        <v>313.685</v>
      </c>
      <c r="AJ371">
        <v>315.97199999999998</v>
      </c>
    </row>
    <row r="372" spans="1:36" hidden="1" outlineLevel="1"/>
    <row r="373" spans="1:36" hidden="1" outlineLevel="1">
      <c r="A373" s="49" t="s">
        <v>518</v>
      </c>
      <c r="B373" s="52" t="s">
        <v>519</v>
      </c>
      <c r="C373" s="52" t="s">
        <v>520</v>
      </c>
      <c r="G373" s="52">
        <v>2030</v>
      </c>
      <c r="H373" s="52" t="s">
        <v>519</v>
      </c>
      <c r="J373" s="52">
        <v>2050</v>
      </c>
      <c r="K373" s="52" t="s">
        <v>519</v>
      </c>
    </row>
    <row r="374" spans="1:36" hidden="1" outlineLevel="1">
      <c r="A374" s="41" t="s">
        <v>521</v>
      </c>
      <c r="B374" s="53">
        <f>SUM(F356:AJ356)/1000</f>
        <v>27.312914999999997</v>
      </c>
      <c r="C374" s="53">
        <f>SUM('GCAM baselines'!K459:L459)/1000</f>
        <v>5.4503731790575349</v>
      </c>
      <c r="D374" t="str">
        <f>IF(C374&gt;B374,"GCAM value higher",IF(C374=B374,"GCAM and EPS equal","EPS value higher"))</f>
        <v>EPS value higher</v>
      </c>
      <c r="G374" s="196" t="s">
        <v>79</v>
      </c>
      <c r="H374" s="197">
        <f>P356</f>
        <v>645.65300000000002</v>
      </c>
      <c r="J374" s="196" t="s">
        <v>79</v>
      </c>
      <c r="K374" s="197">
        <f>AJ356</f>
        <v>1430.25</v>
      </c>
    </row>
    <row r="375" spans="1:36" hidden="1" outlineLevel="1">
      <c r="A375" s="41" t="s">
        <v>522</v>
      </c>
      <c r="B375" s="53">
        <f>SUM(F357:AJ357)/1000</f>
        <v>20.299526</v>
      </c>
      <c r="C375" s="53">
        <f>'GCAM baselines'!G459/1000</f>
        <v>7.7486279578095267</v>
      </c>
      <c r="D375" t="str">
        <f t="shared" ref="D375:D383" si="46">IF(C375&gt;B375,"GCAM value higher",IF(C375=B375,"GCAM and EPS equal","EPS value higher"))</f>
        <v>EPS value higher</v>
      </c>
      <c r="G375" s="196" t="s">
        <v>81</v>
      </c>
      <c r="H375" s="197">
        <f t="shared" ref="H375" si="47">P357</f>
        <v>367.36700000000002</v>
      </c>
      <c r="J375" s="196" t="s">
        <v>81</v>
      </c>
      <c r="K375" s="197">
        <f>AJ357</f>
        <v>1654.38</v>
      </c>
    </row>
    <row r="376" spans="1:36" hidden="1" outlineLevel="1">
      <c r="A376" s="41" t="s">
        <v>523</v>
      </c>
      <c r="B376" s="53">
        <f>SUM(F359:AJ359)/1000</f>
        <v>3.0598674500000005</v>
      </c>
      <c r="C376" s="53">
        <f>'GCAM baselines'!F459/1000</f>
        <v>5.4690765521075573</v>
      </c>
      <c r="D376" t="str">
        <f t="shared" si="46"/>
        <v>GCAM value higher</v>
      </c>
      <c r="G376" s="196" t="s">
        <v>374</v>
      </c>
      <c r="H376" s="197">
        <f>P359</f>
        <v>126.03220000000002</v>
      </c>
      <c r="J376" s="196" t="s">
        <v>374</v>
      </c>
      <c r="K376" s="197">
        <f>AJ359</f>
        <v>25.97399999999999</v>
      </c>
    </row>
    <row r="377" spans="1:36" hidden="1" outlineLevel="1">
      <c r="A377" s="41" t="s">
        <v>524</v>
      </c>
      <c r="B377" s="53">
        <f>SUM(F360:AJ360)/1000</f>
        <v>1.05789355</v>
      </c>
      <c r="C377" s="53">
        <f>'GCAM baselines'!E459/1000</f>
        <v>0.86644220569022468</v>
      </c>
      <c r="D377" t="str">
        <f t="shared" si="46"/>
        <v>EPS value higher</v>
      </c>
      <c r="G377" s="196" t="s">
        <v>373</v>
      </c>
      <c r="H377" s="197">
        <f t="shared" ref="H377:H378" si="48">P360</f>
        <v>14.8688</v>
      </c>
      <c r="J377" s="196" t="s">
        <v>373</v>
      </c>
      <c r="K377" s="197">
        <f>AJ360</f>
        <v>104.12</v>
      </c>
    </row>
    <row r="378" spans="1:36" ht="28.8" hidden="1" outlineLevel="1">
      <c r="A378" s="199" t="s">
        <v>525</v>
      </c>
      <c r="B378" s="200">
        <f>SUM(F361:AJ361)/1000</f>
        <v>42.275451000000004</v>
      </c>
      <c r="C378" s="200">
        <f>SUM('GCAM baselines'!J459,'GCAM baselines'!B459)/1000</f>
        <v>22.237277975214269</v>
      </c>
      <c r="D378" t="str">
        <f t="shared" si="46"/>
        <v>EPS value higher</v>
      </c>
      <c r="G378" s="196" t="s">
        <v>526</v>
      </c>
      <c r="H378" s="197">
        <f t="shared" si="48"/>
        <v>1090.81</v>
      </c>
      <c r="J378" s="196" t="s">
        <v>526</v>
      </c>
      <c r="K378" s="197">
        <f>AJ361</f>
        <v>2210.75</v>
      </c>
    </row>
    <row r="379" spans="1:36" ht="28.8" hidden="1" outlineLevel="1">
      <c r="A379" s="41" t="s">
        <v>527</v>
      </c>
      <c r="B379" s="53">
        <f>SUM(F365:AJ365,F371:AJ371)/1000</f>
        <v>39.766351000000022</v>
      </c>
      <c r="C379" s="53">
        <f>'GCAM baselines'!J459/1000</f>
        <v>16.904725544940153</v>
      </c>
      <c r="D379" t="str">
        <f t="shared" si="46"/>
        <v>EPS value higher</v>
      </c>
      <c r="G379" s="196" t="s">
        <v>528</v>
      </c>
      <c r="H379" s="197">
        <f>SUM(P365,P368)</f>
        <v>812.56099999999992</v>
      </c>
      <c r="J379" s="196" t="s">
        <v>528</v>
      </c>
      <c r="K379" s="197">
        <f>SUM(AJ365,AJ368)</f>
        <v>1894.778</v>
      </c>
    </row>
    <row r="380" spans="1:36" hidden="1" outlineLevel="1">
      <c r="A380" s="41" t="s">
        <v>529</v>
      </c>
      <c r="B380" s="53">
        <f>SUM(F368:AJ368)/1000</f>
        <v>2.5091000000000006</v>
      </c>
      <c r="C380" s="53">
        <f>'GCAM baselines'!B459/1000</f>
        <v>5.3325524302741174</v>
      </c>
      <c r="D380" t="str">
        <f t="shared" si="46"/>
        <v>GCAM value higher</v>
      </c>
      <c r="G380" s="196" t="s">
        <v>105</v>
      </c>
      <c r="H380" s="197">
        <f>P371</f>
        <v>278.24900000000002</v>
      </c>
      <c r="J380" s="196" t="s">
        <v>105</v>
      </c>
      <c r="K380" s="197">
        <f>AJ371</f>
        <v>315.97199999999998</v>
      </c>
    </row>
    <row r="381" spans="1:36" ht="28.8" hidden="1" outlineLevel="1">
      <c r="A381" s="41" t="s">
        <v>530</v>
      </c>
      <c r="B381" s="198">
        <v>0</v>
      </c>
      <c r="C381" s="53">
        <f>SUM('GCAM baselines'!H459,'GCAM baselines'!I459)/1000</f>
        <v>0.30960221549676248</v>
      </c>
      <c r="D381" t="str">
        <f t="shared" si="46"/>
        <v>GCAM value higher</v>
      </c>
      <c r="G381" s="196" t="s">
        <v>87</v>
      </c>
      <c r="H381" s="197">
        <v>0</v>
      </c>
      <c r="J381" s="196" t="s">
        <v>87</v>
      </c>
      <c r="K381" s="197">
        <v>0</v>
      </c>
    </row>
    <row r="382" spans="1:36" hidden="1" outlineLevel="1">
      <c r="A382" s="41" t="s">
        <v>531</v>
      </c>
      <c r="B382" s="53">
        <f>SUM(F362:AJ362)/1000</f>
        <v>23.773532000000003</v>
      </c>
      <c r="C382" s="53">
        <f>'GCAM baselines'!C459/1000</f>
        <v>-2.2018425921422846</v>
      </c>
      <c r="D382" t="str">
        <f t="shared" si="46"/>
        <v>EPS value higher</v>
      </c>
      <c r="G382" s="196" t="s">
        <v>103</v>
      </c>
      <c r="H382" s="197">
        <f>P362</f>
        <v>748.98800000000006</v>
      </c>
      <c r="J382" s="196" t="s">
        <v>103</v>
      </c>
      <c r="K382" s="197">
        <f>AH362</f>
        <v>812.60199999999998</v>
      </c>
    </row>
    <row r="383" spans="1:36" hidden="1" outlineLevel="1">
      <c r="A383" s="41" t="s">
        <v>532</v>
      </c>
      <c r="B383" s="53">
        <v>0</v>
      </c>
      <c r="C383" s="53">
        <v>0</v>
      </c>
      <c r="D383" t="str">
        <f t="shared" si="46"/>
        <v>GCAM and EPS equal</v>
      </c>
    </row>
    <row r="384" spans="1:36" hidden="1" outlineLevel="1">
      <c r="A384" s="42" t="s">
        <v>164</v>
      </c>
      <c r="B384" s="54">
        <f>SUM(B374:B377,B379:B383)</f>
        <v>117.77918500000003</v>
      </c>
      <c r="C384" s="54">
        <f>SUM(C374:C377,C379:C383)</f>
        <v>39.879557493233591</v>
      </c>
    </row>
    <row r="385" spans="1:36" collapsed="1"/>
    <row r="386" spans="1:36">
      <c r="A386" s="4" t="s">
        <v>509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idden="1" outlineLevel="1"/>
    <row r="388" spans="1:36" hidden="1" outlineLevel="1">
      <c r="A388" s="35" t="s">
        <v>579</v>
      </c>
    </row>
    <row r="389" spans="1:36" hidden="1" outlineLevel="1">
      <c r="A389" t="s">
        <v>513</v>
      </c>
      <c r="B389">
        <v>2016</v>
      </c>
      <c r="C389">
        <v>2017</v>
      </c>
      <c r="D389">
        <v>2018</v>
      </c>
      <c r="E389">
        <v>2019</v>
      </c>
      <c r="F389">
        <v>2020</v>
      </c>
      <c r="G389">
        <v>2021</v>
      </c>
      <c r="H389">
        <v>2022</v>
      </c>
      <c r="I389">
        <v>2023</v>
      </c>
      <c r="J389">
        <v>2024</v>
      </c>
      <c r="K389">
        <v>2025</v>
      </c>
      <c r="L389">
        <v>2026</v>
      </c>
      <c r="M389">
        <v>2027</v>
      </c>
      <c r="N389">
        <v>2028</v>
      </c>
      <c r="O389">
        <v>2029</v>
      </c>
      <c r="P389">
        <v>2030</v>
      </c>
      <c r="Q389">
        <v>2031</v>
      </c>
      <c r="R389">
        <v>2032</v>
      </c>
      <c r="S389">
        <v>2033</v>
      </c>
      <c r="T389">
        <v>2034</v>
      </c>
      <c r="U389">
        <v>2035</v>
      </c>
      <c r="V389">
        <v>2036</v>
      </c>
      <c r="W389">
        <v>2037</v>
      </c>
      <c r="X389">
        <v>2038</v>
      </c>
      <c r="Y389">
        <v>2039</v>
      </c>
      <c r="Z389">
        <v>2040</v>
      </c>
      <c r="AA389">
        <v>2041</v>
      </c>
      <c r="AB389">
        <v>2042</v>
      </c>
      <c r="AC389">
        <v>2043</v>
      </c>
      <c r="AD389">
        <v>2044</v>
      </c>
      <c r="AE389">
        <v>2045</v>
      </c>
      <c r="AF389">
        <v>2046</v>
      </c>
      <c r="AG389">
        <v>2047</v>
      </c>
      <c r="AH389">
        <v>2048</v>
      </c>
      <c r="AI389">
        <v>2049</v>
      </c>
      <c r="AJ389">
        <v>2050</v>
      </c>
    </row>
    <row r="390" spans="1:36" hidden="1" outlineLevel="1">
      <c r="A390" t="s">
        <v>445</v>
      </c>
      <c r="B390">
        <v>329.86</v>
      </c>
      <c r="C390">
        <v>332.863</v>
      </c>
      <c r="D390">
        <v>334.85300000000001</v>
      </c>
      <c r="E390">
        <v>337.21600000000001</v>
      </c>
      <c r="F390">
        <v>339.91899999999998</v>
      </c>
      <c r="G390">
        <v>341.52600000000001</v>
      </c>
      <c r="H390">
        <v>342.71800000000002</v>
      </c>
      <c r="I390">
        <v>344.49900000000002</v>
      </c>
      <c r="J390">
        <v>345.774</v>
      </c>
      <c r="K390">
        <v>347.435</v>
      </c>
      <c r="L390">
        <v>349.27699999999999</v>
      </c>
      <c r="M390">
        <v>350.762</v>
      </c>
      <c r="N390">
        <v>352.03199999999998</v>
      </c>
      <c r="O390">
        <v>353.36799999999999</v>
      </c>
      <c r="P390">
        <v>354.78</v>
      </c>
      <c r="Q390">
        <v>352.14800000000002</v>
      </c>
      <c r="R390">
        <v>347.971</v>
      </c>
      <c r="S390">
        <v>342.89600000000002</v>
      </c>
      <c r="T390">
        <v>338.14</v>
      </c>
      <c r="U390">
        <v>333.89699999999999</v>
      </c>
      <c r="V390">
        <v>332.221</v>
      </c>
      <c r="W390">
        <v>330.505</v>
      </c>
      <c r="X390">
        <v>329.13</v>
      </c>
      <c r="Y390">
        <v>327.66199999999998</v>
      </c>
      <c r="Z390">
        <v>326.51</v>
      </c>
      <c r="AA390">
        <v>325.22000000000003</v>
      </c>
      <c r="AB390">
        <v>324.166</v>
      </c>
      <c r="AC390">
        <v>323.06900000000002</v>
      </c>
      <c r="AD390">
        <v>322.125</v>
      </c>
      <c r="AE390">
        <v>320.54500000000002</v>
      </c>
      <c r="AF390">
        <v>317.81299999999999</v>
      </c>
      <c r="AG390">
        <v>315.11900000000003</v>
      </c>
      <c r="AH390">
        <v>312.44299999999998</v>
      </c>
      <c r="AI390">
        <v>309.67899999999997</v>
      </c>
      <c r="AJ390">
        <v>306.98399999999998</v>
      </c>
    </row>
    <row r="391" spans="1:36" hidden="1" outlineLevel="1">
      <c r="A391" t="s">
        <v>514</v>
      </c>
      <c r="B391">
        <f>B390/1000</f>
        <v>0.32985999999999999</v>
      </c>
      <c r="C391">
        <f t="shared" ref="C391:AJ391" si="49">C390/1000</f>
        <v>0.33286300000000002</v>
      </c>
      <c r="D391">
        <f t="shared" si="49"/>
        <v>0.33485300000000001</v>
      </c>
      <c r="E391">
        <f t="shared" si="49"/>
        <v>0.33721600000000002</v>
      </c>
      <c r="F391">
        <f t="shared" si="49"/>
        <v>0.33991899999999997</v>
      </c>
      <c r="G391">
        <f t="shared" si="49"/>
        <v>0.341526</v>
      </c>
      <c r="H391">
        <f t="shared" si="49"/>
        <v>0.34271800000000002</v>
      </c>
      <c r="I391">
        <f t="shared" si="49"/>
        <v>0.344499</v>
      </c>
      <c r="J391">
        <f t="shared" si="49"/>
        <v>0.34577400000000003</v>
      </c>
      <c r="K391">
        <f t="shared" si="49"/>
        <v>0.34743499999999999</v>
      </c>
      <c r="L391">
        <f t="shared" si="49"/>
        <v>0.349277</v>
      </c>
      <c r="M391">
        <f t="shared" si="49"/>
        <v>0.35076200000000002</v>
      </c>
      <c r="N391">
        <f t="shared" si="49"/>
        <v>0.35203199999999996</v>
      </c>
      <c r="O391">
        <f t="shared" si="49"/>
        <v>0.35336800000000002</v>
      </c>
      <c r="P391">
        <f t="shared" si="49"/>
        <v>0.35477999999999998</v>
      </c>
      <c r="Q391">
        <f t="shared" si="49"/>
        <v>0.35214800000000002</v>
      </c>
      <c r="R391">
        <f t="shared" si="49"/>
        <v>0.34797100000000003</v>
      </c>
      <c r="S391">
        <f t="shared" si="49"/>
        <v>0.34289600000000003</v>
      </c>
      <c r="T391">
        <f t="shared" si="49"/>
        <v>0.33814</v>
      </c>
      <c r="U391">
        <f t="shared" si="49"/>
        <v>0.333897</v>
      </c>
      <c r="V391">
        <f t="shared" si="49"/>
        <v>0.33222099999999999</v>
      </c>
      <c r="W391">
        <f t="shared" si="49"/>
        <v>0.33050499999999999</v>
      </c>
      <c r="X391">
        <f t="shared" si="49"/>
        <v>0.32912999999999998</v>
      </c>
      <c r="Y391">
        <f t="shared" si="49"/>
        <v>0.32766199999999995</v>
      </c>
      <c r="Z391">
        <f t="shared" si="49"/>
        <v>0.32650999999999997</v>
      </c>
      <c r="AA391">
        <f t="shared" si="49"/>
        <v>0.32522000000000001</v>
      </c>
      <c r="AB391">
        <f t="shared" si="49"/>
        <v>0.32416600000000001</v>
      </c>
      <c r="AC391">
        <f t="shared" si="49"/>
        <v>0.323069</v>
      </c>
      <c r="AD391">
        <f t="shared" si="49"/>
        <v>0.32212499999999999</v>
      </c>
      <c r="AE391">
        <f t="shared" si="49"/>
        <v>0.32054500000000002</v>
      </c>
      <c r="AF391">
        <f t="shared" si="49"/>
        <v>0.31781300000000001</v>
      </c>
      <c r="AG391">
        <f t="shared" si="49"/>
        <v>0.31511900000000004</v>
      </c>
      <c r="AH391">
        <f t="shared" si="49"/>
        <v>0.31244299999999997</v>
      </c>
      <c r="AI391">
        <f t="shared" si="49"/>
        <v>0.30967899999999998</v>
      </c>
      <c r="AJ391">
        <f t="shared" si="49"/>
        <v>0.30698399999999998</v>
      </c>
    </row>
    <row r="392" spans="1:36" hidden="1" outlineLevel="1"/>
    <row r="393" spans="1:36" hidden="1" outlineLevel="1">
      <c r="A393" t="s">
        <v>513</v>
      </c>
      <c r="B393">
        <v>2016</v>
      </c>
      <c r="C393">
        <v>2017</v>
      </c>
      <c r="D393">
        <v>2018</v>
      </c>
      <c r="E393">
        <v>2019</v>
      </c>
      <c r="F393">
        <v>2020</v>
      </c>
      <c r="G393">
        <v>2021</v>
      </c>
      <c r="H393">
        <v>2022</v>
      </c>
      <c r="I393">
        <v>2023</v>
      </c>
      <c r="J393">
        <v>2024</v>
      </c>
      <c r="K393">
        <v>2025</v>
      </c>
      <c r="L393">
        <v>2026</v>
      </c>
      <c r="M393">
        <v>2027</v>
      </c>
      <c r="N393">
        <v>2028</v>
      </c>
      <c r="O393">
        <v>2029</v>
      </c>
      <c r="P393">
        <v>2030</v>
      </c>
      <c r="Q393">
        <v>2031</v>
      </c>
      <c r="R393">
        <v>2032</v>
      </c>
      <c r="S393">
        <v>2033</v>
      </c>
      <c r="T393">
        <v>2034</v>
      </c>
      <c r="U393">
        <v>2035</v>
      </c>
      <c r="V393">
        <v>2036</v>
      </c>
      <c r="W393">
        <v>2037</v>
      </c>
      <c r="X393">
        <v>2038</v>
      </c>
      <c r="Y393">
        <v>2039</v>
      </c>
      <c r="Z393">
        <v>2040</v>
      </c>
      <c r="AA393">
        <v>2041</v>
      </c>
      <c r="AB393">
        <v>2042</v>
      </c>
      <c r="AC393">
        <v>2043</v>
      </c>
      <c r="AD393">
        <v>2044</v>
      </c>
      <c r="AE393">
        <v>2045</v>
      </c>
      <c r="AF393">
        <v>2046</v>
      </c>
      <c r="AG393">
        <v>2047</v>
      </c>
      <c r="AH393">
        <v>2048</v>
      </c>
      <c r="AI393">
        <v>2049</v>
      </c>
      <c r="AJ393">
        <v>2050</v>
      </c>
    </row>
    <row r="394" spans="1:36" hidden="1" outlineLevel="1">
      <c r="A394" t="s">
        <v>580</v>
      </c>
      <c r="B394">
        <v>266.096</v>
      </c>
      <c r="C394">
        <v>268.48</v>
      </c>
      <c r="D394">
        <v>269.85599999999999</v>
      </c>
      <c r="E394">
        <v>271.71699999999998</v>
      </c>
      <c r="F394">
        <v>273.839</v>
      </c>
      <c r="G394">
        <v>274.96800000000002</v>
      </c>
      <c r="H394">
        <v>275.69299999999998</v>
      </c>
      <c r="I394">
        <v>277.02300000000002</v>
      </c>
      <c r="J394">
        <v>277.93200000000002</v>
      </c>
      <c r="K394">
        <v>279.12700000000001</v>
      </c>
      <c r="L394">
        <v>279.72699999999998</v>
      </c>
      <c r="M394">
        <v>280</v>
      </c>
      <c r="N394">
        <v>280.03699999999998</v>
      </c>
      <c r="O394">
        <v>280.15100000000001</v>
      </c>
      <c r="P394">
        <v>280.23</v>
      </c>
      <c r="Q394">
        <v>278.02999999999997</v>
      </c>
      <c r="R394">
        <v>274.178</v>
      </c>
      <c r="S394">
        <v>269.52199999999999</v>
      </c>
      <c r="T394">
        <v>265.09500000000003</v>
      </c>
      <c r="U394">
        <v>261.16800000000001</v>
      </c>
      <c r="V394">
        <v>259.66300000000001</v>
      </c>
      <c r="W394">
        <v>258.19299999999998</v>
      </c>
      <c r="X394">
        <v>256.99400000000003</v>
      </c>
      <c r="Y394">
        <v>255.68199999999999</v>
      </c>
      <c r="Z394">
        <v>254.70099999999999</v>
      </c>
      <c r="AA394">
        <v>253.67500000000001</v>
      </c>
      <c r="AB394">
        <v>252.988</v>
      </c>
      <c r="AC394">
        <v>252.16399999999999</v>
      </c>
      <c r="AD394">
        <v>251.48599999999999</v>
      </c>
      <c r="AE394">
        <v>250.18</v>
      </c>
      <c r="AF394">
        <v>248.41900000000001</v>
      </c>
      <c r="AG394">
        <v>246.637</v>
      </c>
      <c r="AH394">
        <v>244.84299999999999</v>
      </c>
      <c r="AI394">
        <v>243.08099999999999</v>
      </c>
      <c r="AJ394">
        <v>241.298</v>
      </c>
    </row>
    <row r="395" spans="1:36" hidden="1" outlineLevel="1">
      <c r="A395" t="s">
        <v>514</v>
      </c>
      <c r="B395">
        <f>B394/1000</f>
        <v>0.266096</v>
      </c>
      <c r="C395">
        <f t="shared" ref="C395:AJ395" si="50">C394/1000</f>
        <v>0.26848</v>
      </c>
      <c r="D395">
        <f t="shared" si="50"/>
        <v>0.26985599999999998</v>
      </c>
      <c r="E395">
        <f t="shared" si="50"/>
        <v>0.27171699999999999</v>
      </c>
      <c r="F395">
        <f t="shared" si="50"/>
        <v>0.273839</v>
      </c>
      <c r="G395">
        <f t="shared" si="50"/>
        <v>0.27496799999999999</v>
      </c>
      <c r="H395">
        <f t="shared" si="50"/>
        <v>0.27569299999999997</v>
      </c>
      <c r="I395">
        <f t="shared" si="50"/>
        <v>0.27702300000000002</v>
      </c>
      <c r="J395">
        <f t="shared" si="50"/>
        <v>0.27793200000000001</v>
      </c>
      <c r="K395">
        <f t="shared" si="50"/>
        <v>0.27912700000000001</v>
      </c>
      <c r="L395">
        <f t="shared" si="50"/>
        <v>0.27972699999999995</v>
      </c>
      <c r="M395">
        <f t="shared" si="50"/>
        <v>0.28000000000000003</v>
      </c>
      <c r="N395">
        <f t="shared" si="50"/>
        <v>0.28003699999999998</v>
      </c>
      <c r="O395">
        <f t="shared" si="50"/>
        <v>0.28015099999999998</v>
      </c>
      <c r="P395">
        <f t="shared" si="50"/>
        <v>0.28023000000000003</v>
      </c>
      <c r="Q395">
        <f t="shared" si="50"/>
        <v>0.27803</v>
      </c>
      <c r="R395">
        <f t="shared" si="50"/>
        <v>0.27417799999999998</v>
      </c>
      <c r="S395">
        <f t="shared" si="50"/>
        <v>0.26952199999999998</v>
      </c>
      <c r="T395">
        <f t="shared" si="50"/>
        <v>0.26509500000000003</v>
      </c>
      <c r="U395">
        <f t="shared" si="50"/>
        <v>0.26116800000000001</v>
      </c>
      <c r="V395">
        <f t="shared" si="50"/>
        <v>0.25966300000000003</v>
      </c>
      <c r="W395">
        <f t="shared" si="50"/>
        <v>0.25819300000000001</v>
      </c>
      <c r="X395">
        <f t="shared" si="50"/>
        <v>0.25699400000000006</v>
      </c>
      <c r="Y395">
        <f t="shared" si="50"/>
        <v>0.25568199999999996</v>
      </c>
      <c r="Z395">
        <f t="shared" si="50"/>
        <v>0.25470100000000001</v>
      </c>
      <c r="AA395">
        <f t="shared" si="50"/>
        <v>0.25367499999999998</v>
      </c>
      <c r="AB395">
        <f t="shared" si="50"/>
        <v>0.25298799999999999</v>
      </c>
      <c r="AC395">
        <f t="shared" si="50"/>
        <v>0.252164</v>
      </c>
      <c r="AD395">
        <f t="shared" si="50"/>
        <v>0.25148599999999999</v>
      </c>
      <c r="AE395">
        <f t="shared" si="50"/>
        <v>0.25018000000000001</v>
      </c>
      <c r="AF395">
        <f t="shared" si="50"/>
        <v>0.248419</v>
      </c>
      <c r="AG395">
        <f t="shared" si="50"/>
        <v>0.246637</v>
      </c>
      <c r="AH395">
        <f t="shared" si="50"/>
        <v>0.24484299999999998</v>
      </c>
      <c r="AI395">
        <f t="shared" si="50"/>
        <v>0.24308099999999999</v>
      </c>
      <c r="AJ395">
        <f t="shared" si="50"/>
        <v>0.24129800000000001</v>
      </c>
    </row>
    <row r="396" spans="1:36" hidden="1" outlineLevel="1"/>
    <row r="397" spans="1:36" hidden="1" outlineLevel="1">
      <c r="A397" s="35" t="s">
        <v>581</v>
      </c>
    </row>
    <row r="398" spans="1:36" hidden="1" outlineLevel="1">
      <c r="A398" t="s">
        <v>582</v>
      </c>
      <c r="B398">
        <v>2020</v>
      </c>
      <c r="C398">
        <v>2021</v>
      </c>
      <c r="D398">
        <v>2022</v>
      </c>
      <c r="E398">
        <v>2023</v>
      </c>
      <c r="F398">
        <v>2024</v>
      </c>
      <c r="G398">
        <v>2025</v>
      </c>
      <c r="H398">
        <v>2026</v>
      </c>
      <c r="I398">
        <v>2027</v>
      </c>
      <c r="J398">
        <v>2028</v>
      </c>
      <c r="K398">
        <v>2029</v>
      </c>
      <c r="L398">
        <v>2030</v>
      </c>
      <c r="M398">
        <v>2031</v>
      </c>
      <c r="N398">
        <v>2032</v>
      </c>
      <c r="O398">
        <v>2033</v>
      </c>
      <c r="P398">
        <v>2034</v>
      </c>
      <c r="Q398">
        <v>2035</v>
      </c>
      <c r="R398">
        <v>2036</v>
      </c>
      <c r="S398">
        <v>2037</v>
      </c>
      <c r="T398">
        <v>2038</v>
      </c>
      <c r="U398">
        <v>2039</v>
      </c>
      <c r="V398">
        <v>2040</v>
      </c>
      <c r="W398">
        <v>2041</v>
      </c>
      <c r="X398">
        <v>2042</v>
      </c>
      <c r="Y398">
        <v>2043</v>
      </c>
      <c r="Z398">
        <v>2044</v>
      </c>
      <c r="AA398">
        <v>2045</v>
      </c>
      <c r="AB398">
        <v>2046</v>
      </c>
      <c r="AC398">
        <v>2047</v>
      </c>
      <c r="AD398">
        <v>2048</v>
      </c>
      <c r="AE398">
        <v>2049</v>
      </c>
      <c r="AF398">
        <v>2050</v>
      </c>
    </row>
    <row r="399" spans="1:36" hidden="1" outlineLevel="1">
      <c r="A399" t="s">
        <v>583</v>
      </c>
      <c r="B399">
        <v>325333.923366918</v>
      </c>
      <c r="C399">
        <v>322661.39397607819</v>
      </c>
      <c r="D399">
        <v>323521.27369534684</v>
      </c>
      <c r="E399">
        <v>316040.3641615716</v>
      </c>
      <c r="F399">
        <v>315771.91451659775</v>
      </c>
      <c r="G399">
        <v>307226.46316168754</v>
      </c>
      <c r="H399">
        <v>300534.05514905968</v>
      </c>
      <c r="I399">
        <v>300548.74032110343</v>
      </c>
      <c r="J399">
        <v>296547.57568835543</v>
      </c>
      <c r="K399">
        <v>294377.3264274752</v>
      </c>
      <c r="L399">
        <v>277931.69451821735</v>
      </c>
      <c r="M399">
        <v>269906.38741822785</v>
      </c>
      <c r="N399">
        <v>261885.45520198398</v>
      </c>
      <c r="O399">
        <v>261857.49440861595</v>
      </c>
      <c r="P399">
        <v>255907.63343286069</v>
      </c>
      <c r="Q399">
        <v>251507.99261321995</v>
      </c>
      <c r="R399">
        <v>252910.92582019142</v>
      </c>
      <c r="S399">
        <v>247021.09779211279</v>
      </c>
      <c r="T399">
        <v>242348.38722530031</v>
      </c>
      <c r="U399">
        <v>235458.83860928292</v>
      </c>
      <c r="V399">
        <v>230497.30220915802</v>
      </c>
      <c r="W399">
        <v>226403.37620074049</v>
      </c>
      <c r="X399">
        <v>222726.60036249066</v>
      </c>
      <c r="Y399">
        <v>215817.77642541099</v>
      </c>
      <c r="Z399">
        <v>207999.88837943081</v>
      </c>
      <c r="AA399">
        <v>205530.20008135712</v>
      </c>
      <c r="AB399">
        <v>196346.24059883383</v>
      </c>
      <c r="AC399">
        <v>191526.04432771329</v>
      </c>
      <c r="AD399">
        <v>184640.73470548866</v>
      </c>
      <c r="AE399">
        <v>180229.31734190395</v>
      </c>
      <c r="AF399">
        <v>172213.67314596241</v>
      </c>
    </row>
    <row r="400" spans="1:36" hidden="1" outlineLevel="1">
      <c r="A400" t="s">
        <v>584</v>
      </c>
      <c r="B400" s="39">
        <f>B399/10^6</f>
        <v>0.32533392336691802</v>
      </c>
      <c r="C400" s="39">
        <f t="shared" ref="C400:AF400" si="51">C399/10^6</f>
        <v>0.32266139397607818</v>
      </c>
      <c r="D400" s="39">
        <f t="shared" si="51"/>
        <v>0.32352127369534683</v>
      </c>
      <c r="E400" s="39">
        <f t="shared" si="51"/>
        <v>0.31604036416157161</v>
      </c>
      <c r="F400" s="39">
        <f t="shared" si="51"/>
        <v>0.31577191451659775</v>
      </c>
      <c r="G400" s="39">
        <f t="shared" si="51"/>
        <v>0.30722646316168756</v>
      </c>
      <c r="H400" s="39">
        <f t="shared" si="51"/>
        <v>0.30053405514905968</v>
      </c>
      <c r="I400" s="39">
        <f t="shared" si="51"/>
        <v>0.3005487403211034</v>
      </c>
      <c r="J400" s="39">
        <f t="shared" si="51"/>
        <v>0.29654757568835544</v>
      </c>
      <c r="K400" s="39">
        <f t="shared" si="51"/>
        <v>0.29437732642747522</v>
      </c>
      <c r="L400" s="39">
        <f t="shared" si="51"/>
        <v>0.27793169451821736</v>
      </c>
      <c r="M400" s="39">
        <f t="shared" si="51"/>
        <v>0.26990638741822787</v>
      </c>
      <c r="N400" s="39">
        <f t="shared" si="51"/>
        <v>0.26188545520198397</v>
      </c>
      <c r="O400" s="39">
        <f t="shared" si="51"/>
        <v>0.26185749440861594</v>
      </c>
      <c r="P400" s="39">
        <f t="shared" si="51"/>
        <v>0.25590763343286071</v>
      </c>
      <c r="Q400" s="39">
        <f t="shared" si="51"/>
        <v>0.25150799261321993</v>
      </c>
      <c r="R400" s="39">
        <f t="shared" si="51"/>
        <v>0.25291092582019142</v>
      </c>
      <c r="S400" s="39">
        <f t="shared" si="51"/>
        <v>0.24702109779211279</v>
      </c>
      <c r="T400" s="39">
        <f t="shared" si="51"/>
        <v>0.2423483872253003</v>
      </c>
      <c r="U400" s="39">
        <f t="shared" si="51"/>
        <v>0.23545883860928291</v>
      </c>
      <c r="V400" s="39">
        <f t="shared" si="51"/>
        <v>0.23049730220915801</v>
      </c>
      <c r="W400" s="39">
        <f t="shared" si="51"/>
        <v>0.2264033762007405</v>
      </c>
      <c r="X400" s="39">
        <f t="shared" si="51"/>
        <v>0.22272660036249065</v>
      </c>
      <c r="Y400" s="39">
        <f t="shared" si="51"/>
        <v>0.215817776425411</v>
      </c>
      <c r="Z400" s="39">
        <f t="shared" si="51"/>
        <v>0.20799988837943081</v>
      </c>
      <c r="AA400" s="39">
        <f t="shared" si="51"/>
        <v>0.20553020008135711</v>
      </c>
      <c r="AB400" s="39">
        <f t="shared" si="51"/>
        <v>0.19634624059883382</v>
      </c>
      <c r="AC400" s="39">
        <f t="shared" si="51"/>
        <v>0.19152604432771328</v>
      </c>
      <c r="AD400" s="39">
        <f t="shared" si="51"/>
        <v>0.18464073470548867</v>
      </c>
      <c r="AE400" s="39">
        <f t="shared" si="51"/>
        <v>0.18022931734190395</v>
      </c>
      <c r="AF400" s="39">
        <f t="shared" si="51"/>
        <v>0.17221367314596242</v>
      </c>
    </row>
    <row r="401" spans="1:36" hidden="1" outlineLevel="1"/>
    <row r="402" spans="1:36" hidden="1" outlineLevel="1">
      <c r="A402" t="s">
        <v>585</v>
      </c>
      <c r="B402">
        <f>SUM(F394:AJ394)</f>
        <v>8176.7239999999993</v>
      </c>
    </row>
    <row r="403" spans="1:36" hidden="1" outlineLevel="1">
      <c r="A403" t="s">
        <v>586</v>
      </c>
      <c r="B403" s="39">
        <f>SUM(F395:AJ395)</f>
        <v>8.1767240000000001</v>
      </c>
    </row>
    <row r="404" spans="1:36" hidden="1" outlineLevel="1">
      <c r="A404" t="s">
        <v>516</v>
      </c>
      <c r="B404" t="s">
        <v>587</v>
      </c>
    </row>
    <row r="405" spans="1:36" hidden="1" outlineLevel="1">
      <c r="A405" t="s">
        <v>588</v>
      </c>
      <c r="B405" s="39">
        <f>SUM(B400:AF400)</f>
        <v>7.8932300912826969</v>
      </c>
    </row>
    <row r="406" spans="1:36" hidden="1" outlineLevel="1">
      <c r="A406" t="s">
        <v>517</v>
      </c>
      <c r="B406">
        <f>B405/B403</f>
        <v>0.96532915765319915</v>
      </c>
    </row>
    <row r="407" spans="1:36" collapsed="1"/>
    <row r="408" spans="1:36">
      <c r="A408" s="4" t="s">
        <v>511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spans="1:36" hidden="1" outlineLevel="1"/>
    <row r="410" spans="1:36" hidden="1" outlineLevel="1">
      <c r="A410" s="35" t="s">
        <v>589</v>
      </c>
    </row>
    <row r="411" spans="1:36" hidden="1" outlineLevel="1">
      <c r="A411" t="s">
        <v>513</v>
      </c>
      <c r="B411">
        <v>2018</v>
      </c>
      <c r="C411">
        <v>2019</v>
      </c>
      <c r="D411">
        <v>2020</v>
      </c>
      <c r="E411">
        <v>2021</v>
      </c>
      <c r="F411">
        <v>2022</v>
      </c>
      <c r="G411">
        <v>2023</v>
      </c>
      <c r="H411">
        <v>2024</v>
      </c>
      <c r="I411">
        <v>2025</v>
      </c>
      <c r="J411">
        <v>2026</v>
      </c>
      <c r="K411">
        <v>2027</v>
      </c>
      <c r="L411">
        <v>2028</v>
      </c>
      <c r="M411">
        <v>2029</v>
      </c>
      <c r="N411">
        <v>2030</v>
      </c>
      <c r="O411">
        <v>2031</v>
      </c>
      <c r="P411">
        <v>2032</v>
      </c>
      <c r="Q411">
        <v>2033</v>
      </c>
      <c r="R411">
        <v>2034</v>
      </c>
      <c r="S411">
        <v>2035</v>
      </c>
      <c r="T411">
        <v>2036</v>
      </c>
      <c r="U411">
        <v>2037</v>
      </c>
      <c r="V411">
        <v>2038</v>
      </c>
      <c r="W411">
        <v>2039</v>
      </c>
      <c r="X411">
        <v>2040</v>
      </c>
      <c r="Y411">
        <v>2041</v>
      </c>
      <c r="Z411">
        <v>2042</v>
      </c>
      <c r="AA411">
        <v>2043</v>
      </c>
      <c r="AB411">
        <v>2044</v>
      </c>
      <c r="AC411">
        <v>2045</v>
      </c>
      <c r="AD411">
        <v>2046</v>
      </c>
      <c r="AE411">
        <v>2047</v>
      </c>
      <c r="AF411">
        <v>2048</v>
      </c>
      <c r="AG411">
        <v>2049</v>
      </c>
      <c r="AH411">
        <v>2050</v>
      </c>
    </row>
    <row r="412" spans="1:36" hidden="1" outlineLevel="1">
      <c r="A412" t="s">
        <v>445</v>
      </c>
      <c r="B412">
        <v>669.76900000000001</v>
      </c>
      <c r="C412">
        <v>690.83600000000001</v>
      </c>
      <c r="D412">
        <v>708.75800000000004</v>
      </c>
      <c r="E412">
        <v>728.35599999999999</v>
      </c>
      <c r="F412">
        <v>748.18899999999996</v>
      </c>
      <c r="G412">
        <v>773.80899999999997</v>
      </c>
      <c r="H412">
        <v>793.01599999999996</v>
      </c>
      <c r="I412">
        <v>812.85299999999995</v>
      </c>
      <c r="J412">
        <v>831.91800000000001</v>
      </c>
      <c r="K412">
        <v>848.93200000000002</v>
      </c>
      <c r="L412">
        <v>856.36500000000001</v>
      </c>
      <c r="M412">
        <v>862.75800000000004</v>
      </c>
      <c r="N412">
        <v>868.36800000000005</v>
      </c>
      <c r="O412">
        <v>875.98099999999999</v>
      </c>
      <c r="P412">
        <v>882.70899999999995</v>
      </c>
      <c r="Q412">
        <v>889.50300000000004</v>
      </c>
      <c r="R412">
        <v>896.34799999999996</v>
      </c>
      <c r="S412">
        <v>908.60199999999998</v>
      </c>
      <c r="T412">
        <v>921.70100000000002</v>
      </c>
      <c r="U412">
        <v>934.54600000000005</v>
      </c>
      <c r="V412">
        <v>947.60299999999995</v>
      </c>
      <c r="W412">
        <v>960.51599999999996</v>
      </c>
      <c r="X412">
        <v>973.39200000000005</v>
      </c>
      <c r="Y412">
        <v>986.11</v>
      </c>
      <c r="Z412">
        <v>998.55499999999995</v>
      </c>
      <c r="AA412">
        <v>1011.08</v>
      </c>
      <c r="AB412">
        <v>1023.38</v>
      </c>
      <c r="AC412">
        <v>1035.73</v>
      </c>
      <c r="AD412">
        <v>1047.48</v>
      </c>
      <c r="AE412">
        <v>1058.75</v>
      </c>
      <c r="AF412">
        <v>1070.2</v>
      </c>
      <c r="AG412">
        <v>1081.3499999999999</v>
      </c>
      <c r="AH412">
        <v>1092.68</v>
      </c>
    </row>
    <row r="413" spans="1:36" hidden="1" outlineLevel="1">
      <c r="A413" t="s">
        <v>514</v>
      </c>
      <c r="B413">
        <f>B412/1000</f>
        <v>0.66976900000000006</v>
      </c>
      <c r="C413">
        <f t="shared" ref="C413:AH413" si="52">C412/1000</f>
        <v>0.69083600000000001</v>
      </c>
      <c r="D413">
        <f t="shared" si="52"/>
        <v>0.708758</v>
      </c>
      <c r="E413">
        <f t="shared" si="52"/>
        <v>0.728356</v>
      </c>
      <c r="F413">
        <f t="shared" si="52"/>
        <v>0.74818899999999999</v>
      </c>
      <c r="G413">
        <f t="shared" si="52"/>
        <v>0.77380899999999997</v>
      </c>
      <c r="H413">
        <f t="shared" si="52"/>
        <v>0.79301599999999994</v>
      </c>
      <c r="I413">
        <f t="shared" si="52"/>
        <v>0.81285299999999994</v>
      </c>
      <c r="J413">
        <f t="shared" si="52"/>
        <v>0.83191800000000005</v>
      </c>
      <c r="K413">
        <f t="shared" si="52"/>
        <v>0.84893200000000002</v>
      </c>
      <c r="L413">
        <f t="shared" si="52"/>
        <v>0.85636500000000004</v>
      </c>
      <c r="M413">
        <f t="shared" si="52"/>
        <v>0.86275800000000002</v>
      </c>
      <c r="N413">
        <f t="shared" si="52"/>
        <v>0.86836800000000003</v>
      </c>
      <c r="O413">
        <f t="shared" si="52"/>
        <v>0.87598100000000001</v>
      </c>
      <c r="P413">
        <f t="shared" si="52"/>
        <v>0.88270899999999997</v>
      </c>
      <c r="Q413">
        <f t="shared" si="52"/>
        <v>0.88950300000000004</v>
      </c>
      <c r="R413">
        <f t="shared" si="52"/>
        <v>0.89634799999999992</v>
      </c>
      <c r="S413">
        <f t="shared" si="52"/>
        <v>0.90860200000000002</v>
      </c>
      <c r="T413">
        <f t="shared" si="52"/>
        <v>0.92170099999999999</v>
      </c>
      <c r="U413">
        <f t="shared" si="52"/>
        <v>0.9345460000000001</v>
      </c>
      <c r="V413">
        <f t="shared" si="52"/>
        <v>0.94760299999999997</v>
      </c>
      <c r="W413">
        <f t="shared" si="52"/>
        <v>0.96051599999999993</v>
      </c>
      <c r="X413">
        <f t="shared" si="52"/>
        <v>0.97339200000000003</v>
      </c>
      <c r="Y413">
        <f t="shared" si="52"/>
        <v>0.98611000000000004</v>
      </c>
      <c r="Z413">
        <f t="shared" si="52"/>
        <v>0.99855499999999997</v>
      </c>
      <c r="AA413">
        <f t="shared" si="52"/>
        <v>1.01108</v>
      </c>
      <c r="AB413">
        <f t="shared" si="52"/>
        <v>1.02338</v>
      </c>
      <c r="AC413">
        <f t="shared" si="52"/>
        <v>1.03573</v>
      </c>
      <c r="AD413">
        <f t="shared" si="52"/>
        <v>1.04748</v>
      </c>
      <c r="AE413">
        <f t="shared" si="52"/>
        <v>1.0587500000000001</v>
      </c>
      <c r="AF413">
        <f t="shared" si="52"/>
        <v>1.0702</v>
      </c>
      <c r="AG413">
        <f t="shared" si="52"/>
        <v>1.0813499999999998</v>
      </c>
      <c r="AH413">
        <f t="shared" si="52"/>
        <v>1.0926800000000001</v>
      </c>
    </row>
    <row r="414" spans="1:36" hidden="1" outlineLevel="1"/>
    <row r="415" spans="1:36" hidden="1" outlineLevel="1">
      <c r="A415" s="40" t="s">
        <v>515</v>
      </c>
      <c r="B415" s="40">
        <f>SUM(D412:AH412)</f>
        <v>28429.538000000004</v>
      </c>
    </row>
    <row r="416" spans="1:36" hidden="1" outlineLevel="1">
      <c r="A416" s="40" t="s">
        <v>503</v>
      </c>
      <c r="B416" s="40">
        <f>SUM(D413:AH413)</f>
        <v>28.429538000000001</v>
      </c>
    </row>
    <row r="417" spans="1:34" hidden="1" outlineLevel="1">
      <c r="A417" s="40" t="s">
        <v>516</v>
      </c>
      <c r="B417" s="40" t="s">
        <v>587</v>
      </c>
    </row>
    <row r="418" spans="1:34" hidden="1" outlineLevel="1">
      <c r="A418" s="40" t="s">
        <v>517</v>
      </c>
      <c r="B418" s="40" t="s">
        <v>587</v>
      </c>
    </row>
    <row r="419" spans="1:34" hidden="1" outlineLevel="1"/>
    <row r="420" spans="1:34" hidden="1" outlineLevel="1">
      <c r="A420" t="s">
        <v>513</v>
      </c>
      <c r="B420">
        <v>2018</v>
      </c>
      <c r="C420">
        <v>2019</v>
      </c>
      <c r="D420">
        <v>2020</v>
      </c>
      <c r="E420">
        <v>2021</v>
      </c>
      <c r="F420">
        <v>2022</v>
      </c>
      <c r="G420">
        <v>2023</v>
      </c>
      <c r="H420">
        <v>2024</v>
      </c>
      <c r="I420">
        <v>2025</v>
      </c>
      <c r="J420">
        <v>2026</v>
      </c>
      <c r="K420">
        <v>2027</v>
      </c>
      <c r="L420">
        <v>2028</v>
      </c>
      <c r="M420">
        <v>2029</v>
      </c>
      <c r="N420">
        <v>2030</v>
      </c>
      <c r="O420">
        <v>2031</v>
      </c>
      <c r="P420">
        <v>2032</v>
      </c>
      <c r="Q420">
        <v>2033</v>
      </c>
      <c r="R420">
        <v>2034</v>
      </c>
      <c r="S420">
        <v>2035</v>
      </c>
      <c r="T420">
        <v>2036</v>
      </c>
      <c r="U420">
        <v>2037</v>
      </c>
      <c r="V420">
        <v>2038</v>
      </c>
      <c r="W420">
        <v>2039</v>
      </c>
      <c r="X420">
        <v>2040</v>
      </c>
      <c r="Y420">
        <v>2041</v>
      </c>
      <c r="Z420">
        <v>2042</v>
      </c>
      <c r="AA420">
        <v>2043</v>
      </c>
      <c r="AB420">
        <v>2044</v>
      </c>
      <c r="AC420">
        <v>2045</v>
      </c>
      <c r="AD420">
        <v>2046</v>
      </c>
      <c r="AE420">
        <v>2047</v>
      </c>
      <c r="AF420">
        <v>2048</v>
      </c>
      <c r="AG420">
        <v>2049</v>
      </c>
      <c r="AH420">
        <v>2050</v>
      </c>
    </row>
    <row r="421" spans="1:34" hidden="1" outlineLevel="1">
      <c r="A421" t="s">
        <v>447</v>
      </c>
      <c r="B421">
        <v>119.131</v>
      </c>
      <c r="C421">
        <v>121.598</v>
      </c>
      <c r="D421">
        <v>123.91500000000001</v>
      </c>
      <c r="E421">
        <v>125.339</v>
      </c>
      <c r="F421">
        <v>126.476</v>
      </c>
      <c r="G421">
        <v>127.38500000000001</v>
      </c>
      <c r="H421">
        <v>128.34399999999999</v>
      </c>
      <c r="I421">
        <v>129.34700000000001</v>
      </c>
      <c r="J421">
        <v>130.42099999999999</v>
      </c>
      <c r="K421">
        <v>131.51900000000001</v>
      </c>
      <c r="L421">
        <v>132.61600000000001</v>
      </c>
      <c r="M421">
        <v>133.774</v>
      </c>
      <c r="N421">
        <v>134.98699999999999</v>
      </c>
      <c r="O421">
        <v>136.50700000000001</v>
      </c>
      <c r="P421">
        <v>138.30199999999999</v>
      </c>
      <c r="Q421">
        <v>140.11699999999999</v>
      </c>
      <c r="R421">
        <v>141.99100000000001</v>
      </c>
      <c r="S421">
        <v>143.952</v>
      </c>
      <c r="T421">
        <v>146.52500000000001</v>
      </c>
      <c r="U421">
        <v>149.05600000000001</v>
      </c>
      <c r="V421">
        <v>151.56800000000001</v>
      </c>
      <c r="W421">
        <v>154.07</v>
      </c>
      <c r="X421">
        <v>156.57</v>
      </c>
      <c r="Y421">
        <v>159.09200000000001</v>
      </c>
      <c r="Z421">
        <v>161.63200000000001</v>
      </c>
      <c r="AA421">
        <v>164.191</v>
      </c>
      <c r="AB421">
        <v>166.81100000000001</v>
      </c>
      <c r="AC421">
        <v>169.464</v>
      </c>
      <c r="AD421">
        <v>171.82300000000001</v>
      </c>
      <c r="AE421">
        <v>174.191</v>
      </c>
      <c r="AF421">
        <v>176.59700000000001</v>
      </c>
      <c r="AG421">
        <v>179.03</v>
      </c>
      <c r="AH421">
        <v>181.51499999999999</v>
      </c>
    </row>
    <row r="422" spans="1:34" hidden="1" outlineLevel="1">
      <c r="A422" t="s">
        <v>448</v>
      </c>
      <c r="B422">
        <v>212.32499999999999</v>
      </c>
      <c r="C422">
        <v>215.887</v>
      </c>
      <c r="D422">
        <v>219.49299999999999</v>
      </c>
      <c r="E422">
        <v>224.28200000000001</v>
      </c>
      <c r="F422">
        <v>229.523</v>
      </c>
      <c r="G422">
        <v>234.904</v>
      </c>
      <c r="H422">
        <v>240.226</v>
      </c>
      <c r="I422">
        <v>245.52199999999999</v>
      </c>
      <c r="J422">
        <v>249.89699999999999</v>
      </c>
      <c r="K422">
        <v>253.238</v>
      </c>
      <c r="L422">
        <v>256.09800000000001</v>
      </c>
      <c r="M422">
        <v>259.12</v>
      </c>
      <c r="N422">
        <v>261.149</v>
      </c>
      <c r="O422">
        <v>265.75799999999998</v>
      </c>
      <c r="P422">
        <v>269.95999999999998</v>
      </c>
      <c r="Q422">
        <v>274.16000000000003</v>
      </c>
      <c r="R422">
        <v>278.44499999999999</v>
      </c>
      <c r="S422">
        <v>283.10300000000001</v>
      </c>
      <c r="T422">
        <v>287.95299999999997</v>
      </c>
      <c r="U422">
        <v>292.70100000000002</v>
      </c>
      <c r="V422">
        <v>297.55900000000003</v>
      </c>
      <c r="W422">
        <v>302.33499999999998</v>
      </c>
      <c r="X422">
        <v>307.19600000000003</v>
      </c>
      <c r="Y422">
        <v>311.67200000000003</v>
      </c>
      <c r="Z422">
        <v>316.09199999999998</v>
      </c>
      <c r="AA422">
        <v>320.45499999999998</v>
      </c>
      <c r="AB422">
        <v>324.755</v>
      </c>
      <c r="AC422">
        <v>328.93200000000002</v>
      </c>
      <c r="AD422">
        <v>332.68</v>
      </c>
      <c r="AE422">
        <v>336.22300000000001</v>
      </c>
      <c r="AF422">
        <v>339.72300000000001</v>
      </c>
      <c r="AG422">
        <v>343.07600000000002</v>
      </c>
      <c r="AH422">
        <v>346.34</v>
      </c>
    </row>
    <row r="423" spans="1:34" hidden="1" outlineLevel="1">
      <c r="A423" t="s">
        <v>449</v>
      </c>
      <c r="B423">
        <v>4.6070500000000001</v>
      </c>
      <c r="C423">
        <v>4.7380899999999997</v>
      </c>
      <c r="D423">
        <v>4.8707200000000004</v>
      </c>
      <c r="E423">
        <v>5.0577100000000002</v>
      </c>
      <c r="F423">
        <v>5.2461500000000001</v>
      </c>
      <c r="G423">
        <v>5.4323499999999996</v>
      </c>
      <c r="H423">
        <v>5.6207900000000004</v>
      </c>
      <c r="I423">
        <v>5.8077800000000002</v>
      </c>
      <c r="J423">
        <v>6.0026999999999999</v>
      </c>
      <c r="K423">
        <v>6.1975499999999997</v>
      </c>
      <c r="L423">
        <v>6.3932599999999997</v>
      </c>
      <c r="M423">
        <v>6.5881800000000004</v>
      </c>
      <c r="N423">
        <v>6.7823099999999998</v>
      </c>
      <c r="O423">
        <v>6.95526</v>
      </c>
      <c r="P423">
        <v>7.1273600000000004</v>
      </c>
      <c r="Q423">
        <v>7.3002500000000001</v>
      </c>
      <c r="R423">
        <v>7.4724300000000001</v>
      </c>
      <c r="S423">
        <v>7.6443700000000003</v>
      </c>
      <c r="T423">
        <v>7.8195399999999999</v>
      </c>
      <c r="U423">
        <v>7.9947800000000004</v>
      </c>
      <c r="V423">
        <v>8.1692400000000003</v>
      </c>
      <c r="W423">
        <v>8.3452000000000002</v>
      </c>
      <c r="X423">
        <v>8.51966</v>
      </c>
      <c r="Y423">
        <v>8.6834100000000003</v>
      </c>
      <c r="Z423">
        <v>8.8486700000000003</v>
      </c>
      <c r="AA423">
        <v>9.0124300000000002</v>
      </c>
      <c r="AB423">
        <v>9.1761900000000001</v>
      </c>
      <c r="AC423">
        <v>9.34145</v>
      </c>
      <c r="AD423">
        <v>9.4892099999999999</v>
      </c>
      <c r="AE423">
        <v>9.6362400000000008</v>
      </c>
      <c r="AF423">
        <v>9.7832799999999995</v>
      </c>
      <c r="AG423">
        <v>9.9295299999999997</v>
      </c>
      <c r="AH423">
        <v>10.077299999999999</v>
      </c>
    </row>
    <row r="424" spans="1:34" hidden="1" outlineLevel="1">
      <c r="A424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hidden="1" outlineLevel="1">
      <c r="A425" t="s">
        <v>451</v>
      </c>
      <c r="B425">
        <v>342.661</v>
      </c>
      <c r="C425">
        <v>357.56799999999998</v>
      </c>
      <c r="D425">
        <v>369.43400000000003</v>
      </c>
      <c r="E425">
        <v>382.63200000000001</v>
      </c>
      <c r="F425">
        <v>395.89800000000002</v>
      </c>
      <c r="G425">
        <v>415.04399999999998</v>
      </c>
      <c r="H425">
        <v>427.78</v>
      </c>
      <c r="I425">
        <v>441.13099999999997</v>
      </c>
      <c r="J425">
        <v>454.55200000000002</v>
      </c>
      <c r="K425">
        <v>466.93200000000002</v>
      </c>
      <c r="L425">
        <v>470.214</v>
      </c>
      <c r="M425">
        <v>472.23</v>
      </c>
      <c r="N425">
        <v>474.404</v>
      </c>
      <c r="O425">
        <v>475.71600000000001</v>
      </c>
      <c r="P425">
        <v>476.27600000000001</v>
      </c>
      <c r="Q425">
        <v>476.88099999999997</v>
      </c>
      <c r="R425">
        <v>477.39499999999998</v>
      </c>
      <c r="S425">
        <v>482.858</v>
      </c>
      <c r="T425">
        <v>488.358</v>
      </c>
      <c r="U425">
        <v>493.74900000000002</v>
      </c>
      <c r="V425">
        <v>499.26100000000002</v>
      </c>
      <c r="W425">
        <v>504.721</v>
      </c>
      <c r="X425">
        <v>510.06200000000001</v>
      </c>
      <c r="Y425">
        <v>515.61699999999996</v>
      </c>
      <c r="Z425">
        <v>520.93700000000001</v>
      </c>
      <c r="AA425">
        <v>526.37300000000005</v>
      </c>
      <c r="AB425">
        <v>531.59299999999996</v>
      </c>
      <c r="AC425">
        <v>536.94600000000003</v>
      </c>
      <c r="AD425">
        <v>542.44299999999998</v>
      </c>
      <c r="AE425">
        <v>547.65300000000002</v>
      </c>
      <c r="AF425">
        <v>553.04999999999995</v>
      </c>
      <c r="AG425">
        <v>558.26700000000005</v>
      </c>
      <c r="AH425">
        <v>563.69899999999996</v>
      </c>
    </row>
    <row r="426" spans="1:34" hidden="1" outlineLevel="1">
      <c r="A426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hidden="1" outlineLevel="1">
      <c r="A427" t="s">
        <v>453</v>
      </c>
      <c r="B427">
        <v>-8.9551599999999993</v>
      </c>
      <c r="C427">
        <v>-8.9551599999999993</v>
      </c>
      <c r="D427">
        <v>-8.9551599999999993</v>
      </c>
      <c r="E427">
        <v>-8.9551599999999993</v>
      </c>
      <c r="F427">
        <v>-8.9551599999999993</v>
      </c>
      <c r="G427">
        <v>-8.9551599999999993</v>
      </c>
      <c r="H427">
        <v>-8.9551599999999993</v>
      </c>
      <c r="I427">
        <v>-8.9551599999999993</v>
      </c>
      <c r="J427">
        <v>-8.9551599999999993</v>
      </c>
      <c r="K427">
        <v>-8.9551599999999993</v>
      </c>
      <c r="L427">
        <v>-8.9551599999999993</v>
      </c>
      <c r="M427">
        <v>-8.9551599999999993</v>
      </c>
      <c r="N427">
        <v>-8.9551599999999993</v>
      </c>
      <c r="O427">
        <v>-8.9551599999999993</v>
      </c>
      <c r="P427">
        <v>-8.9551599999999993</v>
      </c>
      <c r="Q427">
        <v>-8.9551599999999993</v>
      </c>
      <c r="R427">
        <v>-8.9551599999999993</v>
      </c>
      <c r="S427">
        <v>-8.9551599999999993</v>
      </c>
      <c r="T427">
        <v>-8.9551599999999993</v>
      </c>
      <c r="U427">
        <v>-8.9551599999999993</v>
      </c>
      <c r="V427">
        <v>-8.9551599999999993</v>
      </c>
      <c r="W427">
        <v>-8.9551599999999993</v>
      </c>
      <c r="X427">
        <v>-8.9551599999999993</v>
      </c>
      <c r="Y427">
        <v>-8.9551599999999993</v>
      </c>
      <c r="Z427">
        <v>-8.9551599999999993</v>
      </c>
      <c r="AA427">
        <v>-8.9551599999999993</v>
      </c>
      <c r="AB427">
        <v>-8.9551599999999993</v>
      </c>
      <c r="AC427">
        <v>-8.9551599999999993</v>
      </c>
      <c r="AD427">
        <v>-8.9551599999999993</v>
      </c>
      <c r="AE427">
        <v>-8.9551599999999993</v>
      </c>
      <c r="AF427">
        <v>-8.9551599999999993</v>
      </c>
      <c r="AG427">
        <v>-8.9551599999999993</v>
      </c>
      <c r="AH427">
        <v>-8.9551599999999993</v>
      </c>
    </row>
    <row r="428" spans="1:34" hidden="1" outlineLevel="1"/>
    <row r="429" spans="1:34" hidden="1" outlineLevel="1">
      <c r="A429" s="49" t="s">
        <v>518</v>
      </c>
      <c r="B429" s="52" t="s">
        <v>519</v>
      </c>
      <c r="C429" s="52" t="s">
        <v>520</v>
      </c>
    </row>
    <row r="430" spans="1:34" hidden="1" outlineLevel="1">
      <c r="A430" s="41" t="s">
        <v>521</v>
      </c>
      <c r="B430" s="53">
        <f>SUM(D421:AH421)/1000</f>
        <v>4.5871270000000006</v>
      </c>
      <c r="C430" s="53" t="s">
        <v>198</v>
      </c>
    </row>
    <row r="431" spans="1:34" hidden="1" outlineLevel="1">
      <c r="A431" s="41" t="s">
        <v>522</v>
      </c>
      <c r="B431" s="53">
        <f t="shared" ref="B431:B437" si="53">SUM(D422:AH422)/1000</f>
        <v>8.8325700000000005</v>
      </c>
      <c r="C431" s="53" t="s">
        <v>198</v>
      </c>
    </row>
    <row r="432" spans="1:34" hidden="1" outlineLevel="1">
      <c r="A432" s="41" t="s">
        <v>523</v>
      </c>
      <c r="B432" s="53">
        <f t="shared" si="53"/>
        <v>0.23532529999999999</v>
      </c>
      <c r="C432" s="53" t="s">
        <v>198</v>
      </c>
    </row>
    <row r="433" spans="1:36" hidden="1" outlineLevel="1">
      <c r="A433" s="41" t="s">
        <v>524</v>
      </c>
      <c r="B433" s="53">
        <f t="shared" si="53"/>
        <v>0</v>
      </c>
      <c r="C433" s="53" t="s">
        <v>198</v>
      </c>
    </row>
    <row r="434" spans="1:36" hidden="1" outlineLevel="1">
      <c r="A434" s="41" t="s">
        <v>590</v>
      </c>
      <c r="B434" s="53">
        <f>SUM(D425:AH425)/1000</f>
        <v>15.052106</v>
      </c>
      <c r="C434" s="53" t="s">
        <v>198</v>
      </c>
    </row>
    <row r="435" spans="1:36" hidden="1" outlineLevel="1">
      <c r="A435" s="41" t="s">
        <v>530</v>
      </c>
      <c r="B435" s="53">
        <f t="shared" si="53"/>
        <v>0</v>
      </c>
      <c r="C435" s="53" t="s">
        <v>198</v>
      </c>
    </row>
    <row r="436" spans="1:36" hidden="1" outlineLevel="1">
      <c r="A436" s="41" t="s">
        <v>531</v>
      </c>
      <c r="B436" s="53">
        <f t="shared" si="53"/>
        <v>-0.27760996000000004</v>
      </c>
      <c r="C436" s="53" t="s">
        <v>198</v>
      </c>
    </row>
    <row r="437" spans="1:36" hidden="1" outlineLevel="1">
      <c r="A437" s="41" t="s">
        <v>532</v>
      </c>
      <c r="B437" s="53">
        <f t="shared" si="53"/>
        <v>0</v>
      </c>
      <c r="C437" s="53" t="s">
        <v>198</v>
      </c>
    </row>
    <row r="438" spans="1:36" hidden="1" outlineLevel="1">
      <c r="A438" s="42" t="s">
        <v>164</v>
      </c>
      <c r="B438" s="54">
        <f>SUM(B430:B431,B432:B437)</f>
        <v>28.429518340000001</v>
      </c>
      <c r="C438" s="54">
        <f>SUM(C430:C431,C432:C437)</f>
        <v>0</v>
      </c>
    </row>
    <row r="439" spans="1:36" collapsed="1"/>
    <row r="440" spans="1:36">
      <c r="A440" s="4" t="s">
        <v>283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:36" hidden="1" outlineLevel="1"/>
    <row r="442" spans="1:36" hidden="1" outlineLevel="1">
      <c r="A442" s="35" t="s">
        <v>566</v>
      </c>
    </row>
    <row r="443" spans="1:36" hidden="1" outlineLevel="1">
      <c r="A443" t="s">
        <v>513</v>
      </c>
      <c r="B443">
        <v>2018</v>
      </c>
      <c r="C443">
        <v>2019</v>
      </c>
      <c r="D443">
        <v>2020</v>
      </c>
      <c r="E443">
        <v>2021</v>
      </c>
      <c r="F443">
        <v>2022</v>
      </c>
      <c r="G443">
        <v>2023</v>
      </c>
      <c r="H443">
        <v>2024</v>
      </c>
      <c r="I443">
        <v>2025</v>
      </c>
      <c r="J443">
        <v>2026</v>
      </c>
      <c r="K443">
        <v>2027</v>
      </c>
      <c r="L443">
        <v>2028</v>
      </c>
      <c r="M443">
        <v>2029</v>
      </c>
      <c r="N443">
        <v>2030</v>
      </c>
      <c r="O443">
        <v>2031</v>
      </c>
      <c r="P443">
        <v>2032</v>
      </c>
      <c r="Q443">
        <v>2033</v>
      </c>
      <c r="R443">
        <v>2034</v>
      </c>
      <c r="S443">
        <v>2035</v>
      </c>
      <c r="T443">
        <v>2036</v>
      </c>
      <c r="U443">
        <v>2037</v>
      </c>
      <c r="V443">
        <v>2038</v>
      </c>
      <c r="W443">
        <v>2039</v>
      </c>
      <c r="X443">
        <v>2040</v>
      </c>
      <c r="Y443">
        <v>2041</v>
      </c>
      <c r="Z443">
        <v>2042</v>
      </c>
      <c r="AA443">
        <v>2043</v>
      </c>
      <c r="AB443">
        <v>2044</v>
      </c>
      <c r="AC443">
        <v>2045</v>
      </c>
      <c r="AD443">
        <v>2046</v>
      </c>
      <c r="AE443">
        <v>2047</v>
      </c>
      <c r="AF443">
        <v>2048</v>
      </c>
      <c r="AG443">
        <v>2049</v>
      </c>
      <c r="AH443">
        <v>2050</v>
      </c>
    </row>
    <row r="444" spans="1:36" hidden="1" outlineLevel="1">
      <c r="A444" t="s">
        <v>445</v>
      </c>
      <c r="B444">
        <v>1880.62</v>
      </c>
      <c r="C444">
        <v>1920.61</v>
      </c>
      <c r="D444">
        <v>1952.54</v>
      </c>
      <c r="E444">
        <v>1984.07</v>
      </c>
      <c r="F444">
        <v>2010.24</v>
      </c>
      <c r="G444">
        <v>2036.39</v>
      </c>
      <c r="H444">
        <v>2062.29</v>
      </c>
      <c r="I444">
        <v>2088.67</v>
      </c>
      <c r="J444">
        <v>2114.1799999999998</v>
      </c>
      <c r="K444">
        <v>2140.11</v>
      </c>
      <c r="L444">
        <v>2166.15</v>
      </c>
      <c r="M444">
        <v>2191.88</v>
      </c>
      <c r="N444">
        <v>2217.13</v>
      </c>
      <c r="O444">
        <v>2237.42</v>
      </c>
      <c r="P444">
        <v>2257.9699999999998</v>
      </c>
      <c r="Q444">
        <v>2277.1799999999998</v>
      </c>
      <c r="R444">
        <v>2296.7600000000002</v>
      </c>
      <c r="S444">
        <v>2315.5300000000002</v>
      </c>
      <c r="T444">
        <v>2329.71</v>
      </c>
      <c r="U444">
        <v>2337.75</v>
      </c>
      <c r="V444">
        <v>2350.48</v>
      </c>
      <c r="W444">
        <v>2361.7800000000002</v>
      </c>
      <c r="X444">
        <v>2371.98</v>
      </c>
      <c r="Y444">
        <v>2374.23</v>
      </c>
      <c r="Z444">
        <v>2380.2199999999998</v>
      </c>
      <c r="AA444">
        <v>2388.31</v>
      </c>
      <c r="AB444">
        <v>2393.7800000000002</v>
      </c>
      <c r="AC444">
        <v>2403.79</v>
      </c>
      <c r="AD444">
        <v>2412.11</v>
      </c>
      <c r="AE444">
        <v>2421.8200000000002</v>
      </c>
      <c r="AF444">
        <v>2430.61</v>
      </c>
      <c r="AG444">
        <v>2440.6799999999998</v>
      </c>
      <c r="AH444">
        <v>2449.56</v>
      </c>
    </row>
    <row r="445" spans="1:36" hidden="1" outlineLevel="1">
      <c r="A445" t="s">
        <v>514</v>
      </c>
      <c r="B445">
        <f>B444/1000</f>
        <v>1.88062</v>
      </c>
      <c r="C445">
        <f t="shared" ref="C445:AH445" si="54">C444/1000</f>
        <v>1.9206099999999999</v>
      </c>
      <c r="D445">
        <f t="shared" si="54"/>
        <v>1.9525399999999999</v>
      </c>
      <c r="E445">
        <f t="shared" si="54"/>
        <v>1.98407</v>
      </c>
      <c r="F445">
        <f t="shared" si="54"/>
        <v>2.01024</v>
      </c>
      <c r="G445">
        <f t="shared" si="54"/>
        <v>2.0363899999999999</v>
      </c>
      <c r="H445">
        <f t="shared" si="54"/>
        <v>2.06229</v>
      </c>
      <c r="I445">
        <f t="shared" si="54"/>
        <v>2.08867</v>
      </c>
      <c r="J445">
        <f t="shared" si="54"/>
        <v>2.1141799999999997</v>
      </c>
      <c r="K445">
        <f t="shared" si="54"/>
        <v>2.14011</v>
      </c>
      <c r="L445">
        <f t="shared" si="54"/>
        <v>2.16615</v>
      </c>
      <c r="M445">
        <f t="shared" si="54"/>
        <v>2.1918800000000003</v>
      </c>
      <c r="N445">
        <f t="shared" si="54"/>
        <v>2.21713</v>
      </c>
      <c r="O445">
        <f t="shared" si="54"/>
        <v>2.2374200000000002</v>
      </c>
      <c r="P445">
        <f t="shared" si="54"/>
        <v>2.2579699999999998</v>
      </c>
      <c r="Q445">
        <f t="shared" si="54"/>
        <v>2.27718</v>
      </c>
      <c r="R445">
        <f t="shared" si="54"/>
        <v>2.2967600000000004</v>
      </c>
      <c r="S445">
        <f t="shared" si="54"/>
        <v>2.3155300000000003</v>
      </c>
      <c r="T445">
        <f t="shared" si="54"/>
        <v>2.3297099999999999</v>
      </c>
      <c r="U445">
        <f t="shared" si="54"/>
        <v>2.3377500000000002</v>
      </c>
      <c r="V445">
        <f t="shared" si="54"/>
        <v>2.3504800000000001</v>
      </c>
      <c r="W445">
        <f t="shared" si="54"/>
        <v>2.36178</v>
      </c>
      <c r="X445">
        <f t="shared" si="54"/>
        <v>2.3719800000000002</v>
      </c>
      <c r="Y445">
        <f t="shared" si="54"/>
        <v>2.3742299999999998</v>
      </c>
      <c r="Z445">
        <f t="shared" si="54"/>
        <v>2.38022</v>
      </c>
      <c r="AA445">
        <f t="shared" si="54"/>
        <v>2.3883100000000002</v>
      </c>
      <c r="AB445">
        <f t="shared" si="54"/>
        <v>2.39378</v>
      </c>
      <c r="AC445">
        <f t="shared" si="54"/>
        <v>2.4037899999999999</v>
      </c>
      <c r="AD445">
        <f t="shared" si="54"/>
        <v>2.4121100000000002</v>
      </c>
      <c r="AE445">
        <f t="shared" si="54"/>
        <v>2.4218200000000003</v>
      </c>
      <c r="AF445">
        <f t="shared" si="54"/>
        <v>2.4306100000000002</v>
      </c>
      <c r="AG445">
        <f t="shared" si="54"/>
        <v>2.44068</v>
      </c>
      <c r="AH445">
        <f t="shared" si="54"/>
        <v>2.44956</v>
      </c>
    </row>
    <row r="446" spans="1:36" hidden="1" outlineLevel="1"/>
    <row r="447" spans="1:36" hidden="1" outlineLevel="1">
      <c r="A447" s="40" t="s">
        <v>515</v>
      </c>
      <c r="B447" s="40">
        <f>SUM(D444:AH444)</f>
        <v>70195.320000000007</v>
      </c>
    </row>
    <row r="448" spans="1:36" hidden="1" outlineLevel="1">
      <c r="A448" s="40" t="s">
        <v>503</v>
      </c>
      <c r="B448" s="40">
        <f>SUM(D445:AH445)</f>
        <v>70.195320000000009</v>
      </c>
    </row>
    <row r="449" spans="1:34" hidden="1" outlineLevel="1">
      <c r="A449" s="40" t="s">
        <v>516</v>
      </c>
      <c r="B449" s="40">
        <f>SUM('GCAM baselines'!D448:L448)/1000</f>
        <v>42.887637052681498</v>
      </c>
    </row>
    <row r="450" spans="1:34" hidden="1" outlineLevel="1">
      <c r="A450" s="40" t="s">
        <v>517</v>
      </c>
      <c r="B450" s="40">
        <f>B449/B448</f>
        <v>0.61097573246594639</v>
      </c>
    </row>
    <row r="451" spans="1:34" hidden="1" outlineLevel="1"/>
    <row r="452" spans="1:34" hidden="1" outlineLevel="1">
      <c r="A452" t="s">
        <v>513</v>
      </c>
      <c r="B452">
        <v>2018</v>
      </c>
      <c r="C452">
        <v>2019</v>
      </c>
      <c r="D452">
        <v>2020</v>
      </c>
      <c r="E452">
        <v>2021</v>
      </c>
      <c r="F452">
        <v>2022</v>
      </c>
      <c r="G452">
        <v>2023</v>
      </c>
      <c r="H452">
        <v>2024</v>
      </c>
      <c r="I452">
        <v>2025</v>
      </c>
      <c r="J452">
        <v>2026</v>
      </c>
      <c r="K452">
        <v>2027</v>
      </c>
      <c r="L452">
        <v>2028</v>
      </c>
      <c r="M452">
        <v>2029</v>
      </c>
      <c r="N452">
        <v>2030</v>
      </c>
      <c r="O452">
        <v>2031</v>
      </c>
      <c r="P452">
        <v>2032</v>
      </c>
      <c r="Q452">
        <v>2033</v>
      </c>
      <c r="R452">
        <v>2034</v>
      </c>
      <c r="S452">
        <v>2035</v>
      </c>
      <c r="T452">
        <v>2036</v>
      </c>
      <c r="U452">
        <v>2037</v>
      </c>
      <c r="V452">
        <v>2038</v>
      </c>
      <c r="W452">
        <v>2039</v>
      </c>
      <c r="X452">
        <v>2040</v>
      </c>
      <c r="Y452">
        <v>2041</v>
      </c>
      <c r="Z452">
        <v>2042</v>
      </c>
      <c r="AA452">
        <v>2043</v>
      </c>
      <c r="AB452">
        <v>2044</v>
      </c>
      <c r="AC452">
        <v>2045</v>
      </c>
      <c r="AD452">
        <v>2046</v>
      </c>
      <c r="AE452">
        <v>2047</v>
      </c>
      <c r="AF452">
        <v>2048</v>
      </c>
      <c r="AG452">
        <v>2049</v>
      </c>
      <c r="AH452">
        <v>2050</v>
      </c>
    </row>
    <row r="453" spans="1:34" hidden="1" outlineLevel="1">
      <c r="A453" t="s">
        <v>447</v>
      </c>
      <c r="B453">
        <v>242.095</v>
      </c>
      <c r="C453">
        <v>251.49100000000001</v>
      </c>
      <c r="D453">
        <v>259.161</v>
      </c>
      <c r="E453">
        <v>265.48700000000002</v>
      </c>
      <c r="F453">
        <v>270.91800000000001</v>
      </c>
      <c r="G453">
        <v>277.154</v>
      </c>
      <c r="H453">
        <v>283.45100000000002</v>
      </c>
      <c r="I453">
        <v>290.13600000000002</v>
      </c>
      <c r="J453">
        <v>296.30799999999999</v>
      </c>
      <c r="K453">
        <v>302.39699999999999</v>
      </c>
      <c r="L453">
        <v>308.339</v>
      </c>
      <c r="M453">
        <v>314.45800000000003</v>
      </c>
      <c r="N453">
        <v>320.08300000000003</v>
      </c>
      <c r="O453">
        <v>324.93700000000001</v>
      </c>
      <c r="P453">
        <v>330.64100000000002</v>
      </c>
      <c r="Q453">
        <v>335.14400000000001</v>
      </c>
      <c r="R453">
        <v>339.45400000000001</v>
      </c>
      <c r="S453">
        <v>343.12799999999999</v>
      </c>
      <c r="T453">
        <v>346.863</v>
      </c>
      <c r="U453">
        <v>349.733</v>
      </c>
      <c r="V453">
        <v>352.49900000000002</v>
      </c>
      <c r="W453">
        <v>354.54700000000003</v>
      </c>
      <c r="X453">
        <v>357.06700000000001</v>
      </c>
      <c r="Y453">
        <v>358.72300000000001</v>
      </c>
      <c r="Z453">
        <v>361.16300000000001</v>
      </c>
      <c r="AA453">
        <v>363.49299999999999</v>
      </c>
      <c r="AB453">
        <v>366.16500000000002</v>
      </c>
      <c r="AC453">
        <v>368.601</v>
      </c>
      <c r="AD453">
        <v>369.54500000000002</v>
      </c>
      <c r="AE453">
        <v>371.291</v>
      </c>
      <c r="AF453">
        <v>372.46800000000002</v>
      </c>
      <c r="AG453">
        <v>374.38499999999999</v>
      </c>
      <c r="AH453">
        <v>376.03300000000002</v>
      </c>
    </row>
    <row r="454" spans="1:34" hidden="1" outlineLevel="1">
      <c r="A454" t="s">
        <v>448</v>
      </c>
      <c r="B454">
        <v>36.515000000000001</v>
      </c>
      <c r="C454">
        <v>48.328000000000003</v>
      </c>
      <c r="D454">
        <v>53.745899999999999</v>
      </c>
      <c r="E454">
        <v>59.173200000000001</v>
      </c>
      <c r="F454">
        <v>60.280299999999997</v>
      </c>
      <c r="G454">
        <v>60.110300000000002</v>
      </c>
      <c r="H454">
        <v>59.405700000000003</v>
      </c>
      <c r="I454">
        <v>59.3598</v>
      </c>
      <c r="J454">
        <v>59.309600000000003</v>
      </c>
      <c r="K454">
        <v>59.290100000000002</v>
      </c>
      <c r="L454">
        <v>59.262999999999998</v>
      </c>
      <c r="M454">
        <v>59.240600000000001</v>
      </c>
      <c r="N454">
        <v>59.178899999999999</v>
      </c>
      <c r="O454">
        <v>59.133699999999997</v>
      </c>
      <c r="P454">
        <v>59.1126</v>
      </c>
      <c r="Q454">
        <v>58.529400000000003</v>
      </c>
      <c r="R454">
        <v>58.435299999999998</v>
      </c>
      <c r="S454">
        <v>58.302100000000003</v>
      </c>
      <c r="T454">
        <v>58.265000000000001</v>
      </c>
      <c r="U454">
        <v>52.730899999999998</v>
      </c>
      <c r="V454">
        <v>52.0749</v>
      </c>
      <c r="W454">
        <v>50.870800000000003</v>
      </c>
      <c r="X454">
        <v>47.9499</v>
      </c>
      <c r="Y454">
        <v>41.0383</v>
      </c>
      <c r="Z454">
        <v>37.099699999999999</v>
      </c>
      <c r="AA454">
        <v>35.7468</v>
      </c>
      <c r="AB454">
        <v>31.134899999999998</v>
      </c>
      <c r="AC454">
        <v>31.308399999999999</v>
      </c>
      <c r="AD454">
        <v>30.637599999999999</v>
      </c>
      <c r="AE454">
        <v>30.565100000000001</v>
      </c>
      <c r="AF454">
        <v>30.159600000000001</v>
      </c>
      <c r="AG454">
        <v>30.177600000000002</v>
      </c>
      <c r="AH454">
        <v>29.715199999999999</v>
      </c>
    </row>
    <row r="455" spans="1:34" hidden="1" outlineLevel="1">
      <c r="A455" t="s">
        <v>449</v>
      </c>
      <c r="B455">
        <v>16.677800000000001</v>
      </c>
      <c r="C455">
        <v>16.765899999999998</v>
      </c>
      <c r="D455">
        <v>16.792300000000001</v>
      </c>
      <c r="E455">
        <v>16.897200000000002</v>
      </c>
      <c r="F455">
        <v>16.941099999999999</v>
      </c>
      <c r="G455">
        <v>17.045999999999999</v>
      </c>
      <c r="H455">
        <v>17.151299999999999</v>
      </c>
      <c r="I455">
        <v>17.1952</v>
      </c>
      <c r="J455">
        <v>17.2441</v>
      </c>
      <c r="K455">
        <v>17.3489</v>
      </c>
      <c r="L455">
        <v>17.3977</v>
      </c>
      <c r="M455">
        <v>17.4466</v>
      </c>
      <c r="N455">
        <v>17.490100000000002</v>
      </c>
      <c r="O455">
        <v>17.540299999999998</v>
      </c>
      <c r="P455">
        <v>17.5901</v>
      </c>
      <c r="Q455">
        <v>17.578499999999998</v>
      </c>
      <c r="R455">
        <v>17.628699999999998</v>
      </c>
      <c r="S455">
        <v>17.673200000000001</v>
      </c>
      <c r="T455">
        <v>17.662099999999999</v>
      </c>
      <c r="U455">
        <v>17.712299999999999</v>
      </c>
      <c r="V455">
        <v>17.695900000000002</v>
      </c>
      <c r="W455">
        <v>17.6843</v>
      </c>
      <c r="X455">
        <v>17.667899999999999</v>
      </c>
      <c r="Y455">
        <v>17.729800000000001</v>
      </c>
      <c r="Z455">
        <v>17.725100000000001</v>
      </c>
      <c r="AA455">
        <v>17.720800000000001</v>
      </c>
      <c r="AB455">
        <v>17.654800000000002</v>
      </c>
      <c r="AC455">
        <v>17.650500000000001</v>
      </c>
      <c r="AD455">
        <v>17.645900000000001</v>
      </c>
      <c r="AE455">
        <v>17.636299999999999</v>
      </c>
      <c r="AF455">
        <v>17.5654</v>
      </c>
      <c r="AG455">
        <v>17.555399999999999</v>
      </c>
      <c r="AH455">
        <v>17.546299999999999</v>
      </c>
    </row>
    <row r="456" spans="1:34" hidden="1" outlineLevel="1">
      <c r="A456" t="s">
        <v>450</v>
      </c>
      <c r="B456">
        <v>2.6346500000000002</v>
      </c>
      <c r="C456">
        <v>2.6899000000000002</v>
      </c>
      <c r="D456">
        <v>2.7450999999999999</v>
      </c>
      <c r="E456">
        <v>2.77772</v>
      </c>
      <c r="F456">
        <v>2.80951</v>
      </c>
      <c r="G456">
        <v>2.84213</v>
      </c>
      <c r="H456">
        <v>2.8800500000000002</v>
      </c>
      <c r="I456">
        <v>2.9126699999999999</v>
      </c>
      <c r="J456">
        <v>2.9444599999999999</v>
      </c>
      <c r="K456">
        <v>2.9823900000000001</v>
      </c>
      <c r="L456">
        <v>3.01417</v>
      </c>
      <c r="M456">
        <v>3.0520900000000002</v>
      </c>
      <c r="N456">
        <v>3.0838800000000002</v>
      </c>
      <c r="O456">
        <v>3.1165099999999999</v>
      </c>
      <c r="P456">
        <v>3.1482999999999999</v>
      </c>
      <c r="Q456">
        <v>3.1800799999999998</v>
      </c>
      <c r="R456">
        <v>3.2171699999999999</v>
      </c>
      <c r="S456">
        <v>3.2489599999999998</v>
      </c>
      <c r="T456">
        <v>3.2807499999999998</v>
      </c>
      <c r="U456">
        <v>3.3125300000000002</v>
      </c>
      <c r="V456">
        <v>3.33819</v>
      </c>
      <c r="W456">
        <v>3.36998</v>
      </c>
      <c r="X456">
        <v>3.40177</v>
      </c>
      <c r="Y456">
        <v>3.4274200000000001</v>
      </c>
      <c r="Z456">
        <v>3.4530799999999999</v>
      </c>
      <c r="AA456">
        <v>3.4848599999999998</v>
      </c>
      <c r="AB456">
        <v>3.5105200000000001</v>
      </c>
      <c r="AC456">
        <v>3.5361699999999998</v>
      </c>
      <c r="AD456">
        <v>3.55653</v>
      </c>
      <c r="AE456">
        <v>3.5821900000000002</v>
      </c>
      <c r="AF456">
        <v>3.6017100000000002</v>
      </c>
      <c r="AG456">
        <v>3.62737</v>
      </c>
      <c r="AH456">
        <v>3.6530200000000002</v>
      </c>
    </row>
    <row r="457" spans="1:34" hidden="1" outlineLevel="1">
      <c r="A457" t="s">
        <v>451</v>
      </c>
      <c r="B457">
        <v>879.77200000000005</v>
      </c>
      <c r="C457">
        <v>898.40700000000004</v>
      </c>
      <c r="D457">
        <v>917.16600000000005</v>
      </c>
      <c r="E457">
        <v>936.81</v>
      </c>
      <c r="F457">
        <v>956.36699999999996</v>
      </c>
      <c r="G457">
        <v>976.31299999999999</v>
      </c>
      <c r="H457">
        <v>996.47799999999995</v>
      </c>
      <c r="I457">
        <v>1016.15</v>
      </c>
      <c r="J457">
        <v>1035.45</v>
      </c>
      <c r="K457">
        <v>1055.1600000000001</v>
      </c>
      <c r="L457">
        <v>1075.21</v>
      </c>
      <c r="M457">
        <v>1094.76</v>
      </c>
      <c r="N457">
        <v>1114.3699999999999</v>
      </c>
      <c r="O457">
        <v>1129.77</v>
      </c>
      <c r="P457">
        <v>1144.55</v>
      </c>
      <c r="Q457">
        <v>1159.82</v>
      </c>
      <c r="R457">
        <v>1175.0999999999999</v>
      </c>
      <c r="S457">
        <v>1190.25</v>
      </c>
      <c r="T457">
        <v>1200.71</v>
      </c>
      <c r="U457">
        <v>1211.33</v>
      </c>
      <c r="V457">
        <v>1221.94</v>
      </c>
      <c r="W457">
        <v>1232.3800000000001</v>
      </c>
      <c r="X457">
        <v>1242.96</v>
      </c>
      <c r="Y457">
        <v>1250.3800000000001</v>
      </c>
      <c r="Z457">
        <v>1257.8499999999999</v>
      </c>
      <c r="AA457">
        <v>1264.94</v>
      </c>
      <c r="AB457">
        <v>1272.3900000000001</v>
      </c>
      <c r="AC457">
        <v>1279.77</v>
      </c>
      <c r="AD457">
        <v>1287.8</v>
      </c>
      <c r="AE457">
        <v>1295.82</v>
      </c>
      <c r="AF457">
        <v>1303.8900000000001</v>
      </c>
      <c r="AG457">
        <v>1312.01</v>
      </c>
      <c r="AH457">
        <v>1319.69</v>
      </c>
    </row>
    <row r="458" spans="1:34" hidden="1" outlineLevel="1">
      <c r="A458" t="s">
        <v>452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idden="1" outlineLevel="1">
      <c r="A459" t="s">
        <v>453</v>
      </c>
      <c r="B459">
        <v>702.92499999999995</v>
      </c>
      <c r="C459">
        <v>702.92499999999995</v>
      </c>
      <c r="D459">
        <v>702.92499999999995</v>
      </c>
      <c r="E459">
        <v>702.92499999999995</v>
      </c>
      <c r="F459">
        <v>702.92499999999995</v>
      </c>
      <c r="G459">
        <v>702.92499999999995</v>
      </c>
      <c r="H459">
        <v>702.92499999999995</v>
      </c>
      <c r="I459">
        <v>702.92499999999995</v>
      </c>
      <c r="J459">
        <v>702.92499999999995</v>
      </c>
      <c r="K459">
        <v>702.92499999999995</v>
      </c>
      <c r="L459">
        <v>702.92499999999995</v>
      </c>
      <c r="M459">
        <v>702.92499999999995</v>
      </c>
      <c r="N459">
        <v>702.92499999999995</v>
      </c>
      <c r="O459">
        <v>702.92499999999995</v>
      </c>
      <c r="P459">
        <v>702.92499999999995</v>
      </c>
      <c r="Q459">
        <v>702.92499999999995</v>
      </c>
      <c r="R459">
        <v>702.92499999999995</v>
      </c>
      <c r="S459">
        <v>702.92499999999995</v>
      </c>
      <c r="T459">
        <v>702.92499999999995</v>
      </c>
      <c r="U459">
        <v>702.92499999999995</v>
      </c>
      <c r="V459">
        <v>702.92499999999995</v>
      </c>
      <c r="W459">
        <v>702.92499999999995</v>
      </c>
      <c r="X459">
        <v>702.92499999999995</v>
      </c>
      <c r="Y459">
        <v>702.92499999999995</v>
      </c>
      <c r="Z459">
        <v>702.92499999999995</v>
      </c>
      <c r="AA459">
        <v>702.92499999999995</v>
      </c>
      <c r="AB459">
        <v>702.92499999999995</v>
      </c>
      <c r="AC459">
        <v>702.92499999999995</v>
      </c>
      <c r="AD459">
        <v>702.92499999999995</v>
      </c>
      <c r="AE459">
        <v>702.92499999999995</v>
      </c>
      <c r="AF459">
        <v>702.92499999999995</v>
      </c>
      <c r="AG459">
        <v>702.92499999999995</v>
      </c>
      <c r="AH459">
        <v>702.92499999999995</v>
      </c>
    </row>
    <row r="460" spans="1:34" hidden="1" outlineLevel="1">
      <c r="A460" t="s">
        <v>454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hidden="1" outlineLevel="1"/>
    <row r="462" spans="1:34" hidden="1" outlineLevel="1">
      <c r="A462" t="s">
        <v>513</v>
      </c>
      <c r="B462">
        <v>2018</v>
      </c>
      <c r="C462">
        <v>2019</v>
      </c>
      <c r="D462">
        <v>2020</v>
      </c>
      <c r="E462">
        <v>2021</v>
      </c>
      <c r="F462">
        <v>2022</v>
      </c>
      <c r="G462">
        <v>2023</v>
      </c>
      <c r="H462">
        <v>2024</v>
      </c>
      <c r="I462">
        <v>2025</v>
      </c>
      <c r="J462">
        <v>2026</v>
      </c>
      <c r="K462">
        <v>2027</v>
      </c>
      <c r="L462">
        <v>2028</v>
      </c>
      <c r="M462">
        <v>2029</v>
      </c>
      <c r="N462">
        <v>2030</v>
      </c>
      <c r="O462">
        <v>2031</v>
      </c>
      <c r="P462">
        <v>2032</v>
      </c>
      <c r="Q462">
        <v>2033</v>
      </c>
      <c r="R462">
        <v>2034</v>
      </c>
      <c r="S462">
        <v>2035</v>
      </c>
      <c r="T462">
        <v>2036</v>
      </c>
      <c r="U462">
        <v>2037</v>
      </c>
      <c r="V462">
        <v>2038</v>
      </c>
      <c r="W462">
        <v>2039</v>
      </c>
      <c r="X462">
        <v>2040</v>
      </c>
      <c r="Y462">
        <v>2041</v>
      </c>
      <c r="Z462">
        <v>2042</v>
      </c>
      <c r="AA462">
        <v>2043</v>
      </c>
      <c r="AB462">
        <v>2044</v>
      </c>
      <c r="AC462">
        <v>2045</v>
      </c>
      <c r="AD462">
        <v>2046</v>
      </c>
      <c r="AE462">
        <v>2047</v>
      </c>
      <c r="AF462">
        <v>2048</v>
      </c>
      <c r="AG462">
        <v>2049</v>
      </c>
      <c r="AH462">
        <v>2050</v>
      </c>
    </row>
    <row r="463" spans="1:34" hidden="1" outlineLevel="1">
      <c r="A463" t="s">
        <v>455</v>
      </c>
      <c r="B463">
        <v>272.94400000000002</v>
      </c>
      <c r="C463">
        <v>279.76</v>
      </c>
      <c r="D463">
        <v>286.44</v>
      </c>
      <c r="E463">
        <v>293.64699999999999</v>
      </c>
      <c r="F463">
        <v>300.82600000000002</v>
      </c>
      <c r="G463">
        <v>308.28500000000003</v>
      </c>
      <c r="H463">
        <v>315.67500000000001</v>
      </c>
      <c r="I463">
        <v>322.66500000000002</v>
      </c>
      <c r="J463">
        <v>330.31799999999998</v>
      </c>
      <c r="K463">
        <v>338.17099999999999</v>
      </c>
      <c r="L463">
        <v>346.47699999999998</v>
      </c>
      <c r="M463">
        <v>354.27300000000002</v>
      </c>
      <c r="N463">
        <v>362.15199999999999</v>
      </c>
      <c r="O463">
        <v>366.91800000000001</v>
      </c>
      <c r="P463">
        <v>371.18599999999998</v>
      </c>
      <c r="Q463">
        <v>375.92899999999997</v>
      </c>
      <c r="R463">
        <v>380.69200000000001</v>
      </c>
      <c r="S463">
        <v>385.43599999999998</v>
      </c>
      <c r="T463">
        <v>390.334</v>
      </c>
      <c r="U463">
        <v>395.36099999999999</v>
      </c>
      <c r="V463">
        <v>400.28699999999998</v>
      </c>
      <c r="W463">
        <v>405.23</v>
      </c>
      <c r="X463">
        <v>410.23399999999998</v>
      </c>
      <c r="Y463">
        <v>412.892</v>
      </c>
      <c r="Z463">
        <v>415.495</v>
      </c>
      <c r="AA463">
        <v>417.71899999999999</v>
      </c>
      <c r="AB463">
        <v>420.40899999999999</v>
      </c>
      <c r="AC463">
        <v>423.02800000000002</v>
      </c>
      <c r="AD463">
        <v>426.529</v>
      </c>
      <c r="AE463">
        <v>430.00799999999998</v>
      </c>
      <c r="AF463">
        <v>433.63900000000001</v>
      </c>
      <c r="AG463">
        <v>437.32499999999999</v>
      </c>
      <c r="AH463">
        <v>440.78399999999999</v>
      </c>
    </row>
    <row r="464" spans="1:34" hidden="1" outlineLevel="1"/>
    <row r="465" spans="1:34" hidden="1" outlineLevel="1">
      <c r="A465" t="s">
        <v>513</v>
      </c>
      <c r="B465">
        <v>2018</v>
      </c>
      <c r="C465">
        <v>2019</v>
      </c>
      <c r="D465">
        <v>2020</v>
      </c>
      <c r="E465">
        <v>2021</v>
      </c>
      <c r="F465">
        <v>2022</v>
      </c>
      <c r="G465">
        <v>2023</v>
      </c>
      <c r="H465">
        <v>2024</v>
      </c>
      <c r="I465">
        <v>2025</v>
      </c>
      <c r="J465">
        <v>2026</v>
      </c>
      <c r="K465">
        <v>2027</v>
      </c>
      <c r="L465">
        <v>2028</v>
      </c>
      <c r="M465">
        <v>2029</v>
      </c>
      <c r="N465">
        <v>2030</v>
      </c>
      <c r="O465">
        <v>2031</v>
      </c>
      <c r="P465">
        <v>2032</v>
      </c>
      <c r="Q465">
        <v>2033</v>
      </c>
      <c r="R465">
        <v>2034</v>
      </c>
      <c r="S465">
        <v>2035</v>
      </c>
      <c r="T465">
        <v>2036</v>
      </c>
      <c r="U465">
        <v>2037</v>
      </c>
      <c r="V465">
        <v>2038</v>
      </c>
      <c r="W465">
        <v>2039</v>
      </c>
      <c r="X465">
        <v>2040</v>
      </c>
      <c r="Y465">
        <v>2041</v>
      </c>
      <c r="Z465">
        <v>2042</v>
      </c>
      <c r="AA465">
        <v>2043</v>
      </c>
      <c r="AB465">
        <v>2044</v>
      </c>
      <c r="AC465">
        <v>2045</v>
      </c>
      <c r="AD465">
        <v>2046</v>
      </c>
      <c r="AE465">
        <v>2047</v>
      </c>
      <c r="AF465">
        <v>2048</v>
      </c>
      <c r="AG465">
        <v>2049</v>
      </c>
      <c r="AH465">
        <v>2050</v>
      </c>
    </row>
    <row r="466" spans="1:34" hidden="1" outlineLevel="1">
      <c r="A466" t="s">
        <v>456</v>
      </c>
      <c r="B466">
        <v>510.279</v>
      </c>
      <c r="C466">
        <v>518.83799999999997</v>
      </c>
      <c r="D466">
        <v>527.60599999999999</v>
      </c>
      <c r="E466">
        <v>537.05499999999995</v>
      </c>
      <c r="F466">
        <v>546.50300000000004</v>
      </c>
      <c r="G466">
        <v>555.952</v>
      </c>
      <c r="H466">
        <v>565.59</v>
      </c>
      <c r="I466">
        <v>575.12900000000002</v>
      </c>
      <c r="J466">
        <v>583.85699999999997</v>
      </c>
      <c r="K466">
        <v>592.68600000000004</v>
      </c>
      <c r="L466">
        <v>601.404</v>
      </c>
      <c r="M466">
        <v>610.12300000000005</v>
      </c>
      <c r="N466">
        <v>618.73099999999999</v>
      </c>
      <c r="O466">
        <v>626.64</v>
      </c>
      <c r="P466">
        <v>634.33799999999997</v>
      </c>
      <c r="Q466">
        <v>641.93700000000001</v>
      </c>
      <c r="R466">
        <v>649.63499999999999</v>
      </c>
      <c r="S466">
        <v>657.12400000000002</v>
      </c>
      <c r="T466">
        <v>660.678</v>
      </c>
      <c r="U466">
        <v>664.15599999999995</v>
      </c>
      <c r="V466">
        <v>667.73500000000001</v>
      </c>
      <c r="W466">
        <v>671.11300000000006</v>
      </c>
      <c r="X466">
        <v>674.48199999999997</v>
      </c>
      <c r="Y466">
        <v>677.94</v>
      </c>
      <c r="Z466">
        <v>681.399</v>
      </c>
      <c r="AA466">
        <v>684.85799999999995</v>
      </c>
      <c r="AB466">
        <v>688.21600000000001</v>
      </c>
      <c r="AC466">
        <v>691.56500000000005</v>
      </c>
      <c r="AD466">
        <v>695.00300000000004</v>
      </c>
      <c r="AE466">
        <v>698.452</v>
      </c>
      <c r="AF466">
        <v>701.79</v>
      </c>
      <c r="AG466">
        <v>705.12900000000002</v>
      </c>
      <c r="AH466">
        <v>708.25699999999995</v>
      </c>
    </row>
    <row r="467" spans="1:34" hidden="1" outlineLevel="1"/>
    <row r="468" spans="1:34" hidden="1" outlineLevel="1">
      <c r="A468" t="s">
        <v>513</v>
      </c>
      <c r="B468">
        <v>2018</v>
      </c>
      <c r="C468">
        <v>2019</v>
      </c>
      <c r="D468">
        <v>2020</v>
      </c>
      <c r="E468">
        <v>2021</v>
      </c>
      <c r="F468">
        <v>2022</v>
      </c>
      <c r="G468">
        <v>2023</v>
      </c>
      <c r="H468">
        <v>2024</v>
      </c>
      <c r="I468">
        <v>2025</v>
      </c>
      <c r="J468">
        <v>2026</v>
      </c>
      <c r="K468">
        <v>2027</v>
      </c>
      <c r="L468">
        <v>2028</v>
      </c>
      <c r="M468">
        <v>2029</v>
      </c>
      <c r="N468">
        <v>2030</v>
      </c>
      <c r="O468">
        <v>2031</v>
      </c>
      <c r="P468">
        <v>2032</v>
      </c>
      <c r="Q468">
        <v>2033</v>
      </c>
      <c r="R468">
        <v>2034</v>
      </c>
      <c r="S468">
        <v>2035</v>
      </c>
      <c r="T468">
        <v>2036</v>
      </c>
      <c r="U468">
        <v>2037</v>
      </c>
      <c r="V468">
        <v>2038</v>
      </c>
      <c r="W468">
        <v>2039</v>
      </c>
      <c r="X468">
        <v>2040</v>
      </c>
      <c r="Y468">
        <v>2041</v>
      </c>
      <c r="Z468">
        <v>2042</v>
      </c>
      <c r="AA468">
        <v>2043</v>
      </c>
      <c r="AB468">
        <v>2044</v>
      </c>
      <c r="AC468">
        <v>2045</v>
      </c>
      <c r="AD468">
        <v>2046</v>
      </c>
      <c r="AE468">
        <v>2047</v>
      </c>
      <c r="AF468">
        <v>2048</v>
      </c>
      <c r="AG468">
        <v>2049</v>
      </c>
      <c r="AH468">
        <v>2050</v>
      </c>
    </row>
    <row r="469" spans="1:34" hidden="1" outlineLevel="1">
      <c r="A469" t="s">
        <v>457</v>
      </c>
      <c r="B469">
        <v>96.549000000000007</v>
      </c>
      <c r="C469">
        <v>99.809399999999997</v>
      </c>
      <c r="D469">
        <v>103.12</v>
      </c>
      <c r="E469">
        <v>106.108</v>
      </c>
      <c r="F469">
        <v>109.03700000000001</v>
      </c>
      <c r="G469">
        <v>112.075</v>
      </c>
      <c r="H469">
        <v>115.21299999999999</v>
      </c>
      <c r="I469">
        <v>118.351</v>
      </c>
      <c r="J469">
        <v>121.27800000000001</v>
      </c>
      <c r="K469">
        <v>124.306</v>
      </c>
      <c r="L469">
        <v>127.333</v>
      </c>
      <c r="M469">
        <v>130.36000000000001</v>
      </c>
      <c r="N469">
        <v>133.488</v>
      </c>
      <c r="O469">
        <v>136.21199999999999</v>
      </c>
      <c r="P469">
        <v>139.029</v>
      </c>
      <c r="Q469">
        <v>141.953</v>
      </c>
      <c r="R469">
        <v>144.77000000000001</v>
      </c>
      <c r="S469">
        <v>147.69399999999999</v>
      </c>
      <c r="T469">
        <v>149.69999999999999</v>
      </c>
      <c r="U469">
        <v>151.81399999999999</v>
      </c>
      <c r="V469">
        <v>153.92099999999999</v>
      </c>
      <c r="W469">
        <v>156.035</v>
      </c>
      <c r="X469">
        <v>158.24799999999999</v>
      </c>
      <c r="Y469">
        <v>159.55199999999999</v>
      </c>
      <c r="Z469">
        <v>160.95599999999999</v>
      </c>
      <c r="AA469">
        <v>162.35900000000001</v>
      </c>
      <c r="AB469">
        <v>163.76300000000001</v>
      </c>
      <c r="AC469">
        <v>165.17400000000001</v>
      </c>
      <c r="AD469">
        <v>166.267</v>
      </c>
      <c r="AE469">
        <v>167.36</v>
      </c>
      <c r="AF469">
        <v>168.46100000000001</v>
      </c>
      <c r="AG469">
        <v>169.55500000000001</v>
      </c>
      <c r="AH469">
        <v>170.648</v>
      </c>
    </row>
    <row r="470" spans="1:34" hidden="1" outlineLevel="1"/>
    <row r="471" spans="1:34" hidden="1" outlineLevel="1">
      <c r="A471" s="49" t="s">
        <v>518</v>
      </c>
      <c r="B471" s="52" t="s">
        <v>519</v>
      </c>
      <c r="C471" s="52" t="s">
        <v>520</v>
      </c>
      <c r="G471" s="52">
        <v>2030</v>
      </c>
      <c r="H471" s="52" t="s">
        <v>519</v>
      </c>
      <c r="J471" s="52">
        <v>2050</v>
      </c>
      <c r="K471" s="52" t="s">
        <v>519</v>
      </c>
    </row>
    <row r="472" spans="1:34" hidden="1" outlineLevel="1">
      <c r="A472" s="41" t="s">
        <v>521</v>
      </c>
      <c r="B472" s="53">
        <f>SUM(D453:AH453)/1000</f>
        <v>10.303771999999999</v>
      </c>
      <c r="C472" s="53">
        <f>SUM('GCAM baselines'!K448:L448)/1000</f>
        <v>8.3144724216076735</v>
      </c>
      <c r="D472" t="str">
        <f>IF(C472&gt;B472,"GCAM value higher",IF(C472=B472,"GCAM and EPS equal","EPS value higher"))</f>
        <v>EPS value higher</v>
      </c>
      <c r="G472" s="196" t="s">
        <v>79</v>
      </c>
      <c r="H472" s="197">
        <f>N453</f>
        <v>320.08300000000003</v>
      </c>
      <c r="J472" s="196" t="s">
        <v>79</v>
      </c>
      <c r="K472" s="197">
        <f>AH453</f>
        <v>376.03300000000002</v>
      </c>
    </row>
    <row r="473" spans="1:34" hidden="1" outlineLevel="1">
      <c r="A473" s="41" t="s">
        <v>522</v>
      </c>
      <c r="B473" s="53">
        <f>SUM(D454:AH454)/1000</f>
        <v>1.5313451999999999</v>
      </c>
      <c r="C473" s="53">
        <f>'GCAM baselines'!G448/1000</f>
        <v>3.406236281570187</v>
      </c>
      <c r="D473" t="str">
        <f t="shared" ref="D473:D481" si="55">IF(C473&gt;B473,"GCAM value higher",IF(C473=B473,"GCAM and EPS equal","EPS value higher"))</f>
        <v>GCAM value higher</v>
      </c>
      <c r="G473" s="196" t="s">
        <v>81</v>
      </c>
      <c r="H473" s="197">
        <f t="shared" ref="H473:H476" si="56">N454</f>
        <v>59.178899999999999</v>
      </c>
      <c r="J473" s="196" t="s">
        <v>81</v>
      </c>
      <c r="K473" s="197">
        <f>AH454</f>
        <v>29.715199999999999</v>
      </c>
    </row>
    <row r="474" spans="1:34" hidden="1" outlineLevel="1">
      <c r="A474" s="41" t="s">
        <v>523</v>
      </c>
      <c r="B474" s="53">
        <f>SUM(D455:AH455)/1000</f>
        <v>0.54181409999999997</v>
      </c>
      <c r="C474" s="53">
        <f>'GCAM baselines'!F448/1000</f>
        <v>1.4614632128588383</v>
      </c>
      <c r="D474" t="str">
        <f t="shared" si="55"/>
        <v>GCAM value higher</v>
      </c>
      <c r="G474" s="196" t="s">
        <v>374</v>
      </c>
      <c r="H474" s="197">
        <f t="shared" si="56"/>
        <v>17.490100000000002</v>
      </c>
      <c r="J474" s="196" t="s">
        <v>374</v>
      </c>
      <c r="K474" s="197">
        <f>AH455</f>
        <v>17.546299999999999</v>
      </c>
    </row>
    <row r="475" spans="1:34" hidden="1" outlineLevel="1">
      <c r="A475" s="41" t="s">
        <v>524</v>
      </c>
      <c r="B475" s="53">
        <f>SUM(D456:AH456)/1000</f>
        <v>0.10009127999999996</v>
      </c>
      <c r="C475" s="53">
        <f>'GCAM baselines'!E448/1000</f>
        <v>0.68869767153071282</v>
      </c>
      <c r="D475" t="str">
        <f t="shared" si="55"/>
        <v>GCAM value higher</v>
      </c>
      <c r="G475" s="196" t="s">
        <v>373</v>
      </c>
      <c r="H475" s="197">
        <f t="shared" si="56"/>
        <v>3.0838800000000002</v>
      </c>
      <c r="J475" s="196" t="s">
        <v>373</v>
      </c>
      <c r="K475" s="197">
        <f>AH456</f>
        <v>3.6530200000000002</v>
      </c>
    </row>
    <row r="476" spans="1:34" ht="28.8" hidden="1" outlineLevel="1">
      <c r="A476" s="199" t="s">
        <v>525</v>
      </c>
      <c r="B476" s="200">
        <f>SUM(D457:AH457)/1000</f>
        <v>35.927584000000003</v>
      </c>
      <c r="C476" s="200">
        <f>SUM('GCAM baselines'!J448,'GCAM baselines'!B448)/1000</f>
        <v>34.99873248461423</v>
      </c>
      <c r="D476" t="str">
        <f t="shared" si="55"/>
        <v>EPS value higher</v>
      </c>
      <c r="G476" s="196" t="s">
        <v>526</v>
      </c>
      <c r="H476" s="197">
        <f t="shared" si="56"/>
        <v>1114.3699999999999</v>
      </c>
      <c r="J476" s="196" t="s">
        <v>526</v>
      </c>
      <c r="K476" s="197">
        <f>AH457</f>
        <v>1319.69</v>
      </c>
    </row>
    <row r="477" spans="1:34" ht="28.8" hidden="1" outlineLevel="1">
      <c r="A477" s="41" t="s">
        <v>527</v>
      </c>
      <c r="B477" s="53">
        <f>SUM(D463:AH463,D469:AH469)/1000</f>
        <v>16.132504000000004</v>
      </c>
      <c r="C477" s="53">
        <f>'GCAM baselines'!J448/1000</f>
        <v>18.051023436652887</v>
      </c>
      <c r="G477" s="196" t="s">
        <v>528</v>
      </c>
      <c r="H477" s="197">
        <f>SUM(N463+N469)</f>
        <v>495.64</v>
      </c>
      <c r="J477" s="196" t="s">
        <v>528</v>
      </c>
      <c r="K477" s="197">
        <f>SUM(AH463+AH469)</f>
        <v>611.43200000000002</v>
      </c>
    </row>
    <row r="478" spans="1:34" hidden="1" outlineLevel="1">
      <c r="A478" s="41" t="s">
        <v>529</v>
      </c>
      <c r="B478" s="53">
        <f>SUM(D466:AH466)/1000</f>
        <v>19.795083000000005</v>
      </c>
      <c r="C478" s="53">
        <f>'GCAM baselines'!B448/1000</f>
        <v>16.947709047961343</v>
      </c>
      <c r="G478" s="196" t="s">
        <v>105</v>
      </c>
      <c r="H478" s="197">
        <f>N466</f>
        <v>618.73099999999999</v>
      </c>
      <c r="J478" s="196" t="s">
        <v>105</v>
      </c>
      <c r="K478" s="197">
        <f>AH466</f>
        <v>708.25699999999995</v>
      </c>
    </row>
    <row r="479" spans="1:34" ht="28.8" hidden="1" outlineLevel="1">
      <c r="A479" s="41" t="s">
        <v>530</v>
      </c>
      <c r="B479" s="53">
        <f>SUM(D458:AH458)/1000</f>
        <v>0</v>
      </c>
      <c r="C479" s="53">
        <f>SUM('GCAM baselines'!H448,'GCAM baselines'!I448)/1000</f>
        <v>0.19278981736613862</v>
      </c>
      <c r="D479" t="str">
        <f t="shared" si="55"/>
        <v>GCAM value higher</v>
      </c>
      <c r="G479" s="196" t="s">
        <v>87</v>
      </c>
      <c r="H479" s="197">
        <f>N458</f>
        <v>0</v>
      </c>
      <c r="J479" s="196" t="s">
        <v>87</v>
      </c>
      <c r="K479" s="197">
        <f>AH458</f>
        <v>0</v>
      </c>
    </row>
    <row r="480" spans="1:34" hidden="1" outlineLevel="1">
      <c r="A480" s="41" t="s">
        <v>531</v>
      </c>
      <c r="B480" s="53">
        <f>SUM(D459:AH459)/1000</f>
        <v>21.79067499999999</v>
      </c>
      <c r="C480" s="53">
        <f>'GCAM baselines'!C448/1000</f>
        <v>-6.1747548368662777</v>
      </c>
      <c r="D480" t="str">
        <f t="shared" si="55"/>
        <v>EPS value higher</v>
      </c>
      <c r="G480" s="196" t="s">
        <v>103</v>
      </c>
      <c r="H480" s="197">
        <f>N459</f>
        <v>702.92499999999995</v>
      </c>
      <c r="J480" s="196" t="s">
        <v>103</v>
      </c>
      <c r="K480" s="197">
        <f>AH459</f>
        <v>702.92499999999995</v>
      </c>
    </row>
    <row r="481" spans="1:36" hidden="1" outlineLevel="1">
      <c r="A481" s="41" t="s">
        <v>532</v>
      </c>
      <c r="B481" s="53">
        <f>SUM(D460:AH460)/1000</f>
        <v>0</v>
      </c>
      <c r="C481" s="53">
        <v>0</v>
      </c>
      <c r="D481" t="str">
        <f t="shared" si="55"/>
        <v>GCAM and EPS equal</v>
      </c>
    </row>
    <row r="482" spans="1:36" hidden="1" outlineLevel="1">
      <c r="A482" s="42" t="s">
        <v>164</v>
      </c>
      <c r="B482" s="54">
        <f>SUM(B472:B475,B477:B481)</f>
        <v>70.195284579999992</v>
      </c>
      <c r="C482" s="54">
        <f>SUM(C472:C475,C477:C481)</f>
        <v>42.887637052681505</v>
      </c>
    </row>
    <row r="483" spans="1:36" collapsed="1"/>
    <row r="484" spans="1:36">
      <c r="A484" s="4" t="s">
        <v>293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:36" hidden="1" outlineLevel="1">
      <c r="A485" t="s">
        <v>496</v>
      </c>
    </row>
    <row r="486" spans="1:36" hidden="1" outlineLevel="1">
      <c r="A486" s="35" t="s">
        <v>563</v>
      </c>
    </row>
    <row r="487" spans="1:36" hidden="1" outlineLevel="1">
      <c r="A487" t="s">
        <v>565</v>
      </c>
      <c r="B487">
        <v>2020</v>
      </c>
      <c r="C487">
        <v>2021</v>
      </c>
      <c r="D487">
        <v>2022</v>
      </c>
      <c r="E487">
        <v>2023</v>
      </c>
      <c r="F487">
        <v>2024</v>
      </c>
      <c r="G487">
        <v>2025</v>
      </c>
      <c r="H487">
        <v>2026</v>
      </c>
      <c r="I487">
        <v>2027</v>
      </c>
      <c r="J487">
        <v>2028</v>
      </c>
      <c r="K487">
        <v>2029</v>
      </c>
      <c r="L487">
        <v>2030</v>
      </c>
      <c r="M487">
        <v>2031</v>
      </c>
      <c r="N487">
        <v>2032</v>
      </c>
      <c r="O487">
        <v>2033</v>
      </c>
      <c r="P487">
        <v>2034</v>
      </c>
      <c r="Q487">
        <v>2035</v>
      </c>
      <c r="R487">
        <v>2036</v>
      </c>
      <c r="S487">
        <v>2037</v>
      </c>
      <c r="T487">
        <v>2038</v>
      </c>
      <c r="U487">
        <v>2039</v>
      </c>
      <c r="V487">
        <v>2040</v>
      </c>
      <c r="W487">
        <v>2041</v>
      </c>
      <c r="X487">
        <v>2042</v>
      </c>
      <c r="Y487">
        <v>2043</v>
      </c>
      <c r="Z487">
        <v>2044</v>
      </c>
      <c r="AA487">
        <v>2045</v>
      </c>
      <c r="AB487">
        <v>2046</v>
      </c>
      <c r="AC487">
        <v>2047</v>
      </c>
      <c r="AD487">
        <v>2048</v>
      </c>
      <c r="AE487">
        <v>2049</v>
      </c>
      <c r="AF487">
        <v>2050</v>
      </c>
    </row>
    <row r="488" spans="1:36" hidden="1" outlineLevel="1">
      <c r="A488" t="s">
        <v>445</v>
      </c>
      <c r="B488">
        <f>SUMIFS('EPS BAU Outputs'!C:C,'EPS BAU Outputs'!$B:$B,$A$485,'EPS BAU Outputs'!$A:$A,$A488)</f>
        <v>715.30100000000004</v>
      </c>
      <c r="C488">
        <f>SUMIFS('EPS BAU Outputs'!D:D,'EPS BAU Outputs'!$B:$B,$A$485,'EPS BAU Outputs'!$A:$A,$A488)</f>
        <v>719.10400000000004</v>
      </c>
      <c r="D488">
        <f>SUMIFS('EPS BAU Outputs'!E:E,'EPS BAU Outputs'!$B:$B,$A$485,'EPS BAU Outputs'!$A:$A,$A488)</f>
        <v>730.58900000000006</v>
      </c>
      <c r="E488">
        <f>SUMIFS('EPS BAU Outputs'!F:F,'EPS BAU Outputs'!$B:$B,$A$485,'EPS BAU Outputs'!$A:$A,$A488)</f>
        <v>742.70100000000002</v>
      </c>
      <c r="F488">
        <f>SUMIFS('EPS BAU Outputs'!G:G,'EPS BAU Outputs'!$B:$B,$A$485,'EPS BAU Outputs'!$A:$A,$A488)</f>
        <v>753.39200000000005</v>
      </c>
      <c r="G488">
        <f>SUMIFS('EPS BAU Outputs'!H:H,'EPS BAU Outputs'!$B:$B,$A$485,'EPS BAU Outputs'!$A:$A,$A488)</f>
        <v>759.85199999999998</v>
      </c>
      <c r="H488">
        <f>SUMIFS('EPS BAU Outputs'!I:I,'EPS BAU Outputs'!$B:$B,$A$485,'EPS BAU Outputs'!$A:$A,$A488)</f>
        <v>767.654</v>
      </c>
      <c r="I488">
        <f>SUMIFS('EPS BAU Outputs'!J:J,'EPS BAU Outputs'!$B:$B,$A$485,'EPS BAU Outputs'!$A:$A,$A488)</f>
        <v>771.67600000000004</v>
      </c>
      <c r="J488">
        <f>SUMIFS('EPS BAU Outputs'!K:K,'EPS BAU Outputs'!$B:$B,$A$485,'EPS BAU Outputs'!$A:$A,$A488)</f>
        <v>771.85299999999995</v>
      </c>
      <c r="K488">
        <f>SUMIFS('EPS BAU Outputs'!L:L,'EPS BAU Outputs'!$B:$B,$A$485,'EPS BAU Outputs'!$A:$A,$A488)</f>
        <v>771.76599999999996</v>
      </c>
      <c r="L488">
        <f>SUMIFS('EPS BAU Outputs'!M:M,'EPS BAU Outputs'!$B:$B,$A$485,'EPS BAU Outputs'!$A:$A,$A488)</f>
        <v>775.024</v>
      </c>
      <c r="M488">
        <f>SUMIFS('EPS BAU Outputs'!N:N,'EPS BAU Outputs'!$B:$B,$A$485,'EPS BAU Outputs'!$A:$A,$A488)</f>
        <v>775.51700000000005</v>
      </c>
      <c r="N488">
        <f>SUMIFS('EPS BAU Outputs'!O:O,'EPS BAU Outputs'!$B:$B,$A$485,'EPS BAU Outputs'!$A:$A,$A488)</f>
        <v>774.93299999999999</v>
      </c>
      <c r="O488">
        <f>SUMIFS('EPS BAU Outputs'!P:P,'EPS BAU Outputs'!$B:$B,$A$485,'EPS BAU Outputs'!$A:$A,$A488)</f>
        <v>780.86</v>
      </c>
      <c r="P488">
        <f>SUMIFS('EPS BAU Outputs'!Q:Q,'EPS BAU Outputs'!$B:$B,$A$485,'EPS BAU Outputs'!$A:$A,$A488)</f>
        <v>781.16899999999998</v>
      </c>
      <c r="Q488">
        <f>SUMIFS('EPS BAU Outputs'!R:R,'EPS BAU Outputs'!$B:$B,$A$485,'EPS BAU Outputs'!$A:$A,$A488)</f>
        <v>785.49300000000005</v>
      </c>
      <c r="R488">
        <f>SUMIFS('EPS BAU Outputs'!S:S,'EPS BAU Outputs'!$B:$B,$A$485,'EPS BAU Outputs'!$A:$A,$A488)</f>
        <v>788.72299999999996</v>
      </c>
      <c r="S488">
        <f>SUMIFS('EPS BAU Outputs'!T:T,'EPS BAU Outputs'!$B:$B,$A$485,'EPS BAU Outputs'!$A:$A,$A488)</f>
        <v>786.72199999999998</v>
      </c>
      <c r="T488">
        <f>SUMIFS('EPS BAU Outputs'!U:U,'EPS BAU Outputs'!$B:$B,$A$485,'EPS BAU Outputs'!$A:$A,$A488)</f>
        <v>781.45699999999999</v>
      </c>
      <c r="U488">
        <f>SUMIFS('EPS BAU Outputs'!V:V,'EPS BAU Outputs'!$B:$B,$A$485,'EPS BAU Outputs'!$A:$A,$A488)</f>
        <v>783.505</v>
      </c>
      <c r="V488">
        <f>SUMIFS('EPS BAU Outputs'!W:W,'EPS BAU Outputs'!$B:$B,$A$485,'EPS BAU Outputs'!$A:$A,$A488)</f>
        <v>788.86699999999996</v>
      </c>
      <c r="W488">
        <f>SUMIFS('EPS BAU Outputs'!X:X,'EPS BAU Outputs'!$B:$B,$A$485,'EPS BAU Outputs'!$A:$A,$A488)</f>
        <v>795.01700000000005</v>
      </c>
      <c r="X488">
        <f>SUMIFS('EPS BAU Outputs'!Y:Y,'EPS BAU Outputs'!$B:$B,$A$485,'EPS BAU Outputs'!$A:$A,$A488)</f>
        <v>806.27200000000005</v>
      </c>
      <c r="Y488">
        <f>SUMIFS('EPS BAU Outputs'!Z:Z,'EPS BAU Outputs'!$B:$B,$A$485,'EPS BAU Outputs'!$A:$A,$A488)</f>
        <v>810.55</v>
      </c>
      <c r="Z488">
        <f>SUMIFS('EPS BAU Outputs'!AA:AA,'EPS BAU Outputs'!$B:$B,$A$485,'EPS BAU Outputs'!$A:$A,$A488)</f>
        <v>809.37300000000005</v>
      </c>
      <c r="AA488">
        <f>SUMIFS('EPS BAU Outputs'!AB:AB,'EPS BAU Outputs'!$B:$B,$A$485,'EPS BAU Outputs'!$A:$A,$A488)</f>
        <v>815.67899999999997</v>
      </c>
      <c r="AB488">
        <f>SUMIFS('EPS BAU Outputs'!AC:AC,'EPS BAU Outputs'!$B:$B,$A$485,'EPS BAU Outputs'!$A:$A,$A488)</f>
        <v>806.726</v>
      </c>
      <c r="AC488">
        <f>SUMIFS('EPS BAU Outputs'!AD:AD,'EPS BAU Outputs'!$B:$B,$A$485,'EPS BAU Outputs'!$A:$A,$A488)</f>
        <v>790.05</v>
      </c>
      <c r="AD488">
        <f>SUMIFS('EPS BAU Outputs'!AE:AE,'EPS BAU Outputs'!$B:$B,$A$485,'EPS BAU Outputs'!$A:$A,$A488)</f>
        <v>798.88199999999995</v>
      </c>
      <c r="AE488">
        <f>SUMIFS('EPS BAU Outputs'!AF:AF,'EPS BAU Outputs'!$B:$B,$A$485,'EPS BAU Outputs'!$A:$A,$A488)</f>
        <v>806.26599999999996</v>
      </c>
      <c r="AF488">
        <f>SUMIFS('EPS BAU Outputs'!AG:AG,'EPS BAU Outputs'!$B:$B,$A$485,'EPS BAU Outputs'!$A:$A,$A488)</f>
        <v>814.14300000000003</v>
      </c>
    </row>
    <row r="489" spans="1:36" hidden="1" outlineLevel="1">
      <c r="A489" t="s">
        <v>514</v>
      </c>
      <c r="B489">
        <f t="shared" ref="B489:AF489" si="57">B488/1000</f>
        <v>0.71530100000000008</v>
      </c>
      <c r="C489">
        <f t="shared" si="57"/>
        <v>0.71910400000000008</v>
      </c>
      <c r="D489">
        <f t="shared" si="57"/>
        <v>0.73058900000000004</v>
      </c>
      <c r="E489">
        <f t="shared" si="57"/>
        <v>0.74270100000000006</v>
      </c>
      <c r="F489">
        <f t="shared" si="57"/>
        <v>0.75339200000000006</v>
      </c>
      <c r="G489">
        <f t="shared" si="57"/>
        <v>0.75985199999999997</v>
      </c>
      <c r="H489">
        <f t="shared" si="57"/>
        <v>0.76765399999999995</v>
      </c>
      <c r="I489">
        <f t="shared" si="57"/>
        <v>0.77167600000000003</v>
      </c>
      <c r="J489">
        <f t="shared" si="57"/>
        <v>0.7718529999999999</v>
      </c>
      <c r="K489">
        <f t="shared" si="57"/>
        <v>0.77176599999999995</v>
      </c>
      <c r="L489">
        <f t="shared" si="57"/>
        <v>0.77502400000000005</v>
      </c>
      <c r="M489">
        <f t="shared" si="57"/>
        <v>0.77551700000000001</v>
      </c>
      <c r="N489">
        <f t="shared" si="57"/>
        <v>0.77493299999999998</v>
      </c>
      <c r="O489">
        <f t="shared" si="57"/>
        <v>0.78086</v>
      </c>
      <c r="P489">
        <f t="shared" si="57"/>
        <v>0.781169</v>
      </c>
      <c r="Q489">
        <f t="shared" si="57"/>
        <v>0.785493</v>
      </c>
      <c r="R489">
        <f t="shared" si="57"/>
        <v>0.78872299999999995</v>
      </c>
      <c r="S489">
        <f t="shared" si="57"/>
        <v>0.78672200000000003</v>
      </c>
      <c r="T489">
        <f t="shared" si="57"/>
        <v>0.78145699999999996</v>
      </c>
      <c r="U489">
        <f t="shared" si="57"/>
        <v>0.78350500000000001</v>
      </c>
      <c r="V489">
        <f t="shared" si="57"/>
        <v>0.78886699999999998</v>
      </c>
      <c r="W489">
        <f t="shared" si="57"/>
        <v>0.79501700000000008</v>
      </c>
      <c r="X489">
        <f t="shared" si="57"/>
        <v>0.8062720000000001</v>
      </c>
      <c r="Y489">
        <f t="shared" si="57"/>
        <v>0.81054999999999999</v>
      </c>
      <c r="Z489">
        <f t="shared" si="57"/>
        <v>0.80937300000000001</v>
      </c>
      <c r="AA489">
        <f t="shared" si="57"/>
        <v>0.81567899999999993</v>
      </c>
      <c r="AB489">
        <f t="shared" si="57"/>
        <v>0.80672600000000005</v>
      </c>
      <c r="AC489">
        <f t="shared" si="57"/>
        <v>0.79004999999999992</v>
      </c>
      <c r="AD489">
        <f t="shared" si="57"/>
        <v>0.79888199999999998</v>
      </c>
      <c r="AE489">
        <f t="shared" si="57"/>
        <v>0.80626599999999993</v>
      </c>
      <c r="AF489">
        <f t="shared" si="57"/>
        <v>0.81414300000000006</v>
      </c>
    </row>
    <row r="490" spans="1:36" hidden="1" outlineLevel="1"/>
    <row r="491" spans="1:36" hidden="1" outlineLevel="1">
      <c r="A491" s="40" t="s">
        <v>515</v>
      </c>
      <c r="B491" s="40">
        <f>SUM(B488:AF488)</f>
        <v>24159.116000000002</v>
      </c>
    </row>
    <row r="492" spans="1:36" hidden="1" outlineLevel="1">
      <c r="A492" s="40" t="s">
        <v>503</v>
      </c>
      <c r="B492" s="40">
        <f>SUM(B489:AF489)</f>
        <v>24.159116000000008</v>
      </c>
    </row>
    <row r="493" spans="1:36" hidden="1" outlineLevel="1">
      <c r="A493" s="40" t="s">
        <v>516</v>
      </c>
      <c r="B493" s="40">
        <f>SUM('GCAM baselines'!D494:L494)/1000</f>
        <v>49.644042446256478</v>
      </c>
    </row>
    <row r="494" spans="1:36" hidden="1" outlineLevel="1">
      <c r="A494" s="40" t="s">
        <v>517</v>
      </c>
      <c r="B494" s="40">
        <f>B493/B492</f>
        <v>2.0548782681558571</v>
      </c>
    </row>
    <row r="495" spans="1:36" hidden="1" outlineLevel="1"/>
    <row r="496" spans="1:36" hidden="1" outlineLevel="1">
      <c r="A496" t="s">
        <v>565</v>
      </c>
      <c r="B496">
        <v>2020</v>
      </c>
      <c r="C496">
        <v>2021</v>
      </c>
      <c r="D496">
        <v>2022</v>
      </c>
      <c r="E496">
        <v>2023</v>
      </c>
      <c r="F496">
        <v>2024</v>
      </c>
      <c r="G496">
        <v>2025</v>
      </c>
      <c r="H496">
        <v>2026</v>
      </c>
      <c r="I496">
        <v>2027</v>
      </c>
      <c r="J496">
        <v>2028</v>
      </c>
      <c r="K496">
        <v>2029</v>
      </c>
      <c r="L496">
        <v>2030</v>
      </c>
      <c r="M496">
        <v>2031</v>
      </c>
      <c r="N496">
        <v>2032</v>
      </c>
      <c r="O496">
        <v>2033</v>
      </c>
      <c r="P496">
        <v>2034</v>
      </c>
      <c r="Q496">
        <v>2035</v>
      </c>
      <c r="R496">
        <v>2036</v>
      </c>
      <c r="S496">
        <v>2037</v>
      </c>
      <c r="T496">
        <v>2038</v>
      </c>
      <c r="U496">
        <v>2039</v>
      </c>
      <c r="V496">
        <v>2040</v>
      </c>
      <c r="W496">
        <v>2041</v>
      </c>
      <c r="X496">
        <v>2042</v>
      </c>
      <c r="Y496">
        <v>2043</v>
      </c>
      <c r="Z496">
        <v>2044</v>
      </c>
      <c r="AA496">
        <v>2045</v>
      </c>
      <c r="AB496">
        <v>2046</v>
      </c>
      <c r="AC496">
        <v>2047</v>
      </c>
      <c r="AD496">
        <v>2048</v>
      </c>
      <c r="AE496">
        <v>2049</v>
      </c>
      <c r="AF496">
        <v>2050</v>
      </c>
    </row>
    <row r="497" spans="1:32" hidden="1" outlineLevel="1">
      <c r="A497" t="s">
        <v>447</v>
      </c>
      <c r="B497">
        <f>SUMIFS('EPS BAU Outputs'!C:C,'EPS BAU Outputs'!$B:$B,$A$485,'EPS BAU Outputs'!$A:$A,$A497)</f>
        <v>93.749399999999994</v>
      </c>
      <c r="C497">
        <f>SUMIFS('EPS BAU Outputs'!D:D,'EPS BAU Outputs'!$B:$B,$A$485,'EPS BAU Outputs'!$A:$A,$A497)</f>
        <v>91.739000000000004</v>
      </c>
      <c r="D497">
        <f>SUMIFS('EPS BAU Outputs'!E:E,'EPS BAU Outputs'!$B:$B,$A$485,'EPS BAU Outputs'!$A:$A,$A497)</f>
        <v>89.920699999999997</v>
      </c>
      <c r="E497">
        <f>SUMIFS('EPS BAU Outputs'!F:F,'EPS BAU Outputs'!$B:$B,$A$485,'EPS BAU Outputs'!$A:$A,$A497)</f>
        <v>88.621499999999997</v>
      </c>
      <c r="F497">
        <f>SUMIFS('EPS BAU Outputs'!G:G,'EPS BAU Outputs'!$B:$B,$A$485,'EPS BAU Outputs'!$A:$A,$A497)</f>
        <v>87.381100000000004</v>
      </c>
      <c r="G497">
        <f>SUMIFS('EPS BAU Outputs'!H:H,'EPS BAU Outputs'!$B:$B,$A$485,'EPS BAU Outputs'!$A:$A,$A497)</f>
        <v>86.098299999999995</v>
      </c>
      <c r="H497">
        <f>SUMIFS('EPS BAU Outputs'!I:I,'EPS BAU Outputs'!$B:$B,$A$485,'EPS BAU Outputs'!$A:$A,$A497)</f>
        <v>84.393100000000004</v>
      </c>
      <c r="I497">
        <f>SUMIFS('EPS BAU Outputs'!J:J,'EPS BAU Outputs'!$B:$B,$A$485,'EPS BAU Outputs'!$A:$A,$A497)</f>
        <v>83.229200000000006</v>
      </c>
      <c r="J497">
        <f>SUMIFS('EPS BAU Outputs'!K:K,'EPS BAU Outputs'!$B:$B,$A$485,'EPS BAU Outputs'!$A:$A,$A497)</f>
        <v>82.044899999999998</v>
      </c>
      <c r="K497">
        <f>SUMIFS('EPS BAU Outputs'!L:L,'EPS BAU Outputs'!$B:$B,$A$485,'EPS BAU Outputs'!$A:$A,$A497)</f>
        <v>80.622100000000003</v>
      </c>
      <c r="L497">
        <f>SUMIFS('EPS BAU Outputs'!M:M,'EPS BAU Outputs'!$B:$B,$A$485,'EPS BAU Outputs'!$A:$A,$A497)</f>
        <v>79.722099999999998</v>
      </c>
      <c r="M497">
        <f>SUMIFS('EPS BAU Outputs'!N:N,'EPS BAU Outputs'!$B:$B,$A$485,'EPS BAU Outputs'!$A:$A,$A497)</f>
        <v>79.033600000000007</v>
      </c>
      <c r="N497">
        <f>SUMIFS('EPS BAU Outputs'!O:O,'EPS BAU Outputs'!$B:$B,$A$485,'EPS BAU Outputs'!$A:$A,$A497)</f>
        <v>78.543199999999999</v>
      </c>
      <c r="O497">
        <f>SUMIFS('EPS BAU Outputs'!P:P,'EPS BAU Outputs'!$B:$B,$A$485,'EPS BAU Outputs'!$A:$A,$A497)</f>
        <v>78.232900000000001</v>
      </c>
      <c r="P497">
        <f>SUMIFS('EPS BAU Outputs'!Q:Q,'EPS BAU Outputs'!$B:$B,$A$485,'EPS BAU Outputs'!$A:$A,$A497)</f>
        <v>77.622100000000003</v>
      </c>
      <c r="Q497">
        <f>SUMIFS('EPS BAU Outputs'!R:R,'EPS BAU Outputs'!$B:$B,$A$485,'EPS BAU Outputs'!$A:$A,$A497)</f>
        <v>77.177999999999997</v>
      </c>
      <c r="R497">
        <f>SUMIFS('EPS BAU Outputs'!S:S,'EPS BAU Outputs'!$B:$B,$A$485,'EPS BAU Outputs'!$A:$A,$A497)</f>
        <v>76.706000000000003</v>
      </c>
      <c r="S497">
        <f>SUMIFS('EPS BAU Outputs'!T:T,'EPS BAU Outputs'!$B:$B,$A$485,'EPS BAU Outputs'!$A:$A,$A497)</f>
        <v>75.953999999999994</v>
      </c>
      <c r="T497">
        <f>SUMIFS('EPS BAU Outputs'!U:U,'EPS BAU Outputs'!$B:$B,$A$485,'EPS BAU Outputs'!$A:$A,$A497)</f>
        <v>75.325400000000002</v>
      </c>
      <c r="U497">
        <f>SUMIFS('EPS BAU Outputs'!V:V,'EPS BAU Outputs'!$B:$B,$A$485,'EPS BAU Outputs'!$A:$A,$A497)</f>
        <v>74.696700000000007</v>
      </c>
      <c r="V497">
        <f>SUMIFS('EPS BAU Outputs'!W:W,'EPS BAU Outputs'!$B:$B,$A$485,'EPS BAU Outputs'!$A:$A,$A497)</f>
        <v>74.086399999999998</v>
      </c>
      <c r="W497">
        <f>SUMIFS('EPS BAU Outputs'!X:X,'EPS BAU Outputs'!$B:$B,$A$485,'EPS BAU Outputs'!$A:$A,$A497)</f>
        <v>73.242099999999994</v>
      </c>
      <c r="X497">
        <f>SUMIFS('EPS BAU Outputs'!Y:Y,'EPS BAU Outputs'!$B:$B,$A$485,'EPS BAU Outputs'!$A:$A,$A497)</f>
        <v>73.049499999999995</v>
      </c>
      <c r="Y497">
        <f>SUMIFS('EPS BAU Outputs'!Z:Z,'EPS BAU Outputs'!$B:$B,$A$485,'EPS BAU Outputs'!$A:$A,$A497)</f>
        <v>72.308800000000005</v>
      </c>
      <c r="Z497">
        <f>SUMIFS('EPS BAU Outputs'!AA:AA,'EPS BAU Outputs'!$B:$B,$A$485,'EPS BAU Outputs'!$A:$A,$A497)</f>
        <v>71.881100000000004</v>
      </c>
      <c r="AA497">
        <f>SUMIFS('EPS BAU Outputs'!AB:AB,'EPS BAU Outputs'!$B:$B,$A$485,'EPS BAU Outputs'!$A:$A,$A497)</f>
        <v>71.724800000000002</v>
      </c>
      <c r="AB497">
        <f>SUMIFS('EPS BAU Outputs'!AC:AC,'EPS BAU Outputs'!$B:$B,$A$485,'EPS BAU Outputs'!$A:$A,$A497)</f>
        <v>71.411199999999994</v>
      </c>
      <c r="AC497">
        <f>SUMIFS('EPS BAU Outputs'!AD:AD,'EPS BAU Outputs'!$B:$B,$A$485,'EPS BAU Outputs'!$A:$A,$A497)</f>
        <v>71.072400000000002</v>
      </c>
      <c r="AD497">
        <f>SUMIFS('EPS BAU Outputs'!AE:AE,'EPS BAU Outputs'!$B:$B,$A$485,'EPS BAU Outputs'!$A:$A,$A497)</f>
        <v>71.073599999999999</v>
      </c>
      <c r="AE497">
        <f>SUMIFS('EPS BAU Outputs'!AF:AF,'EPS BAU Outputs'!$B:$B,$A$485,'EPS BAU Outputs'!$A:$A,$A497)</f>
        <v>71.031199999999998</v>
      </c>
      <c r="AF497">
        <f>SUMIFS('EPS BAU Outputs'!AG:AG,'EPS BAU Outputs'!$B:$B,$A$485,'EPS BAU Outputs'!$A:$A,$A497)</f>
        <v>70.842799999999997</v>
      </c>
    </row>
    <row r="498" spans="1:32" hidden="1" outlineLevel="1">
      <c r="A498" t="s">
        <v>448</v>
      </c>
      <c r="B498">
        <f>SUMIFS('EPS BAU Outputs'!C:C,'EPS BAU Outputs'!$B:$B,$A$485,'EPS BAU Outputs'!$A:$A,$A498)</f>
        <v>258.90199999999999</v>
      </c>
      <c r="C498">
        <f>SUMIFS('EPS BAU Outputs'!D:D,'EPS BAU Outputs'!$B:$B,$A$485,'EPS BAU Outputs'!$A:$A,$A498)</f>
        <v>260.77999999999997</v>
      </c>
      <c r="D498">
        <f>SUMIFS('EPS BAU Outputs'!E:E,'EPS BAU Outputs'!$B:$B,$A$485,'EPS BAU Outputs'!$A:$A,$A498)</f>
        <v>265.47199999999998</v>
      </c>
      <c r="E498">
        <f>SUMIFS('EPS BAU Outputs'!F:F,'EPS BAU Outputs'!$B:$B,$A$485,'EPS BAU Outputs'!$A:$A,$A498)</f>
        <v>272.51900000000001</v>
      </c>
      <c r="F498">
        <f>SUMIFS('EPS BAU Outputs'!G:G,'EPS BAU Outputs'!$B:$B,$A$485,'EPS BAU Outputs'!$A:$A,$A498)</f>
        <v>276.04599999999999</v>
      </c>
      <c r="G498">
        <f>SUMIFS('EPS BAU Outputs'!H:H,'EPS BAU Outputs'!$B:$B,$A$485,'EPS BAU Outputs'!$A:$A,$A498)</f>
        <v>275.18900000000002</v>
      </c>
      <c r="H498">
        <f>SUMIFS('EPS BAU Outputs'!I:I,'EPS BAU Outputs'!$B:$B,$A$485,'EPS BAU Outputs'!$A:$A,$A498)</f>
        <v>281.048</v>
      </c>
      <c r="I498">
        <f>SUMIFS('EPS BAU Outputs'!J:J,'EPS BAU Outputs'!$B:$B,$A$485,'EPS BAU Outputs'!$A:$A,$A498)</f>
        <v>282.75700000000001</v>
      </c>
      <c r="J498">
        <f>SUMIFS('EPS BAU Outputs'!K:K,'EPS BAU Outputs'!$B:$B,$A$485,'EPS BAU Outputs'!$A:$A,$A498)</f>
        <v>280.80900000000003</v>
      </c>
      <c r="K498">
        <f>SUMIFS('EPS BAU Outputs'!L:L,'EPS BAU Outputs'!$B:$B,$A$485,'EPS BAU Outputs'!$A:$A,$A498)</f>
        <v>279.00599999999997</v>
      </c>
      <c r="L498">
        <f>SUMIFS('EPS BAU Outputs'!M:M,'EPS BAU Outputs'!$B:$B,$A$485,'EPS BAU Outputs'!$A:$A,$A498)</f>
        <v>279.96300000000002</v>
      </c>
      <c r="M498">
        <f>SUMIFS('EPS BAU Outputs'!N:N,'EPS BAU Outputs'!$B:$B,$A$485,'EPS BAU Outputs'!$A:$A,$A498)</f>
        <v>280.173</v>
      </c>
      <c r="N498">
        <f>SUMIFS('EPS BAU Outputs'!O:O,'EPS BAU Outputs'!$B:$B,$A$485,'EPS BAU Outputs'!$A:$A,$A498)</f>
        <v>278.255</v>
      </c>
      <c r="O498">
        <f>SUMIFS('EPS BAU Outputs'!P:P,'EPS BAU Outputs'!$B:$B,$A$485,'EPS BAU Outputs'!$A:$A,$A498)</f>
        <v>283.423</v>
      </c>
      <c r="P498">
        <f>SUMIFS('EPS BAU Outputs'!Q:Q,'EPS BAU Outputs'!$B:$B,$A$485,'EPS BAU Outputs'!$A:$A,$A498)</f>
        <v>283.19099999999997</v>
      </c>
      <c r="Q498">
        <f>SUMIFS('EPS BAU Outputs'!R:R,'EPS BAU Outputs'!$B:$B,$A$485,'EPS BAU Outputs'!$A:$A,$A498)</f>
        <v>286.745</v>
      </c>
      <c r="R498">
        <f>SUMIFS('EPS BAU Outputs'!S:S,'EPS BAU Outputs'!$B:$B,$A$485,'EPS BAU Outputs'!$A:$A,$A498)</f>
        <v>288.56400000000002</v>
      </c>
      <c r="S498">
        <f>SUMIFS('EPS BAU Outputs'!T:T,'EPS BAU Outputs'!$B:$B,$A$485,'EPS BAU Outputs'!$A:$A,$A498)</f>
        <v>285.411</v>
      </c>
      <c r="T498">
        <f>SUMIFS('EPS BAU Outputs'!U:U,'EPS BAU Outputs'!$B:$B,$A$485,'EPS BAU Outputs'!$A:$A,$A498)</f>
        <v>278.86700000000002</v>
      </c>
      <c r="U498">
        <f>SUMIFS('EPS BAU Outputs'!V:V,'EPS BAU Outputs'!$B:$B,$A$485,'EPS BAU Outputs'!$A:$A,$A498)</f>
        <v>279.41699999999997</v>
      </c>
      <c r="V498">
        <f>SUMIFS('EPS BAU Outputs'!W:W,'EPS BAU Outputs'!$B:$B,$A$485,'EPS BAU Outputs'!$A:$A,$A498)</f>
        <v>283.02199999999999</v>
      </c>
      <c r="W498">
        <f>SUMIFS('EPS BAU Outputs'!X:X,'EPS BAU Outputs'!$B:$B,$A$485,'EPS BAU Outputs'!$A:$A,$A498)</f>
        <v>287.42899999999997</v>
      </c>
      <c r="X498">
        <f>SUMIFS('EPS BAU Outputs'!Y:Y,'EPS BAU Outputs'!$B:$B,$A$485,'EPS BAU Outputs'!$A:$A,$A498)</f>
        <v>296.61</v>
      </c>
      <c r="Y498">
        <f>SUMIFS('EPS BAU Outputs'!Z:Z,'EPS BAU Outputs'!$B:$B,$A$485,'EPS BAU Outputs'!$A:$A,$A498)</f>
        <v>299.48099999999999</v>
      </c>
      <c r="Z498">
        <f>SUMIFS('EPS BAU Outputs'!AA:AA,'EPS BAU Outputs'!$B:$B,$A$485,'EPS BAU Outputs'!$A:$A,$A498)</f>
        <v>296.33100000000002</v>
      </c>
      <c r="AA498">
        <f>SUMIFS('EPS BAU Outputs'!AB:AB,'EPS BAU Outputs'!$B:$B,$A$485,'EPS BAU Outputs'!$A:$A,$A498)</f>
        <v>300.25900000000001</v>
      </c>
      <c r="AB498">
        <f>SUMIFS('EPS BAU Outputs'!AC:AC,'EPS BAU Outputs'!$B:$B,$A$485,'EPS BAU Outputs'!$A:$A,$A498)</f>
        <v>288.81700000000001</v>
      </c>
      <c r="AC498">
        <f>SUMIFS('EPS BAU Outputs'!AD:AD,'EPS BAU Outputs'!$B:$B,$A$485,'EPS BAU Outputs'!$A:$A,$A498)</f>
        <v>269.56200000000001</v>
      </c>
      <c r="AD498">
        <f>SUMIFS('EPS BAU Outputs'!AE:AE,'EPS BAU Outputs'!$B:$B,$A$485,'EPS BAU Outputs'!$A:$A,$A498)</f>
        <v>275.64100000000002</v>
      </c>
      <c r="AE498">
        <f>SUMIFS('EPS BAU Outputs'!AF:AF,'EPS BAU Outputs'!$B:$B,$A$485,'EPS BAU Outputs'!$A:$A,$A498)</f>
        <v>279.99299999999999</v>
      </c>
      <c r="AF498">
        <f>SUMIFS('EPS BAU Outputs'!AG:AG,'EPS BAU Outputs'!$B:$B,$A$485,'EPS BAU Outputs'!$A:$A,$A498)</f>
        <v>285.23200000000003</v>
      </c>
    </row>
    <row r="499" spans="1:32" hidden="1" outlineLevel="1">
      <c r="A499" t="s">
        <v>449</v>
      </c>
      <c r="B499">
        <f>SUMIFS('EPS BAU Outputs'!C:C,'EPS BAU Outputs'!$B:$B,$A$485,'EPS BAU Outputs'!$A:$A,$A499)</f>
        <v>32.031100000000002</v>
      </c>
      <c r="C499">
        <f>SUMIFS('EPS BAU Outputs'!D:D,'EPS BAU Outputs'!$B:$B,$A$485,'EPS BAU Outputs'!$A:$A,$A499)</f>
        <v>31.221699999999998</v>
      </c>
      <c r="D499">
        <f>SUMIFS('EPS BAU Outputs'!E:E,'EPS BAU Outputs'!$B:$B,$A$485,'EPS BAU Outputs'!$A:$A,$A499)</f>
        <v>31.7014</v>
      </c>
      <c r="E499">
        <f>SUMIFS('EPS BAU Outputs'!F:F,'EPS BAU Outputs'!$B:$B,$A$485,'EPS BAU Outputs'!$A:$A,$A499)</f>
        <v>31.167899999999999</v>
      </c>
      <c r="F499">
        <f>SUMIFS('EPS BAU Outputs'!G:G,'EPS BAU Outputs'!$B:$B,$A$485,'EPS BAU Outputs'!$A:$A,$A499)</f>
        <v>30.668199999999999</v>
      </c>
      <c r="G499">
        <f>SUMIFS('EPS BAU Outputs'!H:H,'EPS BAU Outputs'!$B:$B,$A$485,'EPS BAU Outputs'!$A:$A,$A499)</f>
        <v>30.190899999999999</v>
      </c>
      <c r="H499">
        <f>SUMIFS('EPS BAU Outputs'!I:I,'EPS BAU Outputs'!$B:$B,$A$485,'EPS BAU Outputs'!$A:$A,$A499)</f>
        <v>29.744499999999999</v>
      </c>
      <c r="I499">
        <f>SUMIFS('EPS BAU Outputs'!J:J,'EPS BAU Outputs'!$B:$B,$A$485,'EPS BAU Outputs'!$A:$A,$A499)</f>
        <v>29.316299999999998</v>
      </c>
      <c r="J499">
        <f>SUMIFS('EPS BAU Outputs'!K:K,'EPS BAU Outputs'!$B:$B,$A$485,'EPS BAU Outputs'!$A:$A,$A499)</f>
        <v>28.916</v>
      </c>
      <c r="K499">
        <f>SUMIFS('EPS BAU Outputs'!L:L,'EPS BAU Outputs'!$B:$B,$A$485,'EPS BAU Outputs'!$A:$A,$A499)</f>
        <v>28.533200000000001</v>
      </c>
      <c r="L499">
        <f>SUMIFS('EPS BAU Outputs'!M:M,'EPS BAU Outputs'!$B:$B,$A$485,'EPS BAU Outputs'!$A:$A,$A499)</f>
        <v>28.1754</v>
      </c>
      <c r="M499">
        <f>SUMIFS('EPS BAU Outputs'!N:N,'EPS BAU Outputs'!$B:$B,$A$485,'EPS BAU Outputs'!$A:$A,$A499)</f>
        <v>27.8322</v>
      </c>
      <c r="N499">
        <f>SUMIFS('EPS BAU Outputs'!O:O,'EPS BAU Outputs'!$B:$B,$A$485,'EPS BAU Outputs'!$A:$A,$A499)</f>
        <v>27.512899999999998</v>
      </c>
      <c r="O499">
        <f>SUMIFS('EPS BAU Outputs'!P:P,'EPS BAU Outputs'!$B:$B,$A$485,'EPS BAU Outputs'!$A:$A,$A499)</f>
        <v>27.209800000000001</v>
      </c>
      <c r="P499">
        <f>SUMIFS('EPS BAU Outputs'!Q:Q,'EPS BAU Outputs'!$B:$B,$A$485,'EPS BAU Outputs'!$A:$A,$A499)</f>
        <v>26.9176</v>
      </c>
      <c r="Q499">
        <f>SUMIFS('EPS BAU Outputs'!R:R,'EPS BAU Outputs'!$B:$B,$A$485,'EPS BAU Outputs'!$A:$A,$A499)</f>
        <v>26.6462</v>
      </c>
      <c r="R499">
        <f>SUMIFS('EPS BAU Outputs'!S:S,'EPS BAU Outputs'!$B:$B,$A$485,'EPS BAU Outputs'!$A:$A,$A499)</f>
        <v>26.385400000000001</v>
      </c>
      <c r="S499">
        <f>SUMIFS('EPS BAU Outputs'!T:T,'EPS BAU Outputs'!$B:$B,$A$485,'EPS BAU Outputs'!$A:$A,$A499)</f>
        <v>26.142499999999998</v>
      </c>
      <c r="T499">
        <f>SUMIFS('EPS BAU Outputs'!U:U,'EPS BAU Outputs'!$B:$B,$A$485,'EPS BAU Outputs'!$A:$A,$A499)</f>
        <v>25.9133</v>
      </c>
      <c r="U499">
        <f>SUMIFS('EPS BAU Outputs'!V:V,'EPS BAU Outputs'!$B:$B,$A$485,'EPS BAU Outputs'!$A:$A,$A499)</f>
        <v>25.691800000000001</v>
      </c>
      <c r="V499">
        <f>SUMIFS('EPS BAU Outputs'!W:W,'EPS BAU Outputs'!$B:$B,$A$485,'EPS BAU Outputs'!$A:$A,$A499)</f>
        <v>25.486499999999999</v>
      </c>
      <c r="W499">
        <f>SUMIFS('EPS BAU Outputs'!X:X,'EPS BAU Outputs'!$B:$B,$A$485,'EPS BAU Outputs'!$A:$A,$A499)</f>
        <v>25.293500000000002</v>
      </c>
      <c r="X499">
        <f>SUMIFS('EPS BAU Outputs'!Y:Y,'EPS BAU Outputs'!$B:$B,$A$485,'EPS BAU Outputs'!$A:$A,$A499)</f>
        <v>25.111599999999999</v>
      </c>
      <c r="Y499">
        <f>SUMIFS('EPS BAU Outputs'!Z:Z,'EPS BAU Outputs'!$B:$B,$A$485,'EPS BAU Outputs'!$A:$A,$A499)</f>
        <v>24.9329</v>
      </c>
      <c r="Z499">
        <f>SUMIFS('EPS BAU Outputs'!AA:AA,'EPS BAU Outputs'!$B:$B,$A$485,'EPS BAU Outputs'!$A:$A,$A499)</f>
        <v>24.7714</v>
      </c>
      <c r="AA499">
        <f>SUMIFS('EPS BAU Outputs'!AB:AB,'EPS BAU Outputs'!$B:$B,$A$485,'EPS BAU Outputs'!$A:$A,$A499)</f>
        <v>24.6188</v>
      </c>
      <c r="AB499">
        <f>SUMIFS('EPS BAU Outputs'!AC:AC,'EPS BAU Outputs'!$B:$B,$A$485,'EPS BAU Outputs'!$A:$A,$A499)</f>
        <v>24.469899999999999</v>
      </c>
      <c r="AC499">
        <f>SUMIFS('EPS BAU Outputs'!AD:AD,'EPS BAU Outputs'!$B:$B,$A$485,'EPS BAU Outputs'!$A:$A,$A499)</f>
        <v>24.335000000000001</v>
      </c>
      <c r="AD499">
        <f>SUMIFS('EPS BAU Outputs'!AE:AE,'EPS BAU Outputs'!$B:$B,$A$485,'EPS BAU Outputs'!$A:$A,$A499)</f>
        <v>24.208300000000001</v>
      </c>
      <c r="AE499">
        <f>SUMIFS('EPS BAU Outputs'!AF:AF,'EPS BAU Outputs'!$B:$B,$A$485,'EPS BAU Outputs'!$A:$A,$A499)</f>
        <v>24.090499999999999</v>
      </c>
      <c r="AF499">
        <f>SUMIFS('EPS BAU Outputs'!AG:AG,'EPS BAU Outputs'!$B:$B,$A$485,'EPS BAU Outputs'!$A:$A,$A499)</f>
        <v>23.979600000000001</v>
      </c>
    </row>
    <row r="500" spans="1:32" hidden="1" outlineLevel="1">
      <c r="A500" t="s">
        <v>450</v>
      </c>
      <c r="B500">
        <f>SUMIFS('EPS BAU Outputs'!C:C,'EPS BAU Outputs'!$B:$B,$A$485,'EPS BAU Outputs'!$A:$A,$A500)</f>
        <v>15.5221</v>
      </c>
      <c r="C500">
        <f>SUMIFS('EPS BAU Outputs'!D:D,'EPS BAU Outputs'!$B:$B,$A$485,'EPS BAU Outputs'!$A:$A,$A500)</f>
        <v>15.4086</v>
      </c>
      <c r="D500">
        <f>SUMIFS('EPS BAU Outputs'!E:E,'EPS BAU Outputs'!$B:$B,$A$485,'EPS BAU Outputs'!$A:$A,$A500)</f>
        <v>15.314299999999999</v>
      </c>
      <c r="E500">
        <f>SUMIFS('EPS BAU Outputs'!F:F,'EPS BAU Outputs'!$B:$B,$A$485,'EPS BAU Outputs'!$A:$A,$A500)</f>
        <v>15.2342</v>
      </c>
      <c r="F500">
        <f>SUMIFS('EPS BAU Outputs'!G:G,'EPS BAU Outputs'!$B:$B,$A$485,'EPS BAU Outputs'!$A:$A,$A500)</f>
        <v>15.1691</v>
      </c>
      <c r="G500">
        <f>SUMIFS('EPS BAU Outputs'!H:H,'EPS BAU Outputs'!$B:$B,$A$485,'EPS BAU Outputs'!$A:$A,$A500)</f>
        <v>15.116199999999999</v>
      </c>
      <c r="H500">
        <f>SUMIFS('EPS BAU Outputs'!I:I,'EPS BAU Outputs'!$B:$B,$A$485,'EPS BAU Outputs'!$A:$A,$A500)</f>
        <v>15.0777</v>
      </c>
      <c r="I500">
        <f>SUMIFS('EPS BAU Outputs'!J:J,'EPS BAU Outputs'!$B:$B,$A$485,'EPS BAU Outputs'!$A:$A,$A500)</f>
        <v>15.0519</v>
      </c>
      <c r="J500">
        <f>SUMIFS('EPS BAU Outputs'!K:K,'EPS BAU Outputs'!$B:$B,$A$485,'EPS BAU Outputs'!$A:$A,$A500)</f>
        <v>15.0395</v>
      </c>
      <c r="K500">
        <f>SUMIFS('EPS BAU Outputs'!L:L,'EPS BAU Outputs'!$B:$B,$A$485,'EPS BAU Outputs'!$A:$A,$A500)</f>
        <v>15.038600000000001</v>
      </c>
      <c r="L500">
        <f>SUMIFS('EPS BAU Outputs'!M:M,'EPS BAU Outputs'!$B:$B,$A$485,'EPS BAU Outputs'!$A:$A,$A500)</f>
        <v>15.0518</v>
      </c>
      <c r="M500">
        <f>SUMIFS('EPS BAU Outputs'!N:N,'EPS BAU Outputs'!$B:$B,$A$485,'EPS BAU Outputs'!$A:$A,$A500)</f>
        <v>15.0778</v>
      </c>
      <c r="N500">
        <f>SUMIFS('EPS BAU Outputs'!O:O,'EPS BAU Outputs'!$B:$B,$A$485,'EPS BAU Outputs'!$A:$A,$A500)</f>
        <v>15.115</v>
      </c>
      <c r="O500">
        <f>SUMIFS('EPS BAU Outputs'!P:P,'EPS BAU Outputs'!$B:$B,$A$485,'EPS BAU Outputs'!$A:$A,$A500)</f>
        <v>15.163600000000001</v>
      </c>
      <c r="P500">
        <f>SUMIFS('EPS BAU Outputs'!Q:Q,'EPS BAU Outputs'!$B:$B,$A$485,'EPS BAU Outputs'!$A:$A,$A500)</f>
        <v>15.2254</v>
      </c>
      <c r="Q500">
        <f>SUMIFS('EPS BAU Outputs'!R:R,'EPS BAU Outputs'!$B:$B,$A$485,'EPS BAU Outputs'!$A:$A,$A500)</f>
        <v>15.298</v>
      </c>
      <c r="R500">
        <f>SUMIFS('EPS BAU Outputs'!S:S,'EPS BAU Outputs'!$B:$B,$A$485,'EPS BAU Outputs'!$A:$A,$A500)</f>
        <v>15.382199999999999</v>
      </c>
      <c r="S500">
        <f>SUMIFS('EPS BAU Outputs'!T:T,'EPS BAU Outputs'!$B:$B,$A$485,'EPS BAU Outputs'!$A:$A,$A500)</f>
        <v>15.4795</v>
      </c>
      <c r="T500">
        <f>SUMIFS('EPS BAU Outputs'!U:U,'EPS BAU Outputs'!$B:$B,$A$485,'EPS BAU Outputs'!$A:$A,$A500)</f>
        <v>15.587400000000001</v>
      </c>
      <c r="U500">
        <f>SUMIFS('EPS BAU Outputs'!V:V,'EPS BAU Outputs'!$B:$B,$A$485,'EPS BAU Outputs'!$A:$A,$A500)</f>
        <v>15.707599999999999</v>
      </c>
      <c r="V500">
        <f>SUMIFS('EPS BAU Outputs'!W:W,'EPS BAU Outputs'!$B:$B,$A$485,'EPS BAU Outputs'!$A:$A,$A500)</f>
        <v>15.8363</v>
      </c>
      <c r="W500">
        <f>SUMIFS('EPS BAU Outputs'!X:X,'EPS BAU Outputs'!$B:$B,$A$485,'EPS BAU Outputs'!$A:$A,$A500)</f>
        <v>15.9786</v>
      </c>
      <c r="X500">
        <f>SUMIFS('EPS BAU Outputs'!Y:Y,'EPS BAU Outputs'!$B:$B,$A$485,'EPS BAU Outputs'!$A:$A,$A500)</f>
        <v>16.130199999999999</v>
      </c>
      <c r="Y500">
        <f>SUMIFS('EPS BAU Outputs'!Z:Z,'EPS BAU Outputs'!$B:$B,$A$485,'EPS BAU Outputs'!$A:$A,$A500)</f>
        <v>16.295200000000001</v>
      </c>
      <c r="Z500">
        <f>SUMIFS('EPS BAU Outputs'!AA:AA,'EPS BAU Outputs'!$B:$B,$A$485,'EPS BAU Outputs'!$A:$A,$A500)</f>
        <v>16.472999999999999</v>
      </c>
      <c r="AA500">
        <f>SUMIFS('EPS BAU Outputs'!AB:AB,'EPS BAU Outputs'!$B:$B,$A$485,'EPS BAU Outputs'!$A:$A,$A500)</f>
        <v>16.661200000000001</v>
      </c>
      <c r="AB500">
        <f>SUMIFS('EPS BAU Outputs'!AC:AC,'EPS BAU Outputs'!$B:$B,$A$485,'EPS BAU Outputs'!$A:$A,$A500)</f>
        <v>16.854800000000001</v>
      </c>
      <c r="AC500">
        <f>SUMIFS('EPS BAU Outputs'!AD:AD,'EPS BAU Outputs'!$B:$B,$A$485,'EPS BAU Outputs'!$A:$A,$A500)</f>
        <v>17.065000000000001</v>
      </c>
      <c r="AD500">
        <f>SUMIFS('EPS BAU Outputs'!AE:AE,'EPS BAU Outputs'!$B:$B,$A$485,'EPS BAU Outputs'!$A:$A,$A500)</f>
        <v>17.284700000000001</v>
      </c>
      <c r="AE500">
        <f>SUMIFS('EPS BAU Outputs'!AF:AF,'EPS BAU Outputs'!$B:$B,$A$485,'EPS BAU Outputs'!$A:$A,$A500)</f>
        <v>17.514900000000001</v>
      </c>
      <c r="AF500">
        <f>SUMIFS('EPS BAU Outputs'!AG:AG,'EPS BAU Outputs'!$B:$B,$A$485,'EPS BAU Outputs'!$A:$A,$A500)</f>
        <v>17.7546</v>
      </c>
    </row>
    <row r="501" spans="1:32" hidden="1" outlineLevel="1">
      <c r="A501" t="s">
        <v>451</v>
      </c>
      <c r="B501">
        <f>SUMIFS('EPS BAU Outputs'!C:C,'EPS BAU Outputs'!$B:$B,$A$485,'EPS BAU Outputs'!$A:$A,$A501)</f>
        <v>326.00599999999997</v>
      </c>
      <c r="C501">
        <f>SUMIFS('EPS BAU Outputs'!D:D,'EPS BAU Outputs'!$B:$B,$A$485,'EPS BAU Outputs'!$A:$A,$A501)</f>
        <v>330.988</v>
      </c>
      <c r="D501">
        <f>SUMIFS('EPS BAU Outputs'!E:E,'EPS BAU Outputs'!$B:$B,$A$485,'EPS BAU Outputs'!$A:$A,$A501)</f>
        <v>338.79199999999997</v>
      </c>
      <c r="E501">
        <f>SUMIFS('EPS BAU Outputs'!F:F,'EPS BAU Outputs'!$B:$B,$A$485,'EPS BAU Outputs'!$A:$A,$A501)</f>
        <v>345.85300000000001</v>
      </c>
      <c r="F501">
        <f>SUMIFS('EPS BAU Outputs'!G:G,'EPS BAU Outputs'!$B:$B,$A$485,'EPS BAU Outputs'!$A:$A,$A501)</f>
        <v>354.70600000000002</v>
      </c>
      <c r="G501">
        <f>SUMIFS('EPS BAU Outputs'!H:H,'EPS BAU Outputs'!$B:$B,$A$485,'EPS BAU Outputs'!$A:$A,$A501)</f>
        <v>363.82</v>
      </c>
      <c r="H501">
        <f>SUMIFS('EPS BAU Outputs'!I:I,'EPS BAU Outputs'!$B:$B,$A$485,'EPS BAU Outputs'!$A:$A,$A501)</f>
        <v>368.13600000000002</v>
      </c>
      <c r="I501">
        <f>SUMIFS('EPS BAU Outputs'!J:J,'EPS BAU Outputs'!$B:$B,$A$485,'EPS BAU Outputs'!$A:$A,$A501)</f>
        <v>372.34899999999999</v>
      </c>
      <c r="J501">
        <f>SUMIFS('EPS BAU Outputs'!K:K,'EPS BAU Outputs'!$B:$B,$A$485,'EPS BAU Outputs'!$A:$A,$A501)</f>
        <v>376.25400000000002</v>
      </c>
      <c r="K501">
        <f>SUMIFS('EPS BAU Outputs'!L:L,'EPS BAU Outputs'!$B:$B,$A$485,'EPS BAU Outputs'!$A:$A,$A501)</f>
        <v>380.05799999999999</v>
      </c>
      <c r="L501">
        <f>SUMIFS('EPS BAU Outputs'!M:M,'EPS BAU Outputs'!$B:$B,$A$485,'EPS BAU Outputs'!$A:$A,$A501)</f>
        <v>383.78699999999998</v>
      </c>
      <c r="M501">
        <f>SUMIFS('EPS BAU Outputs'!N:N,'EPS BAU Outputs'!$B:$B,$A$485,'EPS BAU Outputs'!$A:$A,$A501)</f>
        <v>385.255</v>
      </c>
      <c r="N501">
        <f>SUMIFS('EPS BAU Outputs'!O:O,'EPS BAU Outputs'!$B:$B,$A$485,'EPS BAU Outputs'!$A:$A,$A501)</f>
        <v>386.84100000000001</v>
      </c>
      <c r="O501">
        <f>SUMIFS('EPS BAU Outputs'!P:P,'EPS BAU Outputs'!$B:$B,$A$485,'EPS BAU Outputs'!$A:$A,$A501)</f>
        <v>388.34399999999999</v>
      </c>
      <c r="P501">
        <f>SUMIFS('EPS BAU Outputs'!Q:Q,'EPS BAU Outputs'!$B:$B,$A$485,'EPS BAU Outputs'!$A:$A,$A501)</f>
        <v>389.90499999999997</v>
      </c>
      <c r="Q501">
        <f>SUMIFS('EPS BAU Outputs'!R:R,'EPS BAU Outputs'!$B:$B,$A$485,'EPS BAU Outputs'!$A:$A,$A501)</f>
        <v>391.39600000000002</v>
      </c>
      <c r="R501">
        <f>SUMIFS('EPS BAU Outputs'!S:S,'EPS BAU Outputs'!$B:$B,$A$485,'EPS BAU Outputs'!$A:$A,$A501)</f>
        <v>393.83199999999999</v>
      </c>
      <c r="S501">
        <f>SUMIFS('EPS BAU Outputs'!T:T,'EPS BAU Outputs'!$B:$B,$A$485,'EPS BAU Outputs'!$A:$A,$A501)</f>
        <v>396.16</v>
      </c>
      <c r="T501">
        <f>SUMIFS('EPS BAU Outputs'!U:U,'EPS BAU Outputs'!$B:$B,$A$485,'EPS BAU Outputs'!$A:$A,$A501)</f>
        <v>398.46600000000001</v>
      </c>
      <c r="U501">
        <f>SUMIFS('EPS BAU Outputs'!V:V,'EPS BAU Outputs'!$B:$B,$A$485,'EPS BAU Outputs'!$A:$A,$A501)</f>
        <v>400.77100000000002</v>
      </c>
      <c r="V501">
        <f>SUMIFS('EPS BAU Outputs'!W:W,'EPS BAU Outputs'!$B:$B,$A$485,'EPS BAU Outputs'!$A:$A,$A501)</f>
        <v>403.291</v>
      </c>
      <c r="W501">
        <f>SUMIFS('EPS BAU Outputs'!X:X,'EPS BAU Outputs'!$B:$B,$A$485,'EPS BAU Outputs'!$A:$A,$A501)</f>
        <v>406.005</v>
      </c>
      <c r="X501">
        <f>SUMIFS('EPS BAU Outputs'!Y:Y,'EPS BAU Outputs'!$B:$B,$A$485,'EPS BAU Outputs'!$A:$A,$A501)</f>
        <v>408.37799999999999</v>
      </c>
      <c r="Y501">
        <f>SUMIFS('EPS BAU Outputs'!Z:Z,'EPS BAU Outputs'!$B:$B,$A$485,'EPS BAU Outputs'!$A:$A,$A501)</f>
        <v>410.61500000000001</v>
      </c>
      <c r="Z501">
        <f>SUMIFS('EPS BAU Outputs'!AA:AA,'EPS BAU Outputs'!$B:$B,$A$485,'EPS BAU Outputs'!$A:$A,$A501)</f>
        <v>413.07400000000001</v>
      </c>
      <c r="AA501">
        <f>SUMIFS('EPS BAU Outputs'!AB:AB,'EPS BAU Outputs'!$B:$B,$A$485,'EPS BAU Outputs'!$A:$A,$A501)</f>
        <v>415.64699999999999</v>
      </c>
      <c r="AB501">
        <f>SUMIFS('EPS BAU Outputs'!AC:AC,'EPS BAU Outputs'!$B:$B,$A$485,'EPS BAU Outputs'!$A:$A,$A501)</f>
        <v>418.38</v>
      </c>
      <c r="AC501">
        <f>SUMIFS('EPS BAU Outputs'!AD:AD,'EPS BAU Outputs'!$B:$B,$A$485,'EPS BAU Outputs'!$A:$A,$A501)</f>
        <v>421.197</v>
      </c>
      <c r="AD501">
        <f>SUMIFS('EPS BAU Outputs'!AE:AE,'EPS BAU Outputs'!$B:$B,$A$485,'EPS BAU Outputs'!$A:$A,$A501)</f>
        <v>423.93099999999998</v>
      </c>
      <c r="AE501">
        <f>SUMIFS('EPS BAU Outputs'!AF:AF,'EPS BAU Outputs'!$B:$B,$A$485,'EPS BAU Outputs'!$A:$A,$A501)</f>
        <v>426.86700000000002</v>
      </c>
      <c r="AF501">
        <f>SUMIFS('EPS BAU Outputs'!AG:AG,'EPS BAU Outputs'!$B:$B,$A$485,'EPS BAU Outputs'!$A:$A,$A501)</f>
        <v>429.53800000000001</v>
      </c>
    </row>
    <row r="502" spans="1:32" hidden="1" outlineLevel="1">
      <c r="A502" t="s">
        <v>452</v>
      </c>
      <c r="B502">
        <f>SUMIFS('EPS BAU Outputs'!C:C,'EPS BAU Outputs'!$B:$B,$A$485,'EPS BAU Outputs'!$A:$A,$A502)</f>
        <v>5.6332899999999997</v>
      </c>
      <c r="C502">
        <f>SUMIFS('EPS BAU Outputs'!D:D,'EPS BAU Outputs'!$B:$B,$A$485,'EPS BAU Outputs'!$A:$A,$A502)</f>
        <v>5.5094000000000003</v>
      </c>
      <c r="D502">
        <f>SUMIFS('EPS BAU Outputs'!E:E,'EPS BAU Outputs'!$B:$B,$A$485,'EPS BAU Outputs'!$A:$A,$A502)</f>
        <v>5.9314400000000003</v>
      </c>
      <c r="E502">
        <f>SUMIFS('EPS BAU Outputs'!F:F,'EPS BAU Outputs'!$B:$B,$A$485,'EPS BAU Outputs'!$A:$A,$A502)</f>
        <v>5.9476300000000002</v>
      </c>
      <c r="F502">
        <f>SUMIFS('EPS BAU Outputs'!G:G,'EPS BAU Outputs'!$B:$B,$A$485,'EPS BAU Outputs'!$A:$A,$A502)</f>
        <v>5.96448</v>
      </c>
      <c r="G502">
        <f>SUMIFS('EPS BAU Outputs'!H:H,'EPS BAU Outputs'!$B:$B,$A$485,'EPS BAU Outputs'!$A:$A,$A502)</f>
        <v>5.9807699999999997</v>
      </c>
      <c r="H502">
        <f>SUMIFS('EPS BAU Outputs'!I:I,'EPS BAU Outputs'!$B:$B,$A$485,'EPS BAU Outputs'!$A:$A,$A502)</f>
        <v>5.99756</v>
      </c>
      <c r="I502">
        <f>SUMIFS('EPS BAU Outputs'!J:J,'EPS BAU Outputs'!$B:$B,$A$485,'EPS BAU Outputs'!$A:$A,$A502)</f>
        <v>6.0145400000000002</v>
      </c>
      <c r="J502">
        <f>SUMIFS('EPS BAU Outputs'!K:K,'EPS BAU Outputs'!$B:$B,$A$485,'EPS BAU Outputs'!$A:$A,$A502)</f>
        <v>6.0320600000000004</v>
      </c>
      <c r="K502">
        <f>SUMIFS('EPS BAU Outputs'!L:L,'EPS BAU Outputs'!$B:$B,$A$485,'EPS BAU Outputs'!$A:$A,$A502)</f>
        <v>6.0502200000000004</v>
      </c>
      <c r="L502">
        <f>SUMIFS('EPS BAU Outputs'!M:M,'EPS BAU Outputs'!$B:$B,$A$485,'EPS BAU Outputs'!$A:$A,$A502)</f>
        <v>6.0679600000000002</v>
      </c>
      <c r="M502">
        <f>SUMIFS('EPS BAU Outputs'!N:N,'EPS BAU Outputs'!$B:$B,$A$485,'EPS BAU Outputs'!$A:$A,$A502)</f>
        <v>6.0879200000000004</v>
      </c>
      <c r="N502">
        <f>SUMIFS('EPS BAU Outputs'!O:O,'EPS BAU Outputs'!$B:$B,$A$485,'EPS BAU Outputs'!$A:$A,$A502)</f>
        <v>6.10799</v>
      </c>
      <c r="O502">
        <f>SUMIFS('EPS BAU Outputs'!P:P,'EPS BAU Outputs'!$B:$B,$A$485,'EPS BAU Outputs'!$A:$A,$A502)</f>
        <v>6.1292799999999996</v>
      </c>
      <c r="P502">
        <f>SUMIFS('EPS BAU Outputs'!Q:Q,'EPS BAU Outputs'!$B:$B,$A$485,'EPS BAU Outputs'!$A:$A,$A502)</f>
        <v>6.1506699999999999</v>
      </c>
      <c r="Q502">
        <f>SUMIFS('EPS BAU Outputs'!R:R,'EPS BAU Outputs'!$B:$B,$A$485,'EPS BAU Outputs'!$A:$A,$A502)</f>
        <v>6.1726700000000001</v>
      </c>
      <c r="R502">
        <f>SUMIFS('EPS BAU Outputs'!S:S,'EPS BAU Outputs'!$B:$B,$A$485,'EPS BAU Outputs'!$A:$A,$A502)</f>
        <v>6.1949800000000002</v>
      </c>
      <c r="S502">
        <f>SUMIFS('EPS BAU Outputs'!T:T,'EPS BAU Outputs'!$B:$B,$A$485,'EPS BAU Outputs'!$A:$A,$A502)</f>
        <v>6.2174100000000001</v>
      </c>
      <c r="T502">
        <f>SUMIFS('EPS BAU Outputs'!U:U,'EPS BAU Outputs'!$B:$B,$A$485,'EPS BAU Outputs'!$A:$A,$A502)</f>
        <v>6.2405400000000002</v>
      </c>
      <c r="U502">
        <f>SUMIFS('EPS BAU Outputs'!V:V,'EPS BAU Outputs'!$B:$B,$A$485,'EPS BAU Outputs'!$A:$A,$A502)</f>
        <v>6.2638299999999996</v>
      </c>
      <c r="V502">
        <f>SUMIFS('EPS BAU Outputs'!W:W,'EPS BAU Outputs'!$B:$B,$A$485,'EPS BAU Outputs'!$A:$A,$A502)</f>
        <v>6.2871899999999998</v>
      </c>
      <c r="W502">
        <f>SUMIFS('EPS BAU Outputs'!X:X,'EPS BAU Outputs'!$B:$B,$A$485,'EPS BAU Outputs'!$A:$A,$A502)</f>
        <v>6.3111600000000001</v>
      </c>
      <c r="X502">
        <f>SUMIFS('EPS BAU Outputs'!Y:Y,'EPS BAU Outputs'!$B:$B,$A$485,'EPS BAU Outputs'!$A:$A,$A502)</f>
        <v>6.3352899999999996</v>
      </c>
      <c r="Y502">
        <f>SUMIFS('EPS BAU Outputs'!Z:Z,'EPS BAU Outputs'!$B:$B,$A$485,'EPS BAU Outputs'!$A:$A,$A502)</f>
        <v>6.3598100000000004</v>
      </c>
      <c r="Z502">
        <f>SUMIFS('EPS BAU Outputs'!AA:AA,'EPS BAU Outputs'!$B:$B,$A$485,'EPS BAU Outputs'!$A:$A,$A502)</f>
        <v>6.3848700000000003</v>
      </c>
      <c r="AA502">
        <f>SUMIFS('EPS BAU Outputs'!AB:AB,'EPS BAU Outputs'!$B:$B,$A$485,'EPS BAU Outputs'!$A:$A,$A502)</f>
        <v>6.4101100000000004</v>
      </c>
      <c r="AB502">
        <f>SUMIFS('EPS BAU Outputs'!AC:AC,'EPS BAU Outputs'!$B:$B,$A$485,'EPS BAU Outputs'!$A:$A,$A502)</f>
        <v>6.4351399999999996</v>
      </c>
      <c r="AC502">
        <f>SUMIFS('EPS BAU Outputs'!AD:AD,'EPS BAU Outputs'!$B:$B,$A$485,'EPS BAU Outputs'!$A:$A,$A502)</f>
        <v>6.4606300000000001</v>
      </c>
      <c r="AD502">
        <f>SUMIFS('EPS BAU Outputs'!AE:AE,'EPS BAU Outputs'!$B:$B,$A$485,'EPS BAU Outputs'!$A:$A,$A502)</f>
        <v>6.4862200000000003</v>
      </c>
      <c r="AE502">
        <f>SUMIFS('EPS BAU Outputs'!AF:AF,'EPS BAU Outputs'!$B:$B,$A$485,'EPS BAU Outputs'!$A:$A,$A502)</f>
        <v>6.5121399999999996</v>
      </c>
      <c r="AF502">
        <f>SUMIFS('EPS BAU Outputs'!AG:AG,'EPS BAU Outputs'!$B:$B,$A$485,'EPS BAU Outputs'!$A:$A,$A502)</f>
        <v>6.5380099999999999</v>
      </c>
    </row>
    <row r="503" spans="1:32" hidden="1" outlineLevel="1">
      <c r="A503" t="s">
        <v>453</v>
      </c>
      <c r="B503">
        <f>SUMIFS('EPS BAU Outputs'!C:C,'EPS BAU Outputs'!$B:$B,$A$485,'EPS BAU Outputs'!$A:$A,$A503)</f>
        <v>-16.5425</v>
      </c>
      <c r="C503">
        <f>SUMIFS('EPS BAU Outputs'!D:D,'EPS BAU Outputs'!$B:$B,$A$485,'EPS BAU Outputs'!$A:$A,$A503)</f>
        <v>-16.5425</v>
      </c>
      <c r="D503">
        <f>SUMIFS('EPS BAU Outputs'!E:E,'EPS BAU Outputs'!$B:$B,$A$485,'EPS BAU Outputs'!$A:$A,$A503)</f>
        <v>-16.5425</v>
      </c>
      <c r="E503">
        <f>SUMIFS('EPS BAU Outputs'!F:F,'EPS BAU Outputs'!$B:$B,$A$485,'EPS BAU Outputs'!$A:$A,$A503)</f>
        <v>-16.642499999999998</v>
      </c>
      <c r="F503">
        <f>SUMIFS('EPS BAU Outputs'!G:G,'EPS BAU Outputs'!$B:$B,$A$485,'EPS BAU Outputs'!$A:$A,$A503)</f>
        <v>-16.5425</v>
      </c>
      <c r="G503">
        <f>SUMIFS('EPS BAU Outputs'!H:H,'EPS BAU Outputs'!$B:$B,$A$485,'EPS BAU Outputs'!$A:$A,$A503)</f>
        <v>-16.5425</v>
      </c>
      <c r="H503">
        <f>SUMIFS('EPS BAU Outputs'!I:I,'EPS BAU Outputs'!$B:$B,$A$485,'EPS BAU Outputs'!$A:$A,$A503)</f>
        <v>-16.7425</v>
      </c>
      <c r="I503">
        <f>SUMIFS('EPS BAU Outputs'!J:J,'EPS BAU Outputs'!$B:$B,$A$485,'EPS BAU Outputs'!$A:$A,$A503)</f>
        <v>-17.0425</v>
      </c>
      <c r="J503">
        <f>SUMIFS('EPS BAU Outputs'!K:K,'EPS BAU Outputs'!$B:$B,$A$485,'EPS BAU Outputs'!$A:$A,$A503)</f>
        <v>-17.2425</v>
      </c>
      <c r="K503">
        <f>SUMIFS('EPS BAU Outputs'!L:L,'EPS BAU Outputs'!$B:$B,$A$485,'EPS BAU Outputs'!$A:$A,$A503)</f>
        <v>-17.5425</v>
      </c>
      <c r="L503">
        <f>SUMIFS('EPS BAU Outputs'!M:M,'EPS BAU Outputs'!$B:$B,$A$485,'EPS BAU Outputs'!$A:$A,$A503)</f>
        <v>-17.7425</v>
      </c>
      <c r="M503">
        <f>SUMIFS('EPS BAU Outputs'!N:N,'EPS BAU Outputs'!$B:$B,$A$485,'EPS BAU Outputs'!$A:$A,$A503)</f>
        <v>-17.942499999999999</v>
      </c>
      <c r="N503">
        <f>SUMIFS('EPS BAU Outputs'!O:O,'EPS BAU Outputs'!$B:$B,$A$485,'EPS BAU Outputs'!$A:$A,$A503)</f>
        <v>-17.442499999999999</v>
      </c>
      <c r="O503">
        <f>SUMIFS('EPS BAU Outputs'!P:P,'EPS BAU Outputs'!$B:$B,$A$485,'EPS BAU Outputs'!$A:$A,$A503)</f>
        <v>-17.642499999999998</v>
      </c>
      <c r="P503">
        <f>SUMIFS('EPS BAU Outputs'!Q:Q,'EPS BAU Outputs'!$B:$B,$A$485,'EPS BAU Outputs'!$A:$A,$A503)</f>
        <v>-17.842500000000001</v>
      </c>
      <c r="Q503">
        <f>SUMIFS('EPS BAU Outputs'!R:R,'EPS BAU Outputs'!$B:$B,$A$485,'EPS BAU Outputs'!$A:$A,$A503)</f>
        <v>-17.942499999999999</v>
      </c>
      <c r="R503">
        <f>SUMIFS('EPS BAU Outputs'!S:S,'EPS BAU Outputs'!$B:$B,$A$485,'EPS BAU Outputs'!$A:$A,$A503)</f>
        <v>-18.342500000000001</v>
      </c>
      <c r="S503">
        <f>SUMIFS('EPS BAU Outputs'!T:T,'EPS BAU Outputs'!$B:$B,$A$485,'EPS BAU Outputs'!$A:$A,$A503)</f>
        <v>-18.642499999999998</v>
      </c>
      <c r="T503">
        <f>SUMIFS('EPS BAU Outputs'!U:U,'EPS BAU Outputs'!$B:$B,$A$485,'EPS BAU Outputs'!$A:$A,$A503)</f>
        <v>-18.942499999999999</v>
      </c>
      <c r="U503">
        <f>SUMIFS('EPS BAU Outputs'!V:V,'EPS BAU Outputs'!$B:$B,$A$485,'EPS BAU Outputs'!$A:$A,$A503)</f>
        <v>-19.0425</v>
      </c>
      <c r="V503">
        <f>SUMIFS('EPS BAU Outputs'!W:W,'EPS BAU Outputs'!$B:$B,$A$485,'EPS BAU Outputs'!$A:$A,$A503)</f>
        <v>-19.142499999999998</v>
      </c>
      <c r="W503">
        <f>SUMIFS('EPS BAU Outputs'!X:X,'EPS BAU Outputs'!$B:$B,$A$485,'EPS BAU Outputs'!$A:$A,$A503)</f>
        <v>-19.2425</v>
      </c>
      <c r="X503">
        <f>SUMIFS('EPS BAU Outputs'!Y:Y,'EPS BAU Outputs'!$B:$B,$A$485,'EPS BAU Outputs'!$A:$A,$A503)</f>
        <v>-19.342500000000001</v>
      </c>
      <c r="Y503">
        <f>SUMIFS('EPS BAU Outputs'!Z:Z,'EPS BAU Outputs'!$B:$B,$A$485,'EPS BAU Outputs'!$A:$A,$A503)</f>
        <v>-19.442499999999999</v>
      </c>
      <c r="Z503">
        <f>SUMIFS('EPS BAU Outputs'!AA:AA,'EPS BAU Outputs'!$B:$B,$A$485,'EPS BAU Outputs'!$A:$A,$A503)</f>
        <v>-19.5425</v>
      </c>
      <c r="AA503">
        <f>SUMIFS('EPS BAU Outputs'!AB:AB,'EPS BAU Outputs'!$B:$B,$A$485,'EPS BAU Outputs'!$A:$A,$A503)</f>
        <v>-19.642499999999998</v>
      </c>
      <c r="AB503">
        <f>SUMIFS('EPS BAU Outputs'!AC:AC,'EPS BAU Outputs'!$B:$B,$A$485,'EPS BAU Outputs'!$A:$A,$A503)</f>
        <v>-19.642499999999998</v>
      </c>
      <c r="AC503">
        <f>SUMIFS('EPS BAU Outputs'!AD:AD,'EPS BAU Outputs'!$B:$B,$A$485,'EPS BAU Outputs'!$A:$A,$A503)</f>
        <v>-19.642499999999998</v>
      </c>
      <c r="AD503">
        <f>SUMIFS('EPS BAU Outputs'!AE:AE,'EPS BAU Outputs'!$B:$B,$A$485,'EPS BAU Outputs'!$A:$A,$A503)</f>
        <v>-19.7425</v>
      </c>
      <c r="AE503">
        <f>SUMIFS('EPS BAU Outputs'!AF:AF,'EPS BAU Outputs'!$B:$B,$A$485,'EPS BAU Outputs'!$A:$A,$A503)</f>
        <v>-19.7425</v>
      </c>
      <c r="AF503">
        <f>SUMIFS('EPS BAU Outputs'!AG:AG,'EPS BAU Outputs'!$B:$B,$A$485,'EPS BAU Outputs'!$A:$A,$A503)</f>
        <v>-19.7425</v>
      </c>
    </row>
    <row r="504" spans="1:32" hidden="1" outlineLevel="1">
      <c r="A504" t="s">
        <v>454</v>
      </c>
      <c r="B504">
        <f>SUMIFS('EPS BAU Outputs'!C:C,'EPS BAU Outputs'!$B:$B,$A$485,'EPS BAU Outputs'!$A:$A,$A504)</f>
        <v>0</v>
      </c>
      <c r="C504">
        <f>SUMIFS('EPS BAU Outputs'!D:D,'EPS BAU Outputs'!$B:$B,$A$485,'EPS BAU Outputs'!$A:$A,$A504)</f>
        <v>0</v>
      </c>
      <c r="D504">
        <f>SUMIFS('EPS BAU Outputs'!E:E,'EPS BAU Outputs'!$B:$B,$A$485,'EPS BAU Outputs'!$A:$A,$A504)</f>
        <v>0</v>
      </c>
      <c r="E504">
        <f>SUMIFS('EPS BAU Outputs'!F:F,'EPS BAU Outputs'!$B:$B,$A$485,'EPS BAU Outputs'!$A:$A,$A504)</f>
        <v>0</v>
      </c>
      <c r="F504">
        <f>SUMIFS('EPS BAU Outputs'!G:G,'EPS BAU Outputs'!$B:$B,$A$485,'EPS BAU Outputs'!$A:$A,$A504)</f>
        <v>0</v>
      </c>
      <c r="G504">
        <f>SUMIFS('EPS BAU Outputs'!H:H,'EPS BAU Outputs'!$B:$B,$A$485,'EPS BAU Outputs'!$A:$A,$A504)</f>
        <v>0</v>
      </c>
      <c r="H504">
        <f>SUMIFS('EPS BAU Outputs'!I:I,'EPS BAU Outputs'!$B:$B,$A$485,'EPS BAU Outputs'!$A:$A,$A504)</f>
        <v>0</v>
      </c>
      <c r="I504">
        <f>SUMIFS('EPS BAU Outputs'!J:J,'EPS BAU Outputs'!$B:$B,$A$485,'EPS BAU Outputs'!$A:$A,$A504)</f>
        <v>0</v>
      </c>
      <c r="J504">
        <f>SUMIFS('EPS BAU Outputs'!K:K,'EPS BAU Outputs'!$B:$B,$A$485,'EPS BAU Outputs'!$A:$A,$A504)</f>
        <v>0</v>
      </c>
      <c r="K504">
        <f>SUMIFS('EPS BAU Outputs'!L:L,'EPS BAU Outputs'!$B:$B,$A$485,'EPS BAU Outputs'!$A:$A,$A504)</f>
        <v>0</v>
      </c>
      <c r="L504">
        <f>SUMIFS('EPS BAU Outputs'!M:M,'EPS BAU Outputs'!$B:$B,$A$485,'EPS BAU Outputs'!$A:$A,$A504)</f>
        <v>0</v>
      </c>
      <c r="M504">
        <f>SUMIFS('EPS BAU Outputs'!N:N,'EPS BAU Outputs'!$B:$B,$A$485,'EPS BAU Outputs'!$A:$A,$A504)</f>
        <v>0</v>
      </c>
      <c r="N504">
        <f>SUMIFS('EPS BAU Outputs'!O:O,'EPS BAU Outputs'!$B:$B,$A$485,'EPS BAU Outputs'!$A:$A,$A504)</f>
        <v>0</v>
      </c>
      <c r="O504">
        <f>SUMIFS('EPS BAU Outputs'!P:P,'EPS BAU Outputs'!$B:$B,$A$485,'EPS BAU Outputs'!$A:$A,$A504)</f>
        <v>0</v>
      </c>
      <c r="P504">
        <f>SUMIFS('EPS BAU Outputs'!Q:Q,'EPS BAU Outputs'!$B:$B,$A$485,'EPS BAU Outputs'!$A:$A,$A504)</f>
        <v>0</v>
      </c>
      <c r="Q504">
        <f>SUMIFS('EPS BAU Outputs'!R:R,'EPS BAU Outputs'!$B:$B,$A$485,'EPS BAU Outputs'!$A:$A,$A504)</f>
        <v>0</v>
      </c>
      <c r="R504">
        <f>SUMIFS('EPS BAU Outputs'!S:S,'EPS BAU Outputs'!$B:$B,$A$485,'EPS BAU Outputs'!$A:$A,$A504)</f>
        <v>0</v>
      </c>
      <c r="S504">
        <f>SUMIFS('EPS BAU Outputs'!T:T,'EPS BAU Outputs'!$B:$B,$A$485,'EPS BAU Outputs'!$A:$A,$A504)</f>
        <v>0</v>
      </c>
      <c r="T504">
        <f>SUMIFS('EPS BAU Outputs'!U:U,'EPS BAU Outputs'!$B:$B,$A$485,'EPS BAU Outputs'!$A:$A,$A504)</f>
        <v>0</v>
      </c>
      <c r="U504">
        <f>SUMIFS('EPS BAU Outputs'!V:V,'EPS BAU Outputs'!$B:$B,$A$485,'EPS BAU Outputs'!$A:$A,$A504)</f>
        <v>0</v>
      </c>
      <c r="V504">
        <f>SUMIFS('EPS BAU Outputs'!W:W,'EPS BAU Outputs'!$B:$B,$A$485,'EPS BAU Outputs'!$A:$A,$A504)</f>
        <v>0</v>
      </c>
      <c r="W504">
        <f>SUMIFS('EPS BAU Outputs'!X:X,'EPS BAU Outputs'!$B:$B,$A$485,'EPS BAU Outputs'!$A:$A,$A504)</f>
        <v>0</v>
      </c>
      <c r="X504">
        <f>SUMIFS('EPS BAU Outputs'!Y:Y,'EPS BAU Outputs'!$B:$B,$A$485,'EPS BAU Outputs'!$A:$A,$A504)</f>
        <v>0</v>
      </c>
      <c r="Y504">
        <f>SUMIFS('EPS BAU Outputs'!Z:Z,'EPS BAU Outputs'!$B:$B,$A$485,'EPS BAU Outputs'!$A:$A,$A504)</f>
        <v>0</v>
      </c>
      <c r="Z504">
        <f>SUMIFS('EPS BAU Outputs'!AA:AA,'EPS BAU Outputs'!$B:$B,$A$485,'EPS BAU Outputs'!$A:$A,$A504)</f>
        <v>0</v>
      </c>
      <c r="AA504">
        <f>SUMIFS('EPS BAU Outputs'!AB:AB,'EPS BAU Outputs'!$B:$B,$A$485,'EPS BAU Outputs'!$A:$A,$A504)</f>
        <v>0</v>
      </c>
      <c r="AB504">
        <f>SUMIFS('EPS BAU Outputs'!AC:AC,'EPS BAU Outputs'!$B:$B,$A$485,'EPS BAU Outputs'!$A:$A,$A504)</f>
        <v>0</v>
      </c>
      <c r="AC504">
        <f>SUMIFS('EPS BAU Outputs'!AD:AD,'EPS BAU Outputs'!$B:$B,$A$485,'EPS BAU Outputs'!$A:$A,$A504)</f>
        <v>0</v>
      </c>
      <c r="AD504">
        <f>SUMIFS('EPS BAU Outputs'!AE:AE,'EPS BAU Outputs'!$B:$B,$A$485,'EPS BAU Outputs'!$A:$A,$A504)</f>
        <v>0</v>
      </c>
      <c r="AE504">
        <f>SUMIFS('EPS BAU Outputs'!AF:AF,'EPS BAU Outputs'!$B:$B,$A$485,'EPS BAU Outputs'!$A:$A,$A504)</f>
        <v>0</v>
      </c>
      <c r="AF504">
        <f>SUMIFS('EPS BAU Outputs'!AG:AG,'EPS BAU Outputs'!$B:$B,$A$485,'EPS BAU Outputs'!$A:$A,$A504)</f>
        <v>0</v>
      </c>
    </row>
    <row r="505" spans="1:32" hidden="1" outlineLevel="1"/>
    <row r="506" spans="1:32" hidden="1" outlineLevel="1">
      <c r="A506" t="s">
        <v>565</v>
      </c>
      <c r="B506">
        <v>2020</v>
      </c>
      <c r="C506">
        <v>2021</v>
      </c>
      <c r="D506">
        <v>2022</v>
      </c>
      <c r="E506">
        <v>2023</v>
      </c>
      <c r="F506">
        <v>2024</v>
      </c>
      <c r="G506">
        <v>2025</v>
      </c>
      <c r="H506">
        <v>2026</v>
      </c>
      <c r="I506">
        <v>2027</v>
      </c>
      <c r="J506">
        <v>2028</v>
      </c>
      <c r="K506">
        <v>2029</v>
      </c>
      <c r="L506">
        <v>2030</v>
      </c>
      <c r="M506">
        <v>2031</v>
      </c>
      <c r="N506">
        <v>2032</v>
      </c>
      <c r="O506">
        <v>2033</v>
      </c>
      <c r="P506">
        <v>2034</v>
      </c>
      <c r="Q506">
        <v>2035</v>
      </c>
      <c r="R506">
        <v>2036</v>
      </c>
      <c r="S506">
        <v>2037</v>
      </c>
      <c r="T506">
        <v>2038</v>
      </c>
      <c r="U506">
        <v>2039</v>
      </c>
      <c r="V506">
        <v>2040</v>
      </c>
      <c r="W506">
        <v>2041</v>
      </c>
      <c r="X506">
        <v>2042</v>
      </c>
      <c r="Y506">
        <v>2043</v>
      </c>
      <c r="Z506">
        <v>2044</v>
      </c>
      <c r="AA506">
        <v>2045</v>
      </c>
      <c r="AB506">
        <v>2046</v>
      </c>
      <c r="AC506">
        <v>2047</v>
      </c>
      <c r="AD506">
        <v>2048</v>
      </c>
      <c r="AE506">
        <v>2049</v>
      </c>
      <c r="AF506">
        <v>2050</v>
      </c>
    </row>
    <row r="507" spans="1:32" hidden="1" outlineLevel="1">
      <c r="A507" t="s">
        <v>455</v>
      </c>
      <c r="B507">
        <f>SUMIFS('EPS BAU Outputs'!C:C,'EPS BAU Outputs'!$B:$B,$A$485,'EPS BAU Outputs'!$A:$A,$A507)</f>
        <v>262.21600000000001</v>
      </c>
      <c r="C507">
        <f>SUMIFS('EPS BAU Outputs'!D:D,'EPS BAU Outputs'!$B:$B,$A$485,'EPS BAU Outputs'!$A:$A,$A507)</f>
        <v>268.25400000000002</v>
      </c>
      <c r="D507">
        <f>SUMIFS('EPS BAU Outputs'!E:E,'EPS BAU Outputs'!$B:$B,$A$485,'EPS BAU Outputs'!$A:$A,$A507)</f>
        <v>275.93200000000002</v>
      </c>
      <c r="E507">
        <f>SUMIFS('EPS BAU Outputs'!F:F,'EPS BAU Outputs'!$B:$B,$A$485,'EPS BAU Outputs'!$A:$A,$A507)</f>
        <v>282.87900000000002</v>
      </c>
      <c r="F507">
        <f>SUMIFS('EPS BAU Outputs'!G:G,'EPS BAU Outputs'!$B:$B,$A$485,'EPS BAU Outputs'!$A:$A,$A507)</f>
        <v>291.62099999999998</v>
      </c>
      <c r="G507">
        <f>SUMIFS('EPS BAU Outputs'!H:H,'EPS BAU Outputs'!$B:$B,$A$485,'EPS BAU Outputs'!$A:$A,$A507)</f>
        <v>300.649</v>
      </c>
      <c r="H507">
        <f>SUMIFS('EPS BAU Outputs'!I:I,'EPS BAU Outputs'!$B:$B,$A$485,'EPS BAU Outputs'!$A:$A,$A507)</f>
        <v>305.20800000000003</v>
      </c>
      <c r="I507">
        <f>SUMIFS('EPS BAU Outputs'!J:J,'EPS BAU Outputs'!$B:$B,$A$485,'EPS BAU Outputs'!$A:$A,$A507)</f>
        <v>309.66000000000003</v>
      </c>
      <c r="J507">
        <f>SUMIFS('EPS BAU Outputs'!K:K,'EPS BAU Outputs'!$B:$B,$A$485,'EPS BAU Outputs'!$A:$A,$A507)</f>
        <v>313.82299999999998</v>
      </c>
      <c r="K507">
        <f>SUMIFS('EPS BAU Outputs'!L:L,'EPS BAU Outputs'!$B:$B,$A$485,'EPS BAU Outputs'!$A:$A,$A507)</f>
        <v>317.86700000000002</v>
      </c>
      <c r="L507">
        <f>SUMIFS('EPS BAU Outputs'!M:M,'EPS BAU Outputs'!$B:$B,$A$485,'EPS BAU Outputs'!$A:$A,$A507)</f>
        <v>321.84699999999998</v>
      </c>
      <c r="M507">
        <f>SUMIFS('EPS BAU Outputs'!N:N,'EPS BAU Outputs'!$B:$B,$A$485,'EPS BAU Outputs'!$A:$A,$A507)</f>
        <v>323.53199999999998</v>
      </c>
      <c r="N507">
        <f>SUMIFS('EPS BAU Outputs'!O:O,'EPS BAU Outputs'!$B:$B,$A$485,'EPS BAU Outputs'!$A:$A,$A507)</f>
        <v>325.33999999999997</v>
      </c>
      <c r="O507">
        <f>SUMIFS('EPS BAU Outputs'!P:P,'EPS BAU Outputs'!$B:$B,$A$485,'EPS BAU Outputs'!$A:$A,$A507)</f>
        <v>327.06299999999999</v>
      </c>
      <c r="P507">
        <f>SUMIFS('EPS BAU Outputs'!Q:Q,'EPS BAU Outputs'!$B:$B,$A$485,'EPS BAU Outputs'!$A:$A,$A507)</f>
        <v>328.846</v>
      </c>
      <c r="Q507">
        <f>SUMIFS('EPS BAU Outputs'!R:R,'EPS BAU Outputs'!$B:$B,$A$485,'EPS BAU Outputs'!$A:$A,$A507)</f>
        <v>330.56299999999999</v>
      </c>
      <c r="R507">
        <f>SUMIFS('EPS BAU Outputs'!S:S,'EPS BAU Outputs'!$B:$B,$A$485,'EPS BAU Outputs'!$A:$A,$A507)</f>
        <v>333.18799999999999</v>
      </c>
      <c r="S507">
        <f>SUMIFS('EPS BAU Outputs'!T:T,'EPS BAU Outputs'!$B:$B,$A$485,'EPS BAU Outputs'!$A:$A,$A507)</f>
        <v>335.702</v>
      </c>
      <c r="T507">
        <f>SUMIFS('EPS BAU Outputs'!U:U,'EPS BAU Outputs'!$B:$B,$A$485,'EPS BAU Outputs'!$A:$A,$A507)</f>
        <v>338.2</v>
      </c>
      <c r="U507">
        <f>SUMIFS('EPS BAU Outputs'!V:V,'EPS BAU Outputs'!$B:$B,$A$485,'EPS BAU Outputs'!$A:$A,$A507)</f>
        <v>340.69600000000003</v>
      </c>
      <c r="V507">
        <f>SUMIFS('EPS BAU Outputs'!W:W,'EPS BAU Outputs'!$B:$B,$A$485,'EPS BAU Outputs'!$A:$A,$A507)</f>
        <v>343.40199999999999</v>
      </c>
      <c r="W507">
        <f>SUMIFS('EPS BAU Outputs'!X:X,'EPS BAU Outputs'!$B:$B,$A$485,'EPS BAU Outputs'!$A:$A,$A507)</f>
        <v>346.26100000000002</v>
      </c>
      <c r="X507">
        <f>SUMIFS('EPS BAU Outputs'!Y:Y,'EPS BAU Outputs'!$B:$B,$A$485,'EPS BAU Outputs'!$A:$A,$A507)</f>
        <v>348.79199999999997</v>
      </c>
      <c r="Y507">
        <f>SUMIFS('EPS BAU Outputs'!Z:Z,'EPS BAU Outputs'!$B:$B,$A$485,'EPS BAU Outputs'!$A:$A,$A507)</f>
        <v>351.18900000000002</v>
      </c>
      <c r="Z507">
        <f>SUMIFS('EPS BAU Outputs'!AA:AA,'EPS BAU Outputs'!$B:$B,$A$485,'EPS BAU Outputs'!$A:$A,$A507)</f>
        <v>353.81400000000002</v>
      </c>
      <c r="AA507">
        <f>SUMIFS('EPS BAU Outputs'!AB:AB,'EPS BAU Outputs'!$B:$B,$A$485,'EPS BAU Outputs'!$A:$A,$A507)</f>
        <v>356.565</v>
      </c>
      <c r="AB507">
        <f>SUMIFS('EPS BAU Outputs'!AC:AC,'EPS BAU Outputs'!$B:$B,$A$485,'EPS BAU Outputs'!$A:$A,$A507)</f>
        <v>359.39499999999998</v>
      </c>
      <c r="AC507">
        <f>SUMIFS('EPS BAU Outputs'!AD:AD,'EPS BAU Outputs'!$B:$B,$A$485,'EPS BAU Outputs'!$A:$A,$A507)</f>
        <v>362.38499999999999</v>
      </c>
      <c r="AD507">
        <f>SUMIFS('EPS BAU Outputs'!AE:AE,'EPS BAU Outputs'!$B:$B,$A$485,'EPS BAU Outputs'!$A:$A,$A507)</f>
        <v>365.22399999999999</v>
      </c>
      <c r="AE507">
        <f>SUMIFS('EPS BAU Outputs'!AF:AF,'EPS BAU Outputs'!$B:$B,$A$485,'EPS BAU Outputs'!$A:$A,$A507)</f>
        <v>368.33800000000002</v>
      </c>
      <c r="AF507">
        <f>SUMIFS('EPS BAU Outputs'!AG:AG,'EPS BAU Outputs'!$B:$B,$A$485,'EPS BAU Outputs'!$A:$A,$A507)</f>
        <v>371.11599999999999</v>
      </c>
    </row>
    <row r="508" spans="1:32" hidden="1" outlineLevel="1"/>
    <row r="509" spans="1:32" hidden="1" outlineLevel="1">
      <c r="A509" t="s">
        <v>565</v>
      </c>
      <c r="B509">
        <v>2020</v>
      </c>
      <c r="C509">
        <v>2021</v>
      </c>
      <c r="D509">
        <v>2022</v>
      </c>
      <c r="E509">
        <v>2023</v>
      </c>
      <c r="F509">
        <v>2024</v>
      </c>
      <c r="G509">
        <v>2025</v>
      </c>
      <c r="H509">
        <v>2026</v>
      </c>
      <c r="I509">
        <v>2027</v>
      </c>
      <c r="J509">
        <v>2028</v>
      </c>
      <c r="K509">
        <v>2029</v>
      </c>
      <c r="L509">
        <v>2030</v>
      </c>
      <c r="M509">
        <v>2031</v>
      </c>
      <c r="N509">
        <v>2032</v>
      </c>
      <c r="O509">
        <v>2033</v>
      </c>
      <c r="P509">
        <v>2034</v>
      </c>
      <c r="Q509">
        <v>2035</v>
      </c>
      <c r="R509">
        <v>2036</v>
      </c>
      <c r="S509">
        <v>2037</v>
      </c>
      <c r="T509">
        <v>2038</v>
      </c>
      <c r="U509">
        <v>2039</v>
      </c>
      <c r="V509">
        <v>2040</v>
      </c>
      <c r="W509">
        <v>2041</v>
      </c>
      <c r="X509">
        <v>2042</v>
      </c>
      <c r="Y509">
        <v>2043</v>
      </c>
      <c r="Z509">
        <v>2044</v>
      </c>
      <c r="AA509">
        <v>2045</v>
      </c>
      <c r="AB509">
        <v>2046</v>
      </c>
      <c r="AC509">
        <v>2047</v>
      </c>
      <c r="AD509">
        <v>2048</v>
      </c>
      <c r="AE509">
        <v>2049</v>
      </c>
      <c r="AF509">
        <v>2050</v>
      </c>
    </row>
    <row r="510" spans="1:32" hidden="1" outlineLevel="1">
      <c r="A510" t="s">
        <v>456</v>
      </c>
      <c r="B510">
        <f>SUMIFS('EPS BAU Outputs'!C:C,'EPS BAU Outputs'!$B:$B,$A$485,'EPS BAU Outputs'!$A:$A,$A510)</f>
        <v>31.267499999999998</v>
      </c>
      <c r="C510">
        <f>SUMIFS('EPS BAU Outputs'!D:D,'EPS BAU Outputs'!$B:$B,$A$485,'EPS BAU Outputs'!$A:$A,$A510)</f>
        <v>30.596</v>
      </c>
      <c r="D510">
        <f>SUMIFS('EPS BAU Outputs'!E:E,'EPS BAU Outputs'!$B:$B,$A$485,'EPS BAU Outputs'!$A:$A,$A510)</f>
        <v>31.1111</v>
      </c>
      <c r="E510">
        <f>SUMIFS('EPS BAU Outputs'!F:F,'EPS BAU Outputs'!$B:$B,$A$485,'EPS BAU Outputs'!$A:$A,$A510)</f>
        <v>31.615100000000002</v>
      </c>
      <c r="F510">
        <f>SUMIFS('EPS BAU Outputs'!G:G,'EPS BAU Outputs'!$B:$B,$A$485,'EPS BAU Outputs'!$A:$A,$A510)</f>
        <v>32.118200000000002</v>
      </c>
      <c r="G510">
        <f>SUMIFS('EPS BAU Outputs'!H:H,'EPS BAU Outputs'!$B:$B,$A$485,'EPS BAU Outputs'!$A:$A,$A510)</f>
        <v>32.5946</v>
      </c>
      <c r="H510">
        <f>SUMIFS('EPS BAU Outputs'!I:I,'EPS BAU Outputs'!$B:$B,$A$485,'EPS BAU Outputs'!$A:$A,$A510)</f>
        <v>32.642600000000002</v>
      </c>
      <c r="I510">
        <f>SUMIFS('EPS BAU Outputs'!J:J,'EPS BAU Outputs'!$B:$B,$A$485,'EPS BAU Outputs'!$A:$A,$A510)</f>
        <v>32.696199999999997</v>
      </c>
      <c r="J510">
        <f>SUMIFS('EPS BAU Outputs'!K:K,'EPS BAU Outputs'!$B:$B,$A$485,'EPS BAU Outputs'!$A:$A,$A510)</f>
        <v>32.734699999999997</v>
      </c>
      <c r="K510">
        <f>SUMIFS('EPS BAU Outputs'!L:L,'EPS BAU Outputs'!$B:$B,$A$485,'EPS BAU Outputs'!$A:$A,$A510)</f>
        <v>32.785400000000003</v>
      </c>
      <c r="L510">
        <f>SUMIFS('EPS BAU Outputs'!M:M,'EPS BAU Outputs'!$B:$B,$A$485,'EPS BAU Outputs'!$A:$A,$A510)</f>
        <v>32.831400000000002</v>
      </c>
      <c r="M510">
        <f>SUMIFS('EPS BAU Outputs'!N:N,'EPS BAU Outputs'!$B:$B,$A$485,'EPS BAU Outputs'!$A:$A,$A510)</f>
        <v>32.833399999999997</v>
      </c>
      <c r="N510">
        <f>SUMIFS('EPS BAU Outputs'!O:O,'EPS BAU Outputs'!$B:$B,$A$485,'EPS BAU Outputs'!$A:$A,$A510)</f>
        <v>32.8324</v>
      </c>
      <c r="O510">
        <f>SUMIFS('EPS BAU Outputs'!P:P,'EPS BAU Outputs'!$B:$B,$A$485,'EPS BAU Outputs'!$A:$A,$A510)</f>
        <v>32.834400000000002</v>
      </c>
      <c r="P510">
        <f>SUMIFS('EPS BAU Outputs'!Q:Q,'EPS BAU Outputs'!$B:$B,$A$485,'EPS BAU Outputs'!$A:$A,$A510)</f>
        <v>32.836399999999998</v>
      </c>
      <c r="Q510">
        <f>SUMIFS('EPS BAU Outputs'!R:R,'EPS BAU Outputs'!$B:$B,$A$485,'EPS BAU Outputs'!$A:$A,$A510)</f>
        <v>32.837499999999999</v>
      </c>
      <c r="R510">
        <f>SUMIFS('EPS BAU Outputs'!S:S,'EPS BAU Outputs'!$B:$B,$A$485,'EPS BAU Outputs'!$A:$A,$A510)</f>
        <v>32.821800000000003</v>
      </c>
      <c r="S510">
        <f>SUMIFS('EPS BAU Outputs'!T:T,'EPS BAU Outputs'!$B:$B,$A$485,'EPS BAU Outputs'!$A:$A,$A510)</f>
        <v>32.8078</v>
      </c>
      <c r="T510">
        <f>SUMIFS('EPS BAU Outputs'!U:U,'EPS BAU Outputs'!$B:$B,$A$485,'EPS BAU Outputs'!$A:$A,$A510)</f>
        <v>32.791800000000002</v>
      </c>
      <c r="U510">
        <f>SUMIFS('EPS BAU Outputs'!V:V,'EPS BAU Outputs'!$B:$B,$A$485,'EPS BAU Outputs'!$A:$A,$A510)</f>
        <v>32.778500000000001</v>
      </c>
      <c r="V510">
        <f>SUMIFS('EPS BAU Outputs'!W:W,'EPS BAU Outputs'!$B:$B,$A$485,'EPS BAU Outputs'!$A:$A,$A510)</f>
        <v>32.771999999999998</v>
      </c>
      <c r="W510">
        <f>SUMIFS('EPS BAU Outputs'!X:X,'EPS BAU Outputs'!$B:$B,$A$485,'EPS BAU Outputs'!$A:$A,$A510)</f>
        <v>32.768099999999997</v>
      </c>
      <c r="X510">
        <f>SUMIFS('EPS BAU Outputs'!Y:Y,'EPS BAU Outputs'!$B:$B,$A$485,'EPS BAU Outputs'!$A:$A,$A510)</f>
        <v>32.7532</v>
      </c>
      <c r="Y510">
        <f>SUMIFS('EPS BAU Outputs'!Z:Z,'EPS BAU Outputs'!$B:$B,$A$485,'EPS BAU Outputs'!$A:$A,$A510)</f>
        <v>32.736600000000003</v>
      </c>
      <c r="Z510">
        <f>SUMIFS('EPS BAU Outputs'!AA:AA,'EPS BAU Outputs'!$B:$B,$A$485,'EPS BAU Outputs'!$A:$A,$A510)</f>
        <v>32.7149</v>
      </c>
      <c r="AA510">
        <f>SUMIFS('EPS BAU Outputs'!AB:AB,'EPS BAU Outputs'!$B:$B,$A$485,'EPS BAU Outputs'!$A:$A,$A510)</f>
        <v>32.685600000000001</v>
      </c>
      <c r="AB510">
        <f>SUMIFS('EPS BAU Outputs'!AC:AC,'EPS BAU Outputs'!$B:$B,$A$485,'EPS BAU Outputs'!$A:$A,$A510)</f>
        <v>32.705300000000001</v>
      </c>
      <c r="AC510">
        <f>SUMIFS('EPS BAU Outputs'!AD:AD,'EPS BAU Outputs'!$B:$B,$A$485,'EPS BAU Outputs'!$A:$A,$A510)</f>
        <v>32.650700000000001</v>
      </c>
      <c r="AD510">
        <f>SUMIFS('EPS BAU Outputs'!AE:AE,'EPS BAU Outputs'!$B:$B,$A$485,'EPS BAU Outputs'!$A:$A,$A510)</f>
        <v>32.6648</v>
      </c>
      <c r="AE510">
        <f>SUMIFS('EPS BAU Outputs'!AF:AF,'EPS BAU Outputs'!$B:$B,$A$485,'EPS BAU Outputs'!$A:$A,$A510)</f>
        <v>32.61</v>
      </c>
      <c r="AF510">
        <f>SUMIFS('EPS BAU Outputs'!AG:AG,'EPS BAU Outputs'!$B:$B,$A$485,'EPS BAU Outputs'!$A:$A,$A510)</f>
        <v>32.627000000000002</v>
      </c>
    </row>
    <row r="511" spans="1:32" hidden="1" outlineLevel="1"/>
    <row r="512" spans="1:32" hidden="1" outlineLevel="1">
      <c r="A512" t="s">
        <v>565</v>
      </c>
      <c r="B512">
        <v>2020</v>
      </c>
      <c r="C512">
        <v>2021</v>
      </c>
      <c r="D512">
        <v>2022</v>
      </c>
      <c r="E512">
        <v>2023</v>
      </c>
      <c r="F512">
        <v>2024</v>
      </c>
      <c r="G512">
        <v>2025</v>
      </c>
      <c r="H512">
        <v>2026</v>
      </c>
      <c r="I512">
        <v>2027</v>
      </c>
      <c r="J512">
        <v>2028</v>
      </c>
      <c r="K512">
        <v>2029</v>
      </c>
      <c r="L512">
        <v>2030</v>
      </c>
      <c r="M512">
        <v>2031</v>
      </c>
      <c r="N512">
        <v>2032</v>
      </c>
      <c r="O512">
        <v>2033</v>
      </c>
      <c r="P512">
        <v>2034</v>
      </c>
      <c r="Q512">
        <v>2035</v>
      </c>
      <c r="R512">
        <v>2036</v>
      </c>
      <c r="S512">
        <v>2037</v>
      </c>
      <c r="T512">
        <v>2038</v>
      </c>
      <c r="U512">
        <v>2039</v>
      </c>
      <c r="V512">
        <v>2040</v>
      </c>
      <c r="W512">
        <v>2041</v>
      </c>
      <c r="X512">
        <v>2042</v>
      </c>
      <c r="Y512">
        <v>2043</v>
      </c>
      <c r="Z512">
        <v>2044</v>
      </c>
      <c r="AA512">
        <v>2045</v>
      </c>
      <c r="AB512">
        <v>2046</v>
      </c>
      <c r="AC512">
        <v>2047</v>
      </c>
      <c r="AD512">
        <v>2048</v>
      </c>
      <c r="AE512">
        <v>2049</v>
      </c>
      <c r="AF512">
        <v>2050</v>
      </c>
    </row>
    <row r="513" spans="1:32" hidden="1" outlineLevel="1">
      <c r="A513" t="s">
        <v>457</v>
      </c>
      <c r="B513">
        <f>SUMIFS('EPS BAU Outputs'!C:C,'EPS BAU Outputs'!$B:$B,$A$485,'EPS BAU Outputs'!$A:$A,$A513)</f>
        <v>32.5229</v>
      </c>
      <c r="C513">
        <f>SUMIFS('EPS BAU Outputs'!D:D,'EPS BAU Outputs'!$B:$B,$A$485,'EPS BAU Outputs'!$A:$A,$A513)</f>
        <v>32.138300000000001</v>
      </c>
      <c r="D513">
        <f>SUMIFS('EPS BAU Outputs'!E:E,'EPS BAU Outputs'!$B:$B,$A$485,'EPS BAU Outputs'!$A:$A,$A513)</f>
        <v>31.749199999999998</v>
      </c>
      <c r="E513">
        <f>SUMIFS('EPS BAU Outputs'!F:F,'EPS BAU Outputs'!$B:$B,$A$485,'EPS BAU Outputs'!$A:$A,$A513)</f>
        <v>31.358899999999998</v>
      </c>
      <c r="F513">
        <f>SUMIFS('EPS BAU Outputs'!G:G,'EPS BAU Outputs'!$B:$B,$A$485,'EPS BAU Outputs'!$A:$A,$A513)</f>
        <v>30.966699999999999</v>
      </c>
      <c r="G513">
        <f>SUMIFS('EPS BAU Outputs'!H:H,'EPS BAU Outputs'!$B:$B,$A$485,'EPS BAU Outputs'!$A:$A,$A513)</f>
        <v>30.5762</v>
      </c>
      <c r="H513">
        <f>SUMIFS('EPS BAU Outputs'!I:I,'EPS BAU Outputs'!$B:$B,$A$485,'EPS BAU Outputs'!$A:$A,$A513)</f>
        <v>30.285599999999999</v>
      </c>
      <c r="I513">
        <f>SUMIFS('EPS BAU Outputs'!J:J,'EPS BAU Outputs'!$B:$B,$A$485,'EPS BAU Outputs'!$A:$A,$A513)</f>
        <v>29.993099999999998</v>
      </c>
      <c r="J513">
        <f>SUMIFS('EPS BAU Outputs'!K:K,'EPS BAU Outputs'!$B:$B,$A$485,'EPS BAU Outputs'!$A:$A,$A513)</f>
        <v>29.6968</v>
      </c>
      <c r="K513">
        <f>SUMIFS('EPS BAU Outputs'!L:L,'EPS BAU Outputs'!$B:$B,$A$485,'EPS BAU Outputs'!$A:$A,$A513)</f>
        <v>29.405000000000001</v>
      </c>
      <c r="L513">
        <f>SUMIFS('EPS BAU Outputs'!M:M,'EPS BAU Outputs'!$B:$B,$A$485,'EPS BAU Outputs'!$A:$A,$A513)</f>
        <v>29.108499999999999</v>
      </c>
      <c r="M513">
        <f>SUMIFS('EPS BAU Outputs'!N:N,'EPS BAU Outputs'!$B:$B,$A$485,'EPS BAU Outputs'!$A:$A,$A513)</f>
        <v>28.889399999999998</v>
      </c>
      <c r="N513">
        <f>SUMIFS('EPS BAU Outputs'!O:O,'EPS BAU Outputs'!$B:$B,$A$485,'EPS BAU Outputs'!$A:$A,$A513)</f>
        <v>28.669499999999999</v>
      </c>
      <c r="O513">
        <f>SUMIFS('EPS BAU Outputs'!P:P,'EPS BAU Outputs'!$B:$B,$A$485,'EPS BAU Outputs'!$A:$A,$A513)</f>
        <v>28.4466</v>
      </c>
      <c r="P513">
        <f>SUMIFS('EPS BAU Outputs'!Q:Q,'EPS BAU Outputs'!$B:$B,$A$485,'EPS BAU Outputs'!$A:$A,$A513)</f>
        <v>28.2226</v>
      </c>
      <c r="Q513">
        <f>SUMIFS('EPS BAU Outputs'!R:R,'EPS BAU Outputs'!$B:$B,$A$485,'EPS BAU Outputs'!$A:$A,$A513)</f>
        <v>27.9956</v>
      </c>
      <c r="R513">
        <f>SUMIFS('EPS BAU Outputs'!S:S,'EPS BAU Outputs'!$B:$B,$A$485,'EPS BAU Outputs'!$A:$A,$A513)</f>
        <v>27.823</v>
      </c>
      <c r="S513">
        <f>SUMIFS('EPS BAU Outputs'!T:T,'EPS BAU Outputs'!$B:$B,$A$485,'EPS BAU Outputs'!$A:$A,$A513)</f>
        <v>27.650099999999998</v>
      </c>
      <c r="T513">
        <f>SUMIFS('EPS BAU Outputs'!U:U,'EPS BAU Outputs'!$B:$B,$A$485,'EPS BAU Outputs'!$A:$A,$A513)</f>
        <v>27.4742</v>
      </c>
      <c r="U513">
        <f>SUMIFS('EPS BAU Outputs'!V:V,'EPS BAU Outputs'!$B:$B,$A$485,'EPS BAU Outputs'!$A:$A,$A513)</f>
        <v>27.296299999999999</v>
      </c>
      <c r="V513">
        <f>SUMIFS('EPS BAU Outputs'!W:W,'EPS BAU Outputs'!$B:$B,$A$485,'EPS BAU Outputs'!$A:$A,$A513)</f>
        <v>27.1174</v>
      </c>
      <c r="W513">
        <f>SUMIFS('EPS BAU Outputs'!X:X,'EPS BAU Outputs'!$B:$B,$A$485,'EPS BAU Outputs'!$A:$A,$A513)</f>
        <v>26.975899999999999</v>
      </c>
      <c r="X513">
        <f>SUMIFS('EPS BAU Outputs'!Y:Y,'EPS BAU Outputs'!$B:$B,$A$485,'EPS BAU Outputs'!$A:$A,$A513)</f>
        <v>26.833300000000001</v>
      </c>
      <c r="Y513">
        <f>SUMIFS('EPS BAU Outputs'!Z:Z,'EPS BAU Outputs'!$B:$B,$A$485,'EPS BAU Outputs'!$A:$A,$A513)</f>
        <v>26.689</v>
      </c>
      <c r="Z513">
        <f>SUMIFS('EPS BAU Outputs'!AA:AA,'EPS BAU Outputs'!$B:$B,$A$485,'EPS BAU Outputs'!$A:$A,$A513)</f>
        <v>26.545200000000001</v>
      </c>
      <c r="AA513">
        <f>SUMIFS('EPS BAU Outputs'!AB:AB,'EPS BAU Outputs'!$B:$B,$A$485,'EPS BAU Outputs'!$A:$A,$A513)</f>
        <v>26.396699999999999</v>
      </c>
      <c r="AB513">
        <f>SUMIFS('EPS BAU Outputs'!AC:AC,'EPS BAU Outputs'!$B:$B,$A$485,'EPS BAU Outputs'!$A:$A,$A513)</f>
        <v>26.28</v>
      </c>
      <c r="AC513">
        <f>SUMIFS('EPS BAU Outputs'!AD:AD,'EPS BAU Outputs'!$B:$B,$A$485,'EPS BAU Outputs'!$A:$A,$A513)</f>
        <v>26.161300000000001</v>
      </c>
      <c r="AD513">
        <f>SUMIFS('EPS BAU Outputs'!AE:AE,'EPS BAU Outputs'!$B:$B,$A$485,'EPS BAU Outputs'!$A:$A,$A513)</f>
        <v>26.041599999999999</v>
      </c>
      <c r="AE513">
        <f>SUMIFS('EPS BAU Outputs'!AF:AF,'EPS BAU Outputs'!$B:$B,$A$485,'EPS BAU Outputs'!$A:$A,$A513)</f>
        <v>25.918900000000001</v>
      </c>
      <c r="AF513">
        <f>SUMIFS('EPS BAU Outputs'!AG:AG,'EPS BAU Outputs'!$B:$B,$A$485,'EPS BAU Outputs'!$A:$A,$A513)</f>
        <v>25.795100000000001</v>
      </c>
    </row>
    <row r="514" spans="1:32" hidden="1" outlineLevel="1"/>
    <row r="515" spans="1:32" hidden="1" outlineLevel="1">
      <c r="A515" s="49" t="s">
        <v>518</v>
      </c>
      <c r="B515" s="52" t="s">
        <v>519</v>
      </c>
      <c r="C515" s="52" t="s">
        <v>520</v>
      </c>
      <c r="G515" s="52">
        <v>2030</v>
      </c>
      <c r="H515" s="52" t="s">
        <v>519</v>
      </c>
      <c r="J515" s="52">
        <v>2050</v>
      </c>
      <c r="K515" s="52" t="s">
        <v>519</v>
      </c>
    </row>
    <row r="516" spans="1:32" hidden="1" outlineLevel="1">
      <c r="A516" s="41" t="s">
        <v>521</v>
      </c>
      <c r="B516" s="53">
        <f>SUM(B497:AF497)/1000</f>
        <v>2.4325372000000001</v>
      </c>
      <c r="C516" s="53">
        <f>SUM('GCAM baselines'!K494:L494)/1000</f>
        <v>12.869824419422041</v>
      </c>
      <c r="D516" t="str">
        <f>IF(C516&gt;B516,"GCAM value higher",IF(C516=B516,"GCAM and EPS equal","EPS value higher"))</f>
        <v>GCAM value higher</v>
      </c>
      <c r="G516" s="196" t="s">
        <v>79</v>
      </c>
      <c r="H516" s="197">
        <f>L497</f>
        <v>79.722099999999998</v>
      </c>
      <c r="J516" s="196" t="s">
        <v>79</v>
      </c>
      <c r="K516" s="197">
        <f>AF497</f>
        <v>70.842799999999997</v>
      </c>
    </row>
    <row r="517" spans="1:32" hidden="1" outlineLevel="1">
      <c r="A517" s="41" t="s">
        <v>522</v>
      </c>
      <c r="B517" s="53">
        <f>SUM(B498:AF498)/1000</f>
        <v>8.7189139999999998</v>
      </c>
      <c r="C517" s="53">
        <f>'GCAM baselines'!G494/1000</f>
        <v>12.036570397237753</v>
      </c>
      <c r="D517" t="str">
        <f t="shared" ref="D517:D520" si="58">IF(C517&gt;B517,"GCAM value higher",IF(C517=B517,"GCAM and EPS equal","EPS value higher"))</f>
        <v>GCAM value higher</v>
      </c>
      <c r="G517" s="196" t="s">
        <v>81</v>
      </c>
      <c r="H517" s="197">
        <f t="shared" ref="H517:H520" si="59">L498</f>
        <v>279.96300000000002</v>
      </c>
      <c r="J517" s="196" t="s">
        <v>81</v>
      </c>
      <c r="K517" s="197">
        <f>AF498</f>
        <v>285.23200000000003</v>
      </c>
    </row>
    <row r="518" spans="1:32" hidden="1" outlineLevel="1">
      <c r="A518" s="41" t="s">
        <v>523</v>
      </c>
      <c r="B518" s="53">
        <f>SUM(B499:AF499)/1000</f>
        <v>0.84321630000000003</v>
      </c>
      <c r="C518" s="53">
        <f>'GCAM baselines'!F494/1000</f>
        <v>6.7789235014665774</v>
      </c>
      <c r="D518" t="str">
        <f t="shared" si="58"/>
        <v>GCAM value higher</v>
      </c>
      <c r="G518" s="196" t="s">
        <v>374</v>
      </c>
      <c r="H518" s="197">
        <f t="shared" si="59"/>
        <v>28.1754</v>
      </c>
      <c r="J518" s="196" t="s">
        <v>374</v>
      </c>
      <c r="K518" s="197">
        <f>AF499</f>
        <v>23.979600000000001</v>
      </c>
    </row>
    <row r="519" spans="1:32" hidden="1" outlineLevel="1">
      <c r="A519" s="41" t="s">
        <v>524</v>
      </c>
      <c r="B519" s="53">
        <f>SUM(B500:AF500)/1000</f>
        <v>0.48890900000000004</v>
      </c>
      <c r="C519" s="53">
        <f>'GCAM baselines'!E494/1000</f>
        <v>2.7456149021446445</v>
      </c>
      <c r="D519" t="str">
        <f t="shared" si="58"/>
        <v>GCAM value higher</v>
      </c>
      <c r="G519" s="196" t="s">
        <v>373</v>
      </c>
      <c r="H519" s="197">
        <f t="shared" si="59"/>
        <v>15.0518</v>
      </c>
      <c r="J519" s="196" t="s">
        <v>373</v>
      </c>
      <c r="K519" s="197">
        <f>AF500</f>
        <v>17.7546</v>
      </c>
    </row>
    <row r="520" spans="1:32" ht="28.8" hidden="1" outlineLevel="1">
      <c r="A520" s="199" t="s">
        <v>525</v>
      </c>
      <c r="B520" s="200">
        <f>SUM(B501:AF501)/1000</f>
        <v>12.048642000000001</v>
      </c>
      <c r="C520" s="200">
        <f>SUM('GCAM baselines'!J494,'GCAM baselines'!B494)/1000</f>
        <v>21.220293014782957</v>
      </c>
      <c r="D520" t="str">
        <f t="shared" si="58"/>
        <v>GCAM value higher</v>
      </c>
      <c r="G520" s="196" t="s">
        <v>526</v>
      </c>
      <c r="H520" s="197">
        <f t="shared" si="59"/>
        <v>383.78699999999998</v>
      </c>
      <c r="J520" s="196" t="s">
        <v>526</v>
      </c>
      <c r="K520" s="197">
        <f>AF501</f>
        <v>429.53800000000001</v>
      </c>
    </row>
    <row r="521" spans="1:32" ht="28.8" hidden="1" outlineLevel="1">
      <c r="A521" s="41" t="s">
        <v>527</v>
      </c>
      <c r="B521" s="53">
        <f>SUM(B507:AF507,B513:AF513)/1000</f>
        <v>11.040589900000002</v>
      </c>
      <c r="C521" s="53">
        <f>'GCAM baselines'!J494/1000</f>
        <v>16.313535294293978</v>
      </c>
      <c r="G521" s="196" t="s">
        <v>528</v>
      </c>
      <c r="H521" s="197">
        <f>SUM(L507+L513)</f>
        <v>350.95549999999997</v>
      </c>
      <c r="J521" s="196" t="s">
        <v>528</v>
      </c>
      <c r="K521" s="197">
        <f>SUM(AF507+AF513)</f>
        <v>396.91109999999998</v>
      </c>
    </row>
    <row r="522" spans="1:32" hidden="1" outlineLevel="1">
      <c r="A522" s="41" t="s">
        <v>529</v>
      </c>
      <c r="B522" s="53">
        <f>SUM(B510:AF510)/1000</f>
        <v>1.0080549999999999</v>
      </c>
      <c r="C522" s="53">
        <f>'GCAM baselines'!B494/1000</f>
        <v>4.9067577204889803</v>
      </c>
      <c r="G522" s="196" t="s">
        <v>105</v>
      </c>
      <c r="H522" s="197">
        <f>L510</f>
        <v>32.831400000000002</v>
      </c>
      <c r="J522" s="196" t="s">
        <v>105</v>
      </c>
      <c r="K522" s="197">
        <f>AF510</f>
        <v>32.627000000000002</v>
      </c>
    </row>
    <row r="523" spans="1:32" ht="28.8" hidden="1" outlineLevel="1">
      <c r="A523" s="41" t="s">
        <v>530</v>
      </c>
      <c r="B523" s="53">
        <f>SUM(B502:AF502)/1000</f>
        <v>0.19121521000000002</v>
      </c>
      <c r="C523" s="53">
        <f>SUM('GCAM baselines'!H494,'GCAM baselines'!I494)/1000</f>
        <v>0.89920093608621299</v>
      </c>
      <c r="D523" t="str">
        <f t="shared" ref="D523:D525" si="60">IF(C523&gt;B523,"GCAM value higher",IF(C523=B523,"GCAM and EPS equal","EPS value higher"))</f>
        <v>GCAM value higher</v>
      </c>
      <c r="G523" s="196" t="s">
        <v>87</v>
      </c>
      <c r="H523" s="197">
        <f>L502</f>
        <v>6.0679600000000002</v>
      </c>
      <c r="J523" s="196" t="s">
        <v>87</v>
      </c>
      <c r="K523" s="197">
        <f>AF502</f>
        <v>6.5380099999999999</v>
      </c>
    </row>
    <row r="524" spans="1:32" hidden="1" outlineLevel="1">
      <c r="A524" s="41" t="s">
        <v>531</v>
      </c>
      <c r="B524" s="53">
        <f>SUM(B503:AF503)/1000</f>
        <v>-0.56431749999999992</v>
      </c>
      <c r="C524" s="53">
        <f>'GCAM baselines'!C494/1000</f>
        <v>-6.9063847248837158</v>
      </c>
      <c r="D524" t="str">
        <f t="shared" si="60"/>
        <v>EPS value higher</v>
      </c>
      <c r="G524" s="196" t="s">
        <v>103</v>
      </c>
      <c r="H524" s="197">
        <f>L503</f>
        <v>-17.7425</v>
      </c>
      <c r="J524" s="196" t="s">
        <v>103</v>
      </c>
      <c r="K524" s="197">
        <f>AF503</f>
        <v>-19.7425</v>
      </c>
    </row>
    <row r="525" spans="1:32" hidden="1" outlineLevel="1">
      <c r="A525" s="41" t="s">
        <v>532</v>
      </c>
      <c r="B525" s="53">
        <f>SUM(B504:AF504)/1000</f>
        <v>0</v>
      </c>
      <c r="C525" s="53">
        <v>0</v>
      </c>
      <c r="D525" t="str">
        <f t="shared" si="60"/>
        <v>GCAM and EPS equal</v>
      </c>
    </row>
    <row r="526" spans="1:32" hidden="1" outlineLevel="1">
      <c r="A526" s="42" t="s">
        <v>164</v>
      </c>
      <c r="B526" s="54">
        <f>SUM(B516:B519,B521:B525)</f>
        <v>24.159119109999999</v>
      </c>
      <c r="C526" s="54">
        <f>SUM(C516:C519,C521:C525)</f>
        <v>49.644042446256471</v>
      </c>
    </row>
    <row r="527" spans="1:32" collapsed="1"/>
  </sheetData>
  <conditionalFormatting sqref="B2:B12">
    <cfRule type="cellIs" dxfId="5" priority="1" operator="equal">
      <formula>"updated"</formula>
    </cfRule>
    <cfRule type="cellIs" dxfId="3" priority="3" operator="equal">
      <formula>"n"</formula>
    </cfRule>
    <cfRule type="cellIs" dxfId="2" priority="4" operator="equal">
      <formula>"y"</formula>
    </cfRule>
  </conditionalFormatting>
  <hyperlinks>
    <hyperlink ref="A2" location="'EPS baselines'!A14" display="China (IFS)" xr:uid="{47F6C580-728E-49CA-A087-8F13C434AC09}"/>
    <hyperlink ref="A3" location="'EPS baselines'!A60" display="US" xr:uid="{E6B8602F-2B3C-430C-B7C0-D932A9698AEF}"/>
    <hyperlink ref="A4" location="'EPS baselines'!A106" display="EU" xr:uid="{5B1C026A-2C4B-4E23-B2D5-B94C725A9939}"/>
    <hyperlink ref="A5" location="'EPS baselines'!A197" display="India" xr:uid="{4B53554F-627B-484B-9DA2-4803598CA7CA}"/>
    <hyperlink ref="A6" location="'EPS baselines'!A241" display="Canada" xr:uid="{E5FCC3A0-FA29-4767-86B3-C7EAFF8BBB8D}"/>
    <hyperlink ref="A7" location="'EPS baselines'!A286" display="Mexico" xr:uid="{A76E17BD-F7E4-4257-8770-DBE1B5E2B4E7}"/>
    <hyperlink ref="A8" location="'EPS baselines'!A330" display="Indonesia" xr:uid="{EAE2AD0D-4B0B-4342-AD49-8AE6CC3F4CC4}"/>
    <hyperlink ref="A9" location="'EPS baselines'!A373" display="Poland" xr:uid="{B91D391B-7903-4373-A470-5523A0DD74F6}"/>
    <hyperlink ref="A10" location="'EPS baselines'!A395" display="Saudi Arabia" xr:uid="{E246A861-1896-41D2-ADDD-886049D715CB}"/>
    <hyperlink ref="A11" location="'EPS baselines'!A427" display="Brazil" xr:uid="{0F3484EA-1F1E-4D52-8FB9-615BA641162D}"/>
    <hyperlink ref="A12" location="'EPS baselines'!A470" display="South Korea" xr:uid="{86A1F9A8-3F5A-4DB9-9CA2-BE047DB18D7C}"/>
  </hyperlinks>
  <pageMargins left="0.7" right="0.7" top="0.75" bottom="0.75" header="0.3" footer="0.3"/>
  <pageSetup orientation="portrait" r:id="rId1"/>
  <ignoredErrors>
    <ignoredError sqref="B352 B417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1B199C1-F02E-4089-9681-FD66058B58F2}">
            <xm:f>NOT(ISERROR(SEARCH("-",B2)))</xm:f>
            <xm:f>"-"</xm:f>
            <x14:dxf>
              <font>
                <color theme="1"/>
              </font>
              <fill>
                <patternFill>
                  <bgColor rgb="FFFCF19C"/>
                </patternFill>
              </fill>
            </x14:dxf>
          </x14:cfRule>
          <xm:sqref>B2:B12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6406-D6A8-4523-87AB-ADC7042200F2}">
  <sheetPr codeName="Sheet10">
    <tabColor theme="8" tint="0.59999389629810485"/>
  </sheetPr>
  <dimension ref="A1:AN517"/>
  <sheetViews>
    <sheetView zoomScale="90" zoomScaleNormal="90" workbookViewId="0">
      <pane xSplit="3" ySplit="13" topLeftCell="Y75" activePane="bottomRight" state="frozen"/>
      <selection pane="topRight" activeCell="D1" sqref="D1"/>
      <selection pane="bottomLeft" activeCell="A14" sqref="A14"/>
      <selection pane="bottomRight" activeCell="AK118" sqref="AK118"/>
    </sheetView>
  </sheetViews>
  <sheetFormatPr defaultRowHeight="14.4" outlineLevelRow="1"/>
  <cols>
    <col min="1" max="1" width="40.77734375" bestFit="1" customWidth="1"/>
    <col min="2" max="2" width="30" bestFit="1" customWidth="1"/>
    <col min="3" max="3" width="16.21875" bestFit="1" customWidth="1"/>
    <col min="4" max="5" width="9" customWidth="1"/>
  </cols>
  <sheetData>
    <row r="1" spans="1:37">
      <c r="A1" s="1" t="s">
        <v>501</v>
      </c>
    </row>
    <row r="2" spans="1:37">
      <c r="A2" s="19" t="s">
        <v>504</v>
      </c>
      <c r="B2" s="1" t="s">
        <v>591</v>
      </c>
      <c r="D2" t="s">
        <v>592</v>
      </c>
    </row>
    <row r="3" spans="1:37">
      <c r="A3" s="19" t="s">
        <v>342</v>
      </c>
      <c r="B3" s="218" t="s">
        <v>412</v>
      </c>
      <c r="C3" s="218">
        <v>28</v>
      </c>
      <c r="D3" t="s">
        <v>593</v>
      </c>
    </row>
    <row r="4" spans="1:37">
      <c r="A4" s="19" t="s">
        <v>277</v>
      </c>
      <c r="B4" s="218" t="s">
        <v>411</v>
      </c>
      <c r="C4" s="218">
        <v>265</v>
      </c>
      <c r="D4" t="s">
        <v>594</v>
      </c>
    </row>
    <row r="5" spans="1:37">
      <c r="A5" s="19" t="s">
        <v>145</v>
      </c>
      <c r="B5" s="218" t="s">
        <v>595</v>
      </c>
      <c r="C5" s="218">
        <v>1</v>
      </c>
      <c r="D5" t="s">
        <v>592</v>
      </c>
    </row>
    <row r="6" spans="1:37">
      <c r="A6" s="19" t="s">
        <v>282</v>
      </c>
      <c r="D6" t="s">
        <v>592</v>
      </c>
    </row>
    <row r="7" spans="1:37">
      <c r="A7" s="19" t="s">
        <v>290</v>
      </c>
      <c r="D7" t="s">
        <v>592</v>
      </c>
    </row>
    <row r="8" spans="1:37">
      <c r="A8" s="19" t="s">
        <v>279</v>
      </c>
    </row>
    <row r="9" spans="1:37">
      <c r="A9" s="19" t="s">
        <v>509</v>
      </c>
    </row>
    <row r="10" spans="1:37">
      <c r="A10" s="19" t="s">
        <v>511</v>
      </c>
    </row>
    <row r="11" spans="1:37">
      <c r="A11" s="19" t="s">
        <v>283</v>
      </c>
    </row>
    <row r="12" spans="1:37">
      <c r="A12" s="19" t="s">
        <v>293</v>
      </c>
      <c r="D12" t="s">
        <v>592</v>
      </c>
    </row>
    <row r="14" spans="1:37">
      <c r="A14" s="4" t="s">
        <v>504</v>
      </c>
      <c r="B14" s="5" t="s">
        <v>446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idden="1" outlineLevel="1">
      <c r="A15" t="s">
        <v>236</v>
      </c>
      <c r="B15" t="s">
        <v>473</v>
      </c>
    </row>
    <row r="16" spans="1:37" hidden="1" outlineLevel="1">
      <c r="A16" t="s">
        <v>513</v>
      </c>
      <c r="B16" t="s">
        <v>68</v>
      </c>
      <c r="C16" t="s">
        <v>596</v>
      </c>
      <c r="D16">
        <v>2020</v>
      </c>
      <c r="E16">
        <v>2021</v>
      </c>
      <c r="F16">
        <v>2022</v>
      </c>
      <c r="G16">
        <v>2023</v>
      </c>
      <c r="H16">
        <v>2024</v>
      </c>
      <c r="I16">
        <v>2025</v>
      </c>
      <c r="J16">
        <v>2026</v>
      </c>
      <c r="K16">
        <v>2027</v>
      </c>
      <c r="L16">
        <v>2028</v>
      </c>
      <c r="M16">
        <v>2029</v>
      </c>
      <c r="N16">
        <v>2030</v>
      </c>
      <c r="O16">
        <v>2031</v>
      </c>
      <c r="P16">
        <v>2032</v>
      </c>
      <c r="Q16">
        <v>2033</v>
      </c>
      <c r="R16">
        <v>2034</v>
      </c>
      <c r="S16">
        <v>2035</v>
      </c>
      <c r="T16">
        <v>2036</v>
      </c>
      <c r="U16">
        <v>2037</v>
      </c>
      <c r="V16">
        <v>2038</v>
      </c>
      <c r="W16">
        <v>2039</v>
      </c>
      <c r="X16">
        <v>2040</v>
      </c>
      <c r="Y16">
        <v>2041</v>
      </c>
      <c r="Z16">
        <v>2042</v>
      </c>
      <c r="AA16">
        <v>2043</v>
      </c>
      <c r="AB16">
        <v>2044</v>
      </c>
      <c r="AC16">
        <v>2045</v>
      </c>
      <c r="AD16">
        <v>2046</v>
      </c>
      <c r="AE16">
        <v>2047</v>
      </c>
      <c r="AF16">
        <v>2048</v>
      </c>
      <c r="AG16">
        <v>2049</v>
      </c>
      <c r="AH16">
        <v>2050</v>
      </c>
    </row>
    <row r="17" spans="1:34" hidden="1" outlineLevel="1">
      <c r="A17" t="s">
        <v>597</v>
      </c>
      <c r="B17" t="s">
        <v>521</v>
      </c>
      <c r="C17" t="s">
        <v>412</v>
      </c>
      <c r="D17">
        <f>SUMIFS('EPS BAU Outputs'!C:C,'EPS BAU Outputs'!$A:$A,"*"&amp;$C17&amp;"*",'EPS BAU Outputs'!$A:$A,"*"&amp;$B17&amp;"*",'EPS BAU Outputs'!$A:$A,"*"&amp;$A17&amp;"*",'EPS BAU Outputs'!$B:$B,$B$14)/10^12*VLOOKUP($C17,GWPbyPollutant,2,FALSE)</f>
        <v>2.2005479999999999</v>
      </c>
      <c r="E17">
        <f>SUMIFS('EPS BAU Outputs'!D:D,'EPS BAU Outputs'!$A:$A,"*"&amp;$C17&amp;"*",'EPS BAU Outputs'!$A:$A,"*"&amp;$B17&amp;"*",'EPS BAU Outputs'!$A:$A,"*"&amp;$A17&amp;"*",'EPS BAU Outputs'!$B:$B,$B$14)/10^12*VLOOKUP($C17,GWPbyPollutant,2,FALSE)</f>
        <v>2.0934423999999998</v>
      </c>
      <c r="F17">
        <f>SUMIFS('EPS BAU Outputs'!E:E,'EPS BAU Outputs'!$A:$A,"*"&amp;$C17&amp;"*",'EPS BAU Outputs'!$A:$A,"*"&amp;$B17&amp;"*",'EPS BAU Outputs'!$A:$A,"*"&amp;$A17&amp;"*",'EPS BAU Outputs'!$B:$B,$B$14)/10^12*VLOOKUP($C17,GWPbyPollutant,2,FALSE)</f>
        <v>2.2933987999999998</v>
      </c>
      <c r="G17">
        <f>SUMIFS('EPS BAU Outputs'!F:F,'EPS BAU Outputs'!$A:$A,"*"&amp;$C17&amp;"*",'EPS BAU Outputs'!$A:$A,"*"&amp;$B17&amp;"*",'EPS BAU Outputs'!$A:$A,"*"&amp;$A17&amp;"*",'EPS BAU Outputs'!$B:$B,$B$14)/10^12*VLOOKUP($C17,GWPbyPollutant,2,FALSE)</f>
        <v>2.1958299999999999</v>
      </c>
      <c r="H17">
        <f>SUMIFS('EPS BAU Outputs'!G:G,'EPS BAU Outputs'!$A:$A,"*"&amp;$C17&amp;"*",'EPS BAU Outputs'!$A:$A,"*"&amp;$B17&amp;"*",'EPS BAU Outputs'!$A:$A,"*"&amp;$A17&amp;"*",'EPS BAU Outputs'!$B:$B,$B$14)/10^12*VLOOKUP($C17,GWPbyPollutant,2,FALSE)</f>
        <v>2.1793323999999998</v>
      </c>
      <c r="I17">
        <f>SUMIFS('EPS BAU Outputs'!H:H,'EPS BAU Outputs'!$A:$A,"*"&amp;$C17&amp;"*",'EPS BAU Outputs'!$A:$A,"*"&amp;$B17&amp;"*",'EPS BAU Outputs'!$A:$A,"*"&amp;$A17&amp;"*",'EPS BAU Outputs'!$B:$B,$B$14)/10^12*VLOOKUP($C17,GWPbyPollutant,2,FALSE)</f>
        <v>2.1160411999999997</v>
      </c>
      <c r="J17">
        <f>SUMIFS('EPS BAU Outputs'!I:I,'EPS BAU Outputs'!$A:$A,"*"&amp;$C17&amp;"*",'EPS BAU Outputs'!$A:$A,"*"&amp;$B17&amp;"*",'EPS BAU Outputs'!$A:$A,"*"&amp;$A17&amp;"*",'EPS BAU Outputs'!$B:$B,$B$14)/10^12*VLOOKUP($C17,GWPbyPollutant,2,FALSE)</f>
        <v>2.0695527999999999</v>
      </c>
      <c r="K17">
        <f>SUMIFS('EPS BAU Outputs'!J:J,'EPS BAU Outputs'!$A:$A,"*"&amp;$C17&amp;"*",'EPS BAU Outputs'!$A:$A,"*"&amp;$B17&amp;"*",'EPS BAU Outputs'!$A:$A,"*"&amp;$A17&amp;"*",'EPS BAU Outputs'!$B:$B,$B$14)/10^12*VLOOKUP($C17,GWPbyPollutant,2,FALSE)</f>
        <v>2.0332368000000001</v>
      </c>
      <c r="L17">
        <f>SUMIFS('EPS BAU Outputs'!K:K,'EPS BAU Outputs'!$A:$A,"*"&amp;$C17&amp;"*",'EPS BAU Outputs'!$A:$A,"*"&amp;$B17&amp;"*",'EPS BAU Outputs'!$A:$A,"*"&amp;$A17&amp;"*",'EPS BAU Outputs'!$B:$B,$B$14)/10^12*VLOOKUP($C17,GWPbyPollutant,2,FALSE)</f>
        <v>2.0031227999999999</v>
      </c>
      <c r="M17">
        <f>SUMIFS('EPS BAU Outputs'!L:L,'EPS BAU Outputs'!$A:$A,"*"&amp;$C17&amp;"*",'EPS BAU Outputs'!$A:$A,"*"&amp;$B17&amp;"*",'EPS BAU Outputs'!$A:$A,"*"&amp;$A17&amp;"*",'EPS BAU Outputs'!$B:$B,$B$14)/10^12*VLOOKUP($C17,GWPbyPollutant,2,FALSE)</f>
        <v>1.9888316000000001</v>
      </c>
      <c r="N17">
        <f>SUMIFS('EPS BAU Outputs'!M:M,'EPS BAU Outputs'!$A:$A,"*"&amp;$C17&amp;"*",'EPS BAU Outputs'!$A:$A,"*"&amp;$B17&amp;"*",'EPS BAU Outputs'!$A:$A,"*"&amp;$A17&amp;"*",'EPS BAU Outputs'!$B:$B,$B$14)/10^12*VLOOKUP($C17,GWPbyPollutant,2,FALSE)</f>
        <v>1.9693155999999998</v>
      </c>
      <c r="O17">
        <f>SUMIFS('EPS BAU Outputs'!N:N,'EPS BAU Outputs'!$A:$A,"*"&amp;$C17&amp;"*",'EPS BAU Outputs'!$A:$A,"*"&amp;$B17&amp;"*",'EPS BAU Outputs'!$A:$A,"*"&amp;$A17&amp;"*",'EPS BAU Outputs'!$B:$B,$B$14)/10^12*VLOOKUP($C17,GWPbyPollutant,2,FALSE)</f>
        <v>1.9537028000000003</v>
      </c>
      <c r="P17">
        <f>SUMIFS('EPS BAU Outputs'!O:O,'EPS BAU Outputs'!$A:$A,"*"&amp;$C17&amp;"*",'EPS BAU Outputs'!$A:$A,"*"&amp;$B17&amp;"*",'EPS BAU Outputs'!$A:$A,"*"&amp;$A17&amp;"*",'EPS BAU Outputs'!$B:$B,$B$14)/10^12*VLOOKUP($C17,GWPbyPollutant,2,FALSE)</f>
        <v>1.9573007999999998</v>
      </c>
      <c r="Q17">
        <f>SUMIFS('EPS BAU Outputs'!P:P,'EPS BAU Outputs'!$A:$A,"*"&amp;$C17&amp;"*",'EPS BAU Outputs'!$A:$A,"*"&amp;$B17&amp;"*",'EPS BAU Outputs'!$A:$A,"*"&amp;$A17&amp;"*",'EPS BAU Outputs'!$B:$B,$B$14)/10^12*VLOOKUP($C17,GWPbyPollutant,2,FALSE)</f>
        <v>1.9486627999999997</v>
      </c>
      <c r="R17">
        <f>SUMIFS('EPS BAU Outputs'!Q:Q,'EPS BAU Outputs'!$A:$A,"*"&amp;$C17&amp;"*",'EPS BAU Outputs'!$A:$A,"*"&amp;$B17&amp;"*",'EPS BAU Outputs'!$A:$A,"*"&amp;$A17&amp;"*",'EPS BAU Outputs'!$B:$B,$B$14)/10^12*VLOOKUP($C17,GWPbyPollutant,2,FALSE)</f>
        <v>1.9416795999999998</v>
      </c>
      <c r="S17">
        <f>SUMIFS('EPS BAU Outputs'!R:R,'EPS BAU Outputs'!$A:$A,"*"&amp;$C17&amp;"*",'EPS BAU Outputs'!$A:$A,"*"&amp;$B17&amp;"*",'EPS BAU Outputs'!$A:$A,"*"&amp;$A17&amp;"*",'EPS BAU Outputs'!$B:$B,$B$14)/10^12*VLOOKUP($C17,GWPbyPollutant,2,FALSE)</f>
        <v>1.9423851999999999</v>
      </c>
      <c r="T17">
        <f>SUMIFS('EPS BAU Outputs'!S:S,'EPS BAU Outputs'!$A:$A,"*"&amp;$C17&amp;"*",'EPS BAU Outputs'!$A:$A,"*"&amp;$B17&amp;"*",'EPS BAU Outputs'!$A:$A,"*"&amp;$A17&amp;"*",'EPS BAU Outputs'!$B:$B,$B$14)/10^12*VLOOKUP($C17,GWPbyPollutant,2,FALSE)</f>
        <v>1.9485171999999999</v>
      </c>
      <c r="U17">
        <f>SUMIFS('EPS BAU Outputs'!T:T,'EPS BAU Outputs'!$A:$A,"*"&amp;$C17&amp;"*",'EPS BAU Outputs'!$A:$A,"*"&amp;$B17&amp;"*",'EPS BAU Outputs'!$A:$A,"*"&amp;$A17&amp;"*",'EPS BAU Outputs'!$B:$B,$B$14)/10^12*VLOOKUP($C17,GWPbyPollutant,2,FALSE)</f>
        <v>1.9389720000000001</v>
      </c>
      <c r="V17">
        <f>SUMIFS('EPS BAU Outputs'!U:U,'EPS BAU Outputs'!$A:$A,"*"&amp;$C17&amp;"*",'EPS BAU Outputs'!$A:$A,"*"&amp;$B17&amp;"*",'EPS BAU Outputs'!$A:$A,"*"&amp;$A17&amp;"*",'EPS BAU Outputs'!$B:$B,$B$14)/10^12*VLOOKUP($C17,GWPbyPollutant,2,FALSE)</f>
        <v>1.9349483999999999</v>
      </c>
      <c r="W17">
        <f>SUMIFS('EPS BAU Outputs'!V:V,'EPS BAU Outputs'!$A:$A,"*"&amp;$C17&amp;"*",'EPS BAU Outputs'!$A:$A,"*"&amp;$B17&amp;"*",'EPS BAU Outputs'!$A:$A,"*"&amp;$A17&amp;"*",'EPS BAU Outputs'!$B:$B,$B$14)/10^12*VLOOKUP($C17,GWPbyPollutant,2,FALSE)</f>
        <v>1.9285280000000002</v>
      </c>
      <c r="X17">
        <f>SUMIFS('EPS BAU Outputs'!W:W,'EPS BAU Outputs'!$A:$A,"*"&amp;$C17&amp;"*",'EPS BAU Outputs'!$A:$A,"*"&amp;$B17&amp;"*",'EPS BAU Outputs'!$A:$A,"*"&amp;$A17&amp;"*",'EPS BAU Outputs'!$B:$B,$B$14)/10^12*VLOOKUP($C17,GWPbyPollutant,2,FALSE)</f>
        <v>1.9133575999999999</v>
      </c>
      <c r="Y17">
        <f>SUMIFS('EPS BAU Outputs'!X:X,'EPS BAU Outputs'!$A:$A,"*"&amp;$C17&amp;"*",'EPS BAU Outputs'!$A:$A,"*"&amp;$B17&amp;"*",'EPS BAU Outputs'!$A:$A,"*"&amp;$A17&amp;"*",'EPS BAU Outputs'!$B:$B,$B$14)/10^12*VLOOKUP($C17,GWPbyPollutant,2,FALSE)</f>
        <v>1.9001527999999999</v>
      </c>
      <c r="Z17">
        <f>SUMIFS('EPS BAU Outputs'!Y:Y,'EPS BAU Outputs'!$A:$A,"*"&amp;$C17&amp;"*",'EPS BAU Outputs'!$A:$A,"*"&amp;$B17&amp;"*",'EPS BAU Outputs'!$A:$A,"*"&amp;$A17&amp;"*",'EPS BAU Outputs'!$B:$B,$B$14)/10^12*VLOOKUP($C17,GWPbyPollutant,2,FALSE)</f>
        <v>1.8899412</v>
      </c>
      <c r="AA17">
        <f>SUMIFS('EPS BAU Outputs'!Z:Z,'EPS BAU Outputs'!$A:$A,"*"&amp;$C17&amp;"*",'EPS BAU Outputs'!$A:$A,"*"&amp;$B17&amp;"*",'EPS BAU Outputs'!$A:$A,"*"&amp;$A17&amp;"*",'EPS BAU Outputs'!$B:$B,$B$14)/10^12*VLOOKUP($C17,GWPbyPollutant,2,FALSE)</f>
        <v>1.8707388</v>
      </c>
      <c r="AB17">
        <f>SUMIFS('EPS BAU Outputs'!AA:AA,'EPS BAU Outputs'!$A:$A,"*"&amp;$C17&amp;"*",'EPS BAU Outputs'!$A:$A,"*"&amp;$B17&amp;"*",'EPS BAU Outputs'!$A:$A,"*"&amp;$A17&amp;"*",'EPS BAU Outputs'!$B:$B,$B$14)/10^12*VLOOKUP($C17,GWPbyPollutant,2,FALSE)</f>
        <v>1.8609584000000001</v>
      </c>
      <c r="AC17">
        <f>SUMIFS('EPS BAU Outputs'!AB:AB,'EPS BAU Outputs'!$A:$A,"*"&amp;$C17&amp;"*",'EPS BAU Outputs'!$A:$A,"*"&amp;$B17&amp;"*",'EPS BAU Outputs'!$A:$A,"*"&amp;$A17&amp;"*",'EPS BAU Outputs'!$B:$B,$B$14)/10^12*VLOOKUP($C17,GWPbyPollutant,2,FALSE)</f>
        <v>1.8500524</v>
      </c>
      <c r="AD17">
        <f>SUMIFS('EPS BAU Outputs'!AC:AC,'EPS BAU Outputs'!$A:$A,"*"&amp;$C17&amp;"*",'EPS BAU Outputs'!$A:$A,"*"&amp;$B17&amp;"*",'EPS BAU Outputs'!$A:$A,"*"&amp;$A17&amp;"*",'EPS BAU Outputs'!$B:$B,$B$14)/10^12*VLOOKUP($C17,GWPbyPollutant,2,FALSE)</f>
        <v>1.8455136000000001</v>
      </c>
      <c r="AE17">
        <f>SUMIFS('EPS BAU Outputs'!AD:AD,'EPS BAU Outputs'!$A:$A,"*"&amp;$C17&amp;"*",'EPS BAU Outputs'!$A:$A,"*"&amp;$B17&amp;"*",'EPS BAU Outputs'!$A:$A,"*"&amp;$A17&amp;"*",'EPS BAU Outputs'!$B:$B,$B$14)/10^12*VLOOKUP($C17,GWPbyPollutant,2,FALSE)</f>
        <v>1.8375336</v>
      </c>
      <c r="AF17">
        <f>SUMIFS('EPS BAU Outputs'!AE:AE,'EPS BAU Outputs'!$A:$A,"*"&amp;$C17&amp;"*",'EPS BAU Outputs'!$A:$A,"*"&amp;$B17&amp;"*",'EPS BAU Outputs'!$A:$A,"*"&amp;$A17&amp;"*",'EPS BAU Outputs'!$B:$B,$B$14)/10^12*VLOOKUP($C17,GWPbyPollutant,2,FALSE)</f>
        <v>1.8411708</v>
      </c>
      <c r="AG17">
        <f>SUMIFS('EPS BAU Outputs'!AF:AF,'EPS BAU Outputs'!$A:$A,"*"&amp;$C17&amp;"*",'EPS BAU Outputs'!$A:$A,"*"&amp;$B17&amp;"*",'EPS BAU Outputs'!$A:$A,"*"&amp;$A17&amp;"*",'EPS BAU Outputs'!$B:$B,$B$14)/10^12*VLOOKUP($C17,GWPbyPollutant,2,FALSE)</f>
        <v>1.8433771999999999</v>
      </c>
      <c r="AH17">
        <f>SUMIFS('EPS BAU Outputs'!AG:AG,'EPS BAU Outputs'!$A:$A,"*"&amp;$C17&amp;"*",'EPS BAU Outputs'!$A:$A,"*"&amp;$B17&amp;"*",'EPS BAU Outputs'!$A:$A,"*"&amp;$A17&amp;"*",'EPS BAU Outputs'!$B:$B,$B$14)/10^12*VLOOKUP($C17,GWPbyPollutant,2,FALSE)</f>
        <v>1.8484031999999999</v>
      </c>
    </row>
    <row r="18" spans="1:34" hidden="1" outlineLevel="1">
      <c r="A18" t="s">
        <v>597</v>
      </c>
      <c r="B18" t="s">
        <v>521</v>
      </c>
      <c r="C18" t="s">
        <v>411</v>
      </c>
      <c r="D18">
        <f>SUMIFS('EPS BAU Outputs'!C:C,'EPS BAU Outputs'!$A:$A,"*"&amp;$C18&amp;"*",'EPS BAU Outputs'!$A:$A,"*"&amp;$B18&amp;"*",'EPS BAU Outputs'!$A:$A,"*"&amp;$A18&amp;"*",'EPS BAU Outputs'!$B:$B,$B$14)/10^12*VLOOKUP($C18,GWPbyPollutant,2,FALSE)</f>
        <v>10.082057500000001</v>
      </c>
      <c r="E18">
        <f>SUMIFS('EPS BAU Outputs'!D:D,'EPS BAU Outputs'!$A:$A,"*"&amp;$C18&amp;"*",'EPS BAU Outputs'!$A:$A,"*"&amp;$B18&amp;"*",'EPS BAU Outputs'!$A:$A,"*"&amp;$A18&amp;"*",'EPS BAU Outputs'!$B:$B,$B$14)/10^12*VLOOKUP($C18,GWPbyPollutant,2,FALSE)</f>
        <v>9.8995784999999987</v>
      </c>
      <c r="F18">
        <f>SUMIFS('EPS BAU Outputs'!E:E,'EPS BAU Outputs'!$A:$A,"*"&amp;$C18&amp;"*",'EPS BAU Outputs'!$A:$A,"*"&amp;$B18&amp;"*",'EPS BAU Outputs'!$A:$A,"*"&amp;$A18&amp;"*",'EPS BAU Outputs'!$B:$B,$B$14)/10^12*VLOOKUP($C18,GWPbyPollutant,2,FALSE)</f>
        <v>11.150881999999999</v>
      </c>
      <c r="G18">
        <f>SUMIFS('EPS BAU Outputs'!F:F,'EPS BAU Outputs'!$A:$A,"*"&amp;$C18&amp;"*",'EPS BAU Outputs'!$A:$A,"*"&amp;$B18&amp;"*",'EPS BAU Outputs'!$A:$A,"*"&amp;$A18&amp;"*",'EPS BAU Outputs'!$B:$B,$B$14)/10^12*VLOOKUP($C18,GWPbyPollutant,2,FALSE)</f>
        <v>10.975505</v>
      </c>
      <c r="H18">
        <f>SUMIFS('EPS BAU Outputs'!G:G,'EPS BAU Outputs'!$A:$A,"*"&amp;$C18&amp;"*",'EPS BAU Outputs'!$A:$A,"*"&amp;$B18&amp;"*",'EPS BAU Outputs'!$A:$A,"*"&amp;$A18&amp;"*",'EPS BAU Outputs'!$B:$B,$B$14)/10^12*VLOOKUP($C18,GWPbyPollutant,2,FALSE)</f>
        <v>11.330181</v>
      </c>
      <c r="I18">
        <f>SUMIFS('EPS BAU Outputs'!H:H,'EPS BAU Outputs'!$A:$A,"*"&amp;$C18&amp;"*",'EPS BAU Outputs'!$A:$A,"*"&amp;$B18&amp;"*",'EPS BAU Outputs'!$A:$A,"*"&amp;$A18&amp;"*",'EPS BAU Outputs'!$B:$B,$B$14)/10^12*VLOOKUP($C18,GWPbyPollutant,2,FALSE)</f>
        <v>11.475453999999999</v>
      </c>
      <c r="J18">
        <f>SUMIFS('EPS BAU Outputs'!I:I,'EPS BAU Outputs'!$A:$A,"*"&amp;$C18&amp;"*",'EPS BAU Outputs'!$A:$A,"*"&amp;$B18&amp;"*",'EPS BAU Outputs'!$A:$A,"*"&amp;$A18&amp;"*",'EPS BAU Outputs'!$B:$B,$B$14)/10^12*VLOOKUP($C18,GWPbyPollutant,2,FALSE)</f>
        <v>11.650513</v>
      </c>
      <c r="K18">
        <f>SUMIFS('EPS BAU Outputs'!J:J,'EPS BAU Outputs'!$A:$A,"*"&amp;$C18&amp;"*",'EPS BAU Outputs'!$A:$A,"*"&amp;$B18&amp;"*",'EPS BAU Outputs'!$A:$A,"*"&amp;$A18&amp;"*",'EPS BAU Outputs'!$B:$B,$B$14)/10^12*VLOOKUP($C18,GWPbyPollutant,2,FALSE)</f>
        <v>11.857742999999999</v>
      </c>
      <c r="L18">
        <f>SUMIFS('EPS BAU Outputs'!K:K,'EPS BAU Outputs'!$A:$A,"*"&amp;$C18&amp;"*",'EPS BAU Outputs'!$A:$A,"*"&amp;$B18&amp;"*",'EPS BAU Outputs'!$A:$A,"*"&amp;$A18&amp;"*",'EPS BAU Outputs'!$B:$B,$B$14)/10^12*VLOOKUP($C18,GWPbyPollutant,2,FALSE)</f>
        <v>12.047112</v>
      </c>
      <c r="M18">
        <f>SUMIFS('EPS BAU Outputs'!L:L,'EPS BAU Outputs'!$A:$A,"*"&amp;$C18&amp;"*",'EPS BAU Outputs'!$A:$A,"*"&amp;$B18&amp;"*",'EPS BAU Outputs'!$A:$A,"*"&amp;$A18&amp;"*",'EPS BAU Outputs'!$B:$B,$B$14)/10^12*VLOOKUP($C18,GWPbyPollutant,2,FALSE)</f>
        <v>12.273793000000001</v>
      </c>
      <c r="N18">
        <f>SUMIFS('EPS BAU Outputs'!M:M,'EPS BAU Outputs'!$A:$A,"*"&amp;$C18&amp;"*",'EPS BAU Outputs'!$A:$A,"*"&amp;$B18&amp;"*",'EPS BAU Outputs'!$A:$A,"*"&amp;$A18&amp;"*",'EPS BAU Outputs'!$B:$B,$B$14)/10^12*VLOOKUP($C18,GWPbyPollutant,2,FALSE)</f>
        <v>12.470370000000001</v>
      </c>
      <c r="O18">
        <f>SUMIFS('EPS BAU Outputs'!N:N,'EPS BAU Outputs'!$A:$A,"*"&amp;$C18&amp;"*",'EPS BAU Outputs'!$A:$A,"*"&amp;$B18&amp;"*",'EPS BAU Outputs'!$A:$A,"*"&amp;$A18&amp;"*",'EPS BAU Outputs'!$B:$B,$B$14)/10^12*VLOOKUP($C18,GWPbyPollutant,2,FALSE)</f>
        <v>12.634617</v>
      </c>
      <c r="P18">
        <f>SUMIFS('EPS BAU Outputs'!O:O,'EPS BAU Outputs'!$A:$A,"*"&amp;$C18&amp;"*",'EPS BAU Outputs'!$A:$A,"*"&amp;$B18&amp;"*",'EPS BAU Outputs'!$A:$A,"*"&amp;$A18&amp;"*",'EPS BAU Outputs'!$B:$B,$B$14)/10^12*VLOOKUP($C18,GWPbyPollutant,2,FALSE)</f>
        <v>12.7783265</v>
      </c>
      <c r="Q18">
        <f>SUMIFS('EPS BAU Outputs'!P:P,'EPS BAU Outputs'!$A:$A,"*"&amp;$C18&amp;"*",'EPS BAU Outputs'!$A:$A,"*"&amp;$B18&amp;"*",'EPS BAU Outputs'!$A:$A,"*"&amp;$A18&amp;"*",'EPS BAU Outputs'!$B:$B,$B$14)/10^12*VLOOKUP($C18,GWPbyPollutant,2,FALSE)</f>
        <v>12.893469</v>
      </c>
      <c r="R18">
        <f>SUMIFS('EPS BAU Outputs'!Q:Q,'EPS BAU Outputs'!$A:$A,"*"&amp;$C18&amp;"*",'EPS BAU Outputs'!$A:$A,"*"&amp;$B18&amp;"*",'EPS BAU Outputs'!$A:$A,"*"&amp;$A18&amp;"*",'EPS BAU Outputs'!$B:$B,$B$14)/10^12*VLOOKUP($C18,GWPbyPollutant,2,FALSE)</f>
        <v>12.976122500000001</v>
      </c>
      <c r="S18">
        <f>SUMIFS('EPS BAU Outputs'!R:R,'EPS BAU Outputs'!$A:$A,"*"&amp;$C18&amp;"*",'EPS BAU Outputs'!$A:$A,"*"&amp;$B18&amp;"*",'EPS BAU Outputs'!$A:$A,"*"&amp;$A18&amp;"*",'EPS BAU Outputs'!$B:$B,$B$14)/10^12*VLOOKUP($C18,GWPbyPollutant,2,FALSE)</f>
        <v>13.0545095</v>
      </c>
      <c r="T18">
        <f>SUMIFS('EPS BAU Outputs'!S:S,'EPS BAU Outputs'!$A:$A,"*"&amp;$C18&amp;"*",'EPS BAU Outputs'!$A:$A,"*"&amp;$B18&amp;"*",'EPS BAU Outputs'!$A:$A,"*"&amp;$A18&amp;"*",'EPS BAU Outputs'!$B:$B,$B$14)/10^12*VLOOKUP($C18,GWPbyPollutant,2,FALSE)</f>
        <v>13.096617999999999</v>
      </c>
      <c r="U18">
        <f>SUMIFS('EPS BAU Outputs'!T:T,'EPS BAU Outputs'!$A:$A,"*"&amp;$C18&amp;"*",'EPS BAU Outputs'!$A:$A,"*"&amp;$B18&amp;"*",'EPS BAU Outputs'!$A:$A,"*"&amp;$A18&amp;"*",'EPS BAU Outputs'!$B:$B,$B$14)/10^12*VLOOKUP($C18,GWPbyPollutant,2,FALSE)</f>
        <v>13.075100000000001</v>
      </c>
      <c r="V18">
        <f>SUMIFS('EPS BAU Outputs'!U:U,'EPS BAU Outputs'!$A:$A,"*"&amp;$C18&amp;"*",'EPS BAU Outputs'!$A:$A,"*"&amp;$B18&amp;"*",'EPS BAU Outputs'!$A:$A,"*"&amp;$A18&amp;"*",'EPS BAU Outputs'!$B:$B,$B$14)/10^12*VLOOKUP($C18,GWPbyPollutant,2,FALSE)</f>
        <v>13.023531</v>
      </c>
      <c r="W18">
        <f>SUMIFS('EPS BAU Outputs'!V:V,'EPS BAU Outputs'!$A:$A,"*"&amp;$C18&amp;"*",'EPS BAU Outputs'!$A:$A,"*"&amp;$B18&amp;"*",'EPS BAU Outputs'!$A:$A,"*"&amp;$A18&amp;"*",'EPS BAU Outputs'!$B:$B,$B$14)/10^12*VLOOKUP($C18,GWPbyPollutant,2,FALSE)</f>
        <v>12.937326499999999</v>
      </c>
      <c r="X18">
        <f>SUMIFS('EPS BAU Outputs'!W:W,'EPS BAU Outputs'!$A:$A,"*"&amp;$C18&amp;"*",'EPS BAU Outputs'!$A:$A,"*"&amp;$B18&amp;"*",'EPS BAU Outputs'!$A:$A,"*"&amp;$A18&amp;"*",'EPS BAU Outputs'!$B:$B,$B$14)/10^12*VLOOKUP($C18,GWPbyPollutant,2,FALSE)</f>
        <v>12.828915</v>
      </c>
      <c r="Y18">
        <f>SUMIFS('EPS BAU Outputs'!X:X,'EPS BAU Outputs'!$A:$A,"*"&amp;$C18&amp;"*",'EPS BAU Outputs'!$A:$A,"*"&amp;$B18&amp;"*",'EPS BAU Outputs'!$A:$A,"*"&amp;$A18&amp;"*",'EPS BAU Outputs'!$B:$B,$B$14)/10^12*VLOOKUP($C18,GWPbyPollutant,2,FALSE)</f>
        <v>12.703199000000001</v>
      </c>
      <c r="Z18">
        <f>SUMIFS('EPS BAU Outputs'!Y:Y,'EPS BAU Outputs'!$A:$A,"*"&amp;$C18&amp;"*",'EPS BAU Outputs'!$A:$A,"*"&amp;$B18&amp;"*",'EPS BAU Outputs'!$A:$A,"*"&amp;$A18&amp;"*",'EPS BAU Outputs'!$B:$B,$B$14)/10^12*VLOOKUP($C18,GWPbyPollutant,2,FALSE)</f>
        <v>12.536567</v>
      </c>
      <c r="AA18">
        <f>SUMIFS('EPS BAU Outputs'!Z:Z,'EPS BAU Outputs'!$A:$A,"*"&amp;$C18&amp;"*",'EPS BAU Outputs'!$A:$A,"*"&amp;$B18&amp;"*",'EPS BAU Outputs'!$A:$A,"*"&amp;$A18&amp;"*",'EPS BAU Outputs'!$B:$B,$B$14)/10^12*VLOOKUP($C18,GWPbyPollutant,2,FALSE)</f>
        <v>12.383820999999999</v>
      </c>
      <c r="AB18">
        <f>SUMIFS('EPS BAU Outputs'!AA:AA,'EPS BAU Outputs'!$A:$A,"*"&amp;$C18&amp;"*",'EPS BAU Outputs'!$A:$A,"*"&amp;$B18&amp;"*",'EPS BAU Outputs'!$A:$A,"*"&amp;$A18&amp;"*",'EPS BAU Outputs'!$B:$B,$B$14)/10^12*VLOOKUP($C18,GWPbyPollutant,2,FALSE)</f>
        <v>12.254262499999999</v>
      </c>
      <c r="AC18">
        <f>SUMIFS('EPS BAU Outputs'!AB:AB,'EPS BAU Outputs'!$A:$A,"*"&amp;$C18&amp;"*",'EPS BAU Outputs'!$A:$A,"*"&amp;$B18&amp;"*",'EPS BAU Outputs'!$A:$A,"*"&amp;$A18&amp;"*",'EPS BAU Outputs'!$B:$B,$B$14)/10^12*VLOOKUP($C18,GWPbyPollutant,2,FALSE)</f>
        <v>12.14601</v>
      </c>
      <c r="AD18">
        <f>SUMIFS('EPS BAU Outputs'!AC:AC,'EPS BAU Outputs'!$A:$A,"*"&amp;$C18&amp;"*",'EPS BAU Outputs'!$A:$A,"*"&amp;$B18&amp;"*",'EPS BAU Outputs'!$A:$A,"*"&amp;$A18&amp;"*",'EPS BAU Outputs'!$B:$B,$B$14)/10^12*VLOOKUP($C18,GWPbyPollutant,2,FALSE)</f>
        <v>12.065715000000001</v>
      </c>
      <c r="AE18">
        <f>SUMIFS('EPS BAU Outputs'!AD:AD,'EPS BAU Outputs'!$A:$A,"*"&amp;$C18&amp;"*",'EPS BAU Outputs'!$A:$A,"*"&amp;$B18&amp;"*",'EPS BAU Outputs'!$A:$A,"*"&amp;$A18&amp;"*",'EPS BAU Outputs'!$B:$B,$B$14)/10^12*VLOOKUP($C18,GWPbyPollutant,2,FALSE)</f>
        <v>11.967452999999999</v>
      </c>
      <c r="AF18">
        <f>SUMIFS('EPS BAU Outputs'!AE:AE,'EPS BAU Outputs'!$A:$A,"*"&amp;$C18&amp;"*",'EPS BAU Outputs'!$A:$A,"*"&amp;$B18&amp;"*",'EPS BAU Outputs'!$A:$A,"*"&amp;$A18&amp;"*",'EPS BAU Outputs'!$B:$B,$B$14)/10^12*VLOOKUP($C18,GWPbyPollutant,2,FALSE)</f>
        <v>11.8992685</v>
      </c>
      <c r="AG18">
        <f>SUMIFS('EPS BAU Outputs'!AF:AF,'EPS BAU Outputs'!$A:$A,"*"&amp;$C18&amp;"*",'EPS BAU Outputs'!$A:$A,"*"&amp;$B18&amp;"*",'EPS BAU Outputs'!$A:$A,"*"&amp;$A18&amp;"*",'EPS BAU Outputs'!$B:$B,$B$14)/10^12*VLOOKUP($C18,GWPbyPollutant,2,FALSE)</f>
        <v>11.846586499999999</v>
      </c>
      <c r="AH18">
        <f>SUMIFS('EPS BAU Outputs'!AG:AG,'EPS BAU Outputs'!$A:$A,"*"&amp;$C18&amp;"*",'EPS BAU Outputs'!$A:$A,"*"&amp;$B18&amp;"*",'EPS BAU Outputs'!$A:$A,"*"&amp;$A18&amp;"*",'EPS BAU Outputs'!$B:$B,$B$14)/10^12*VLOOKUP($C18,GWPbyPollutant,2,FALSE)</f>
        <v>11.813806</v>
      </c>
    </row>
    <row r="19" spans="1:34" hidden="1" outlineLevel="1">
      <c r="A19" t="s">
        <v>597</v>
      </c>
      <c r="B19" t="s">
        <v>521</v>
      </c>
      <c r="C19" t="s">
        <v>595</v>
      </c>
      <c r="D19">
        <f>SUMIFS('EPS BAU Outputs'!C:C,'EPS BAU Outputs'!$A:$A,"*"&amp;$C19&amp;"*",'EPS BAU Outputs'!$A:$A,"*"&amp;$B19&amp;"*",'EPS BAU Outputs'!$A:$A,"*"&amp;$A19&amp;"*",'EPS BAU Outputs'!$B:$B,$B$14)/10^12*VLOOKUP($C19,GWPbyPollutant,2,FALSE)</f>
        <v>0</v>
      </c>
      <c r="E19">
        <f>SUMIFS('EPS BAU Outputs'!D:D,'EPS BAU Outputs'!$A:$A,"*"&amp;$C19&amp;"*",'EPS BAU Outputs'!$A:$A,"*"&amp;$B19&amp;"*",'EPS BAU Outputs'!$A:$A,"*"&amp;$A19&amp;"*",'EPS BAU Outputs'!$B:$B,$B$14)/10^12*VLOOKUP($C19,GWPbyPollutant,2,FALSE)</f>
        <v>0</v>
      </c>
      <c r="F19">
        <f>SUMIFS('EPS BAU Outputs'!E:E,'EPS BAU Outputs'!$A:$A,"*"&amp;$C19&amp;"*",'EPS BAU Outputs'!$A:$A,"*"&amp;$B19&amp;"*",'EPS BAU Outputs'!$A:$A,"*"&amp;$A19&amp;"*",'EPS BAU Outputs'!$B:$B,$B$14)/10^12*VLOOKUP($C19,GWPbyPollutant,2,FALSE)</f>
        <v>0</v>
      </c>
      <c r="G19">
        <f>SUMIFS('EPS BAU Outputs'!F:F,'EPS BAU Outputs'!$A:$A,"*"&amp;$C19&amp;"*",'EPS BAU Outputs'!$A:$A,"*"&amp;$B19&amp;"*",'EPS BAU Outputs'!$A:$A,"*"&amp;$A19&amp;"*",'EPS BAU Outputs'!$B:$B,$B$14)/10^12*VLOOKUP($C19,GWPbyPollutant,2,FALSE)</f>
        <v>0</v>
      </c>
      <c r="H19">
        <f>SUMIFS('EPS BAU Outputs'!G:G,'EPS BAU Outputs'!$A:$A,"*"&amp;$C19&amp;"*",'EPS BAU Outputs'!$A:$A,"*"&amp;$B19&amp;"*",'EPS BAU Outputs'!$A:$A,"*"&amp;$A19&amp;"*",'EPS BAU Outputs'!$B:$B,$B$14)/10^12*VLOOKUP($C19,GWPbyPollutant,2,FALSE)</f>
        <v>0</v>
      </c>
      <c r="I19">
        <f>SUMIFS('EPS BAU Outputs'!H:H,'EPS BAU Outputs'!$A:$A,"*"&amp;$C19&amp;"*",'EPS BAU Outputs'!$A:$A,"*"&amp;$B19&amp;"*",'EPS BAU Outputs'!$A:$A,"*"&amp;$A19&amp;"*",'EPS BAU Outputs'!$B:$B,$B$14)/10^12*VLOOKUP($C19,GWPbyPollutant,2,FALSE)</f>
        <v>0</v>
      </c>
      <c r="J19">
        <f>SUMIFS('EPS BAU Outputs'!I:I,'EPS BAU Outputs'!$A:$A,"*"&amp;$C19&amp;"*",'EPS BAU Outputs'!$A:$A,"*"&amp;$B19&amp;"*",'EPS BAU Outputs'!$A:$A,"*"&amp;$A19&amp;"*",'EPS BAU Outputs'!$B:$B,$B$14)/10^12*VLOOKUP($C19,GWPbyPollutant,2,FALSE)</f>
        <v>0</v>
      </c>
      <c r="K19">
        <f>SUMIFS('EPS BAU Outputs'!J:J,'EPS BAU Outputs'!$A:$A,"*"&amp;$C19&amp;"*",'EPS BAU Outputs'!$A:$A,"*"&amp;$B19&amp;"*",'EPS BAU Outputs'!$A:$A,"*"&amp;$A19&amp;"*",'EPS BAU Outputs'!$B:$B,$B$14)/10^12*VLOOKUP($C19,GWPbyPollutant,2,FALSE)</f>
        <v>0</v>
      </c>
      <c r="L19">
        <f>SUMIFS('EPS BAU Outputs'!K:K,'EPS BAU Outputs'!$A:$A,"*"&amp;$C19&amp;"*",'EPS BAU Outputs'!$A:$A,"*"&amp;$B19&amp;"*",'EPS BAU Outputs'!$A:$A,"*"&amp;$A19&amp;"*",'EPS BAU Outputs'!$B:$B,$B$14)/10^12*VLOOKUP($C19,GWPbyPollutant,2,FALSE)</f>
        <v>0</v>
      </c>
      <c r="M19">
        <f>SUMIFS('EPS BAU Outputs'!L:L,'EPS BAU Outputs'!$A:$A,"*"&amp;$C19&amp;"*",'EPS BAU Outputs'!$A:$A,"*"&amp;$B19&amp;"*",'EPS BAU Outputs'!$A:$A,"*"&amp;$A19&amp;"*",'EPS BAU Outputs'!$B:$B,$B$14)/10^12*VLOOKUP($C19,GWPbyPollutant,2,FALSE)</f>
        <v>0</v>
      </c>
      <c r="N19">
        <f>SUMIFS('EPS BAU Outputs'!M:M,'EPS BAU Outputs'!$A:$A,"*"&amp;$C19&amp;"*",'EPS BAU Outputs'!$A:$A,"*"&amp;$B19&amp;"*",'EPS BAU Outputs'!$A:$A,"*"&amp;$A19&amp;"*",'EPS BAU Outputs'!$B:$B,$B$14)/10^12*VLOOKUP($C19,GWPbyPollutant,2,FALSE)</f>
        <v>0</v>
      </c>
      <c r="O19">
        <f>SUMIFS('EPS BAU Outputs'!N:N,'EPS BAU Outputs'!$A:$A,"*"&amp;$C19&amp;"*",'EPS BAU Outputs'!$A:$A,"*"&amp;$B19&amp;"*",'EPS BAU Outputs'!$A:$A,"*"&amp;$A19&amp;"*",'EPS BAU Outputs'!$B:$B,$B$14)/10^12*VLOOKUP($C19,GWPbyPollutant,2,FALSE)</f>
        <v>0</v>
      </c>
      <c r="P19">
        <f>SUMIFS('EPS BAU Outputs'!O:O,'EPS BAU Outputs'!$A:$A,"*"&amp;$C19&amp;"*",'EPS BAU Outputs'!$A:$A,"*"&amp;$B19&amp;"*",'EPS BAU Outputs'!$A:$A,"*"&amp;$A19&amp;"*",'EPS BAU Outputs'!$B:$B,$B$14)/10^12*VLOOKUP($C19,GWPbyPollutant,2,FALSE)</f>
        <v>0</v>
      </c>
      <c r="Q19">
        <f>SUMIFS('EPS BAU Outputs'!P:P,'EPS BAU Outputs'!$A:$A,"*"&amp;$C19&amp;"*",'EPS BAU Outputs'!$A:$A,"*"&amp;$B19&amp;"*",'EPS BAU Outputs'!$A:$A,"*"&amp;$A19&amp;"*",'EPS BAU Outputs'!$B:$B,$B$14)/10^12*VLOOKUP($C19,GWPbyPollutant,2,FALSE)</f>
        <v>0</v>
      </c>
      <c r="R19">
        <f>SUMIFS('EPS BAU Outputs'!Q:Q,'EPS BAU Outputs'!$A:$A,"*"&amp;$C19&amp;"*",'EPS BAU Outputs'!$A:$A,"*"&amp;$B19&amp;"*",'EPS BAU Outputs'!$A:$A,"*"&amp;$A19&amp;"*",'EPS BAU Outputs'!$B:$B,$B$14)/10^12*VLOOKUP($C19,GWPbyPollutant,2,FALSE)</f>
        <v>0</v>
      </c>
      <c r="S19">
        <f>SUMIFS('EPS BAU Outputs'!R:R,'EPS BAU Outputs'!$A:$A,"*"&amp;$C19&amp;"*",'EPS BAU Outputs'!$A:$A,"*"&amp;$B19&amp;"*",'EPS BAU Outputs'!$A:$A,"*"&amp;$A19&amp;"*",'EPS BAU Outputs'!$B:$B,$B$14)/10^12*VLOOKUP($C19,GWPbyPollutant,2,FALSE)</f>
        <v>0</v>
      </c>
      <c r="T19">
        <f>SUMIFS('EPS BAU Outputs'!S:S,'EPS BAU Outputs'!$A:$A,"*"&amp;$C19&amp;"*",'EPS BAU Outputs'!$A:$A,"*"&amp;$B19&amp;"*",'EPS BAU Outputs'!$A:$A,"*"&amp;$A19&amp;"*",'EPS BAU Outputs'!$B:$B,$B$14)/10^12*VLOOKUP($C19,GWPbyPollutant,2,FALSE)</f>
        <v>0</v>
      </c>
      <c r="U19">
        <f>SUMIFS('EPS BAU Outputs'!T:T,'EPS BAU Outputs'!$A:$A,"*"&amp;$C19&amp;"*",'EPS BAU Outputs'!$A:$A,"*"&amp;$B19&amp;"*",'EPS BAU Outputs'!$A:$A,"*"&amp;$A19&amp;"*",'EPS BAU Outputs'!$B:$B,$B$14)/10^12*VLOOKUP($C19,GWPbyPollutant,2,FALSE)</f>
        <v>0</v>
      </c>
      <c r="V19">
        <f>SUMIFS('EPS BAU Outputs'!U:U,'EPS BAU Outputs'!$A:$A,"*"&amp;$C19&amp;"*",'EPS BAU Outputs'!$A:$A,"*"&amp;$B19&amp;"*",'EPS BAU Outputs'!$A:$A,"*"&amp;$A19&amp;"*",'EPS BAU Outputs'!$B:$B,$B$14)/10^12*VLOOKUP($C19,GWPbyPollutant,2,FALSE)</f>
        <v>0</v>
      </c>
      <c r="W19">
        <f>SUMIFS('EPS BAU Outputs'!V:V,'EPS BAU Outputs'!$A:$A,"*"&amp;$C19&amp;"*",'EPS BAU Outputs'!$A:$A,"*"&amp;$B19&amp;"*",'EPS BAU Outputs'!$A:$A,"*"&amp;$A19&amp;"*",'EPS BAU Outputs'!$B:$B,$B$14)/10^12*VLOOKUP($C19,GWPbyPollutant,2,FALSE)</f>
        <v>0</v>
      </c>
      <c r="X19">
        <f>SUMIFS('EPS BAU Outputs'!W:W,'EPS BAU Outputs'!$A:$A,"*"&amp;$C19&amp;"*",'EPS BAU Outputs'!$A:$A,"*"&amp;$B19&amp;"*",'EPS BAU Outputs'!$A:$A,"*"&amp;$A19&amp;"*",'EPS BAU Outputs'!$B:$B,$B$14)/10^12*VLOOKUP($C19,GWPbyPollutant,2,FALSE)</f>
        <v>0</v>
      </c>
      <c r="Y19">
        <f>SUMIFS('EPS BAU Outputs'!X:X,'EPS BAU Outputs'!$A:$A,"*"&amp;$C19&amp;"*",'EPS BAU Outputs'!$A:$A,"*"&amp;$B19&amp;"*",'EPS BAU Outputs'!$A:$A,"*"&amp;$A19&amp;"*",'EPS BAU Outputs'!$B:$B,$B$14)/10^12*VLOOKUP($C19,GWPbyPollutant,2,FALSE)</f>
        <v>0</v>
      </c>
      <c r="Z19">
        <f>SUMIFS('EPS BAU Outputs'!Y:Y,'EPS BAU Outputs'!$A:$A,"*"&amp;$C19&amp;"*",'EPS BAU Outputs'!$A:$A,"*"&amp;$B19&amp;"*",'EPS BAU Outputs'!$A:$A,"*"&amp;$A19&amp;"*",'EPS BAU Outputs'!$B:$B,$B$14)/10^12*VLOOKUP($C19,GWPbyPollutant,2,FALSE)</f>
        <v>0</v>
      </c>
      <c r="AA19">
        <f>SUMIFS('EPS BAU Outputs'!Z:Z,'EPS BAU Outputs'!$A:$A,"*"&amp;$C19&amp;"*",'EPS BAU Outputs'!$A:$A,"*"&amp;$B19&amp;"*",'EPS BAU Outputs'!$A:$A,"*"&amp;$A19&amp;"*",'EPS BAU Outputs'!$B:$B,$B$14)/10^12*VLOOKUP($C19,GWPbyPollutant,2,FALSE)</f>
        <v>0</v>
      </c>
      <c r="AB19">
        <f>SUMIFS('EPS BAU Outputs'!AA:AA,'EPS BAU Outputs'!$A:$A,"*"&amp;$C19&amp;"*",'EPS BAU Outputs'!$A:$A,"*"&amp;$B19&amp;"*",'EPS BAU Outputs'!$A:$A,"*"&amp;$A19&amp;"*",'EPS BAU Outputs'!$B:$B,$B$14)/10^12*VLOOKUP($C19,GWPbyPollutant,2,FALSE)</f>
        <v>0</v>
      </c>
      <c r="AC19">
        <f>SUMIFS('EPS BAU Outputs'!AB:AB,'EPS BAU Outputs'!$A:$A,"*"&amp;$C19&amp;"*",'EPS BAU Outputs'!$A:$A,"*"&amp;$B19&amp;"*",'EPS BAU Outputs'!$A:$A,"*"&amp;$A19&amp;"*",'EPS BAU Outputs'!$B:$B,$B$14)/10^12*VLOOKUP($C19,GWPbyPollutant,2,FALSE)</f>
        <v>0</v>
      </c>
      <c r="AD19">
        <f>SUMIFS('EPS BAU Outputs'!AC:AC,'EPS BAU Outputs'!$A:$A,"*"&amp;$C19&amp;"*",'EPS BAU Outputs'!$A:$A,"*"&amp;$B19&amp;"*",'EPS BAU Outputs'!$A:$A,"*"&amp;$A19&amp;"*",'EPS BAU Outputs'!$B:$B,$B$14)/10^12*VLOOKUP($C19,GWPbyPollutant,2,FALSE)</f>
        <v>0</v>
      </c>
      <c r="AE19">
        <f>SUMIFS('EPS BAU Outputs'!AD:AD,'EPS BAU Outputs'!$A:$A,"*"&amp;$C19&amp;"*",'EPS BAU Outputs'!$A:$A,"*"&amp;$B19&amp;"*",'EPS BAU Outputs'!$A:$A,"*"&amp;$A19&amp;"*",'EPS BAU Outputs'!$B:$B,$B$14)/10^12*VLOOKUP($C19,GWPbyPollutant,2,FALSE)</f>
        <v>0</v>
      </c>
      <c r="AF19">
        <f>SUMIFS('EPS BAU Outputs'!AE:AE,'EPS BAU Outputs'!$A:$A,"*"&amp;$C19&amp;"*",'EPS BAU Outputs'!$A:$A,"*"&amp;$B19&amp;"*",'EPS BAU Outputs'!$A:$A,"*"&amp;$A19&amp;"*",'EPS BAU Outputs'!$B:$B,$B$14)/10^12*VLOOKUP($C19,GWPbyPollutant,2,FALSE)</f>
        <v>0</v>
      </c>
      <c r="AG19">
        <f>SUMIFS('EPS BAU Outputs'!AF:AF,'EPS BAU Outputs'!$A:$A,"*"&amp;$C19&amp;"*",'EPS BAU Outputs'!$A:$A,"*"&amp;$B19&amp;"*",'EPS BAU Outputs'!$A:$A,"*"&amp;$A19&amp;"*",'EPS BAU Outputs'!$B:$B,$B$14)/10^12*VLOOKUP($C19,GWPbyPollutant,2,FALSE)</f>
        <v>0</v>
      </c>
      <c r="AH19">
        <f>SUMIFS('EPS BAU Outputs'!AG:AG,'EPS BAU Outputs'!$A:$A,"*"&amp;$C19&amp;"*",'EPS BAU Outputs'!$A:$A,"*"&amp;$B19&amp;"*",'EPS BAU Outputs'!$A:$A,"*"&amp;$A19&amp;"*",'EPS BAU Outputs'!$B:$B,$B$14)/10^12*VLOOKUP($C19,GWPbyPollutant,2,FALSE)</f>
        <v>0</v>
      </c>
    </row>
    <row r="20" spans="1:34" hidden="1" outlineLevel="1">
      <c r="A20" t="s">
        <v>597</v>
      </c>
      <c r="B20" t="s">
        <v>522</v>
      </c>
      <c r="C20" t="s">
        <v>412</v>
      </c>
      <c r="D20">
        <f>SUMIFS('EPS BAU Outputs'!C:C,'EPS BAU Outputs'!$A:$A,"*"&amp;$C20&amp;"*",'EPS BAU Outputs'!$A:$A,"*"&amp;$B20&amp;"*",'EPS BAU Outputs'!$A:$A,"*"&amp;$A20&amp;"*",'EPS BAU Outputs'!$B:$B,$B$14)/10^12*VLOOKUP($C20,GWPbyPollutant,2,FALSE)</f>
        <v>2.3736748000000003</v>
      </c>
      <c r="E20">
        <f>SUMIFS('EPS BAU Outputs'!D:D,'EPS BAU Outputs'!$A:$A,"*"&amp;$C20&amp;"*",'EPS BAU Outputs'!$A:$A,"*"&amp;$B20&amp;"*",'EPS BAU Outputs'!$A:$A,"*"&amp;$A20&amp;"*",'EPS BAU Outputs'!$B:$B,$B$14)/10^12*VLOOKUP($C20,GWPbyPollutant,2,FALSE)</f>
        <v>2.3230788000000002</v>
      </c>
      <c r="F20">
        <f>SUMIFS('EPS BAU Outputs'!E:E,'EPS BAU Outputs'!$A:$A,"*"&amp;$C20&amp;"*",'EPS BAU Outputs'!$A:$A,"*"&amp;$B20&amp;"*",'EPS BAU Outputs'!$A:$A,"*"&amp;$A20&amp;"*",'EPS BAU Outputs'!$B:$B,$B$14)/10^12*VLOOKUP($C20,GWPbyPollutant,2,FALSE)</f>
        <v>2.3706396000000001</v>
      </c>
      <c r="G20">
        <f>SUMIFS('EPS BAU Outputs'!F:F,'EPS BAU Outputs'!$A:$A,"*"&amp;$C20&amp;"*",'EPS BAU Outputs'!$A:$A,"*"&amp;$B20&amp;"*",'EPS BAU Outputs'!$A:$A,"*"&amp;$A20&amp;"*",'EPS BAU Outputs'!$B:$B,$B$14)/10^12*VLOOKUP($C20,GWPbyPollutant,2,FALSE)</f>
        <v>2.4740156</v>
      </c>
      <c r="H20">
        <f>SUMIFS('EPS BAU Outputs'!G:G,'EPS BAU Outputs'!$A:$A,"*"&amp;$C20&amp;"*",'EPS BAU Outputs'!$A:$A,"*"&amp;$B20&amp;"*",'EPS BAU Outputs'!$A:$A,"*"&amp;$A20&amp;"*",'EPS BAU Outputs'!$B:$B,$B$14)/10^12*VLOOKUP($C20,GWPbyPollutant,2,FALSE)</f>
        <v>2.5308611999999999</v>
      </c>
      <c r="I20">
        <f>SUMIFS('EPS BAU Outputs'!H:H,'EPS BAU Outputs'!$A:$A,"*"&amp;$C20&amp;"*",'EPS BAU Outputs'!$A:$A,"*"&amp;$B20&amp;"*",'EPS BAU Outputs'!$A:$A,"*"&amp;$A20&amp;"*",'EPS BAU Outputs'!$B:$B,$B$14)/10^12*VLOOKUP($C20,GWPbyPollutant,2,FALSE)</f>
        <v>2.5925815999999999</v>
      </c>
      <c r="J20">
        <f>SUMIFS('EPS BAU Outputs'!I:I,'EPS BAU Outputs'!$A:$A,"*"&amp;$C20&amp;"*",'EPS BAU Outputs'!$A:$A,"*"&amp;$B20&amp;"*",'EPS BAU Outputs'!$A:$A,"*"&amp;$A20&amp;"*",'EPS BAU Outputs'!$B:$B,$B$14)/10^12*VLOOKUP($C20,GWPbyPollutant,2,FALSE)</f>
        <v>2.6467616</v>
      </c>
      <c r="K20">
        <f>SUMIFS('EPS BAU Outputs'!J:J,'EPS BAU Outputs'!$A:$A,"*"&amp;$C20&amp;"*",'EPS BAU Outputs'!$A:$A,"*"&amp;$B20&amp;"*",'EPS BAU Outputs'!$A:$A,"*"&amp;$A20&amp;"*",'EPS BAU Outputs'!$B:$B,$B$14)/10^12*VLOOKUP($C20,GWPbyPollutant,2,FALSE)</f>
        <v>2.6687276</v>
      </c>
      <c r="L20">
        <f>SUMIFS('EPS BAU Outputs'!K:K,'EPS BAU Outputs'!$A:$A,"*"&amp;$C20&amp;"*",'EPS BAU Outputs'!$A:$A,"*"&amp;$B20&amp;"*",'EPS BAU Outputs'!$A:$A,"*"&amp;$A20&amp;"*",'EPS BAU Outputs'!$B:$B,$B$14)/10^12*VLOOKUP($C20,GWPbyPollutant,2,FALSE)</f>
        <v>2.6578944</v>
      </c>
      <c r="M20">
        <f>SUMIFS('EPS BAU Outputs'!L:L,'EPS BAU Outputs'!$A:$A,"*"&amp;$C20&amp;"*",'EPS BAU Outputs'!$A:$A,"*"&amp;$B20&amp;"*",'EPS BAU Outputs'!$A:$A,"*"&amp;$A20&amp;"*",'EPS BAU Outputs'!$B:$B,$B$14)/10^12*VLOOKUP($C20,GWPbyPollutant,2,FALSE)</f>
        <v>2.6586112000000002</v>
      </c>
      <c r="N20">
        <f>SUMIFS('EPS BAU Outputs'!M:M,'EPS BAU Outputs'!$A:$A,"*"&amp;$C20&amp;"*",'EPS BAU Outputs'!$A:$A,"*"&amp;$B20&amp;"*",'EPS BAU Outputs'!$A:$A,"*"&amp;$A20&amp;"*",'EPS BAU Outputs'!$B:$B,$B$14)/10^12*VLOOKUP($C20,GWPbyPollutant,2,FALSE)</f>
        <v>2.6718636</v>
      </c>
      <c r="O20">
        <f>SUMIFS('EPS BAU Outputs'!N:N,'EPS BAU Outputs'!$A:$A,"*"&amp;$C20&amp;"*",'EPS BAU Outputs'!$A:$A,"*"&amp;$B20&amp;"*",'EPS BAU Outputs'!$A:$A,"*"&amp;$A20&amp;"*",'EPS BAU Outputs'!$B:$B,$B$14)/10^12*VLOOKUP($C20,GWPbyPollutant,2,FALSE)</f>
        <v>2.6900691999999999</v>
      </c>
      <c r="P20">
        <f>SUMIFS('EPS BAU Outputs'!O:O,'EPS BAU Outputs'!$A:$A,"*"&amp;$C20&amp;"*",'EPS BAU Outputs'!$A:$A,"*"&amp;$B20&amp;"*",'EPS BAU Outputs'!$A:$A,"*"&amp;$A20&amp;"*",'EPS BAU Outputs'!$B:$B,$B$14)/10^12*VLOOKUP($C20,GWPbyPollutant,2,FALSE)</f>
        <v>2.68485</v>
      </c>
      <c r="Q20">
        <f>SUMIFS('EPS BAU Outputs'!P:P,'EPS BAU Outputs'!$A:$A,"*"&amp;$C20&amp;"*",'EPS BAU Outputs'!$A:$A,"*"&amp;$B20&amp;"*",'EPS BAU Outputs'!$A:$A,"*"&amp;$A20&amp;"*",'EPS BAU Outputs'!$B:$B,$B$14)/10^12*VLOOKUP($C20,GWPbyPollutant,2,FALSE)</f>
        <v>2.6859139999999999</v>
      </c>
      <c r="R20">
        <f>SUMIFS('EPS BAU Outputs'!Q:Q,'EPS BAU Outputs'!$A:$A,"*"&amp;$C20&amp;"*",'EPS BAU Outputs'!$A:$A,"*"&amp;$B20&amp;"*",'EPS BAU Outputs'!$A:$A,"*"&amp;$A20&amp;"*",'EPS BAU Outputs'!$B:$B,$B$14)/10^12*VLOOKUP($C20,GWPbyPollutant,2,FALSE)</f>
        <v>2.6884003999999999</v>
      </c>
      <c r="S20">
        <f>SUMIFS('EPS BAU Outputs'!R:R,'EPS BAU Outputs'!$A:$A,"*"&amp;$C20&amp;"*",'EPS BAU Outputs'!$A:$A,"*"&amp;$B20&amp;"*",'EPS BAU Outputs'!$A:$A,"*"&amp;$A20&amp;"*",'EPS BAU Outputs'!$B:$B,$B$14)/10^12*VLOOKUP($C20,GWPbyPollutant,2,FALSE)</f>
        <v>2.6940591999999999</v>
      </c>
      <c r="T20">
        <f>SUMIFS('EPS BAU Outputs'!S:S,'EPS BAU Outputs'!$A:$A,"*"&amp;$C20&amp;"*",'EPS BAU Outputs'!$A:$A,"*"&amp;$B20&amp;"*",'EPS BAU Outputs'!$A:$A,"*"&amp;$A20&amp;"*",'EPS BAU Outputs'!$B:$B,$B$14)/10^12*VLOOKUP($C20,GWPbyPollutant,2,FALSE)</f>
        <v>2.6981752000000001</v>
      </c>
      <c r="U20">
        <f>SUMIFS('EPS BAU Outputs'!T:T,'EPS BAU Outputs'!$A:$A,"*"&amp;$C20&amp;"*",'EPS BAU Outputs'!$A:$A,"*"&amp;$B20&amp;"*",'EPS BAU Outputs'!$A:$A,"*"&amp;$A20&amp;"*",'EPS BAU Outputs'!$B:$B,$B$14)/10^12*VLOOKUP($C20,GWPbyPollutant,2,FALSE)</f>
        <v>2.6941264</v>
      </c>
      <c r="V20">
        <f>SUMIFS('EPS BAU Outputs'!U:U,'EPS BAU Outputs'!$A:$A,"*"&amp;$C20&amp;"*",'EPS BAU Outputs'!$A:$A,"*"&amp;$B20&amp;"*",'EPS BAU Outputs'!$A:$A,"*"&amp;$A20&amp;"*",'EPS BAU Outputs'!$B:$B,$B$14)/10^12*VLOOKUP($C20,GWPbyPollutant,2,FALSE)</f>
        <v>2.6896436000000001</v>
      </c>
      <c r="W20">
        <f>SUMIFS('EPS BAU Outputs'!V:V,'EPS BAU Outputs'!$A:$A,"*"&amp;$C20&amp;"*",'EPS BAU Outputs'!$A:$A,"*"&amp;$B20&amp;"*",'EPS BAU Outputs'!$A:$A,"*"&amp;$A20&amp;"*",'EPS BAU Outputs'!$B:$B,$B$14)/10^12*VLOOKUP($C20,GWPbyPollutant,2,FALSE)</f>
        <v>2.6834919999999998</v>
      </c>
      <c r="X20">
        <f>SUMIFS('EPS BAU Outputs'!W:W,'EPS BAU Outputs'!$A:$A,"*"&amp;$C20&amp;"*",'EPS BAU Outputs'!$A:$A,"*"&amp;$B20&amp;"*",'EPS BAU Outputs'!$A:$A,"*"&amp;$A20&amp;"*",'EPS BAU Outputs'!$B:$B,$B$14)/10^12*VLOOKUP($C20,GWPbyPollutant,2,FALSE)</f>
        <v>2.6655131999999999</v>
      </c>
      <c r="Y20">
        <f>SUMIFS('EPS BAU Outputs'!X:X,'EPS BAU Outputs'!$A:$A,"*"&amp;$C20&amp;"*",'EPS BAU Outputs'!$A:$A,"*"&amp;$B20&amp;"*",'EPS BAU Outputs'!$A:$A,"*"&amp;$A20&amp;"*",'EPS BAU Outputs'!$B:$B,$B$14)/10^12*VLOOKUP($C20,GWPbyPollutant,2,FALSE)</f>
        <v>2.6490828</v>
      </c>
      <c r="Z20">
        <f>SUMIFS('EPS BAU Outputs'!Y:Y,'EPS BAU Outputs'!$A:$A,"*"&amp;$C20&amp;"*",'EPS BAU Outputs'!$A:$A,"*"&amp;$B20&amp;"*",'EPS BAU Outputs'!$A:$A,"*"&amp;$A20&amp;"*",'EPS BAU Outputs'!$B:$B,$B$14)/10^12*VLOOKUP($C20,GWPbyPollutant,2,FALSE)</f>
        <v>2.6200524000000001</v>
      </c>
      <c r="AA20">
        <f>SUMIFS('EPS BAU Outputs'!Z:Z,'EPS BAU Outputs'!$A:$A,"*"&amp;$C20&amp;"*",'EPS BAU Outputs'!$A:$A,"*"&amp;$B20&amp;"*",'EPS BAU Outputs'!$A:$A,"*"&amp;$A20&amp;"*",'EPS BAU Outputs'!$B:$B,$B$14)/10^12*VLOOKUP($C20,GWPbyPollutant,2,FALSE)</f>
        <v>2.5898264000000002</v>
      </c>
      <c r="AB20">
        <f>SUMIFS('EPS BAU Outputs'!AA:AA,'EPS BAU Outputs'!$A:$A,"*"&amp;$C20&amp;"*",'EPS BAU Outputs'!$A:$A,"*"&amp;$B20&amp;"*",'EPS BAU Outputs'!$A:$A,"*"&amp;$A20&amp;"*",'EPS BAU Outputs'!$B:$B,$B$14)/10^12*VLOOKUP($C20,GWPbyPollutant,2,FALSE)</f>
        <v>2.5438196</v>
      </c>
      <c r="AC20">
        <f>SUMIFS('EPS BAU Outputs'!AB:AB,'EPS BAU Outputs'!$A:$A,"*"&amp;$C20&amp;"*",'EPS BAU Outputs'!$A:$A,"*"&amp;$B20&amp;"*",'EPS BAU Outputs'!$A:$A,"*"&amp;$A20&amp;"*",'EPS BAU Outputs'!$B:$B,$B$14)/10^12*VLOOKUP($C20,GWPbyPollutant,2,FALSE)</f>
        <v>2.5070948</v>
      </c>
      <c r="AD20">
        <f>SUMIFS('EPS BAU Outputs'!AC:AC,'EPS BAU Outputs'!$A:$A,"*"&amp;$C20&amp;"*",'EPS BAU Outputs'!$A:$A,"*"&amp;$B20&amp;"*",'EPS BAU Outputs'!$A:$A,"*"&amp;$A20&amp;"*",'EPS BAU Outputs'!$B:$B,$B$14)/10^12*VLOOKUP($C20,GWPbyPollutant,2,FALSE)</f>
        <v>2.4753736000000002</v>
      </c>
      <c r="AE20">
        <f>SUMIFS('EPS BAU Outputs'!AD:AD,'EPS BAU Outputs'!$A:$A,"*"&amp;$C20&amp;"*",'EPS BAU Outputs'!$A:$A,"*"&amp;$B20&amp;"*",'EPS BAU Outputs'!$A:$A,"*"&amp;$A20&amp;"*",'EPS BAU Outputs'!$B:$B,$B$14)/10^12*VLOOKUP($C20,GWPbyPollutant,2,FALSE)</f>
        <v>2.4095819999999999</v>
      </c>
      <c r="AF20">
        <f>SUMIFS('EPS BAU Outputs'!AE:AE,'EPS BAU Outputs'!$A:$A,"*"&amp;$C20&amp;"*",'EPS BAU Outputs'!$A:$A,"*"&amp;$B20&amp;"*",'EPS BAU Outputs'!$A:$A,"*"&amp;$A20&amp;"*",'EPS BAU Outputs'!$B:$B,$B$14)/10^12*VLOOKUP($C20,GWPbyPollutant,2,FALSE)</f>
        <v>2.2543723999999998</v>
      </c>
      <c r="AG20">
        <f>SUMIFS('EPS BAU Outputs'!AF:AF,'EPS BAU Outputs'!$A:$A,"*"&amp;$C20&amp;"*",'EPS BAU Outputs'!$A:$A,"*"&amp;$B20&amp;"*",'EPS BAU Outputs'!$A:$A,"*"&amp;$A20&amp;"*",'EPS BAU Outputs'!$B:$B,$B$14)/10^12*VLOOKUP($C20,GWPbyPollutant,2,FALSE)</f>
        <v>2.1656740000000001</v>
      </c>
      <c r="AH20">
        <f>SUMIFS('EPS BAU Outputs'!AG:AG,'EPS BAU Outputs'!$A:$A,"*"&amp;$C20&amp;"*",'EPS BAU Outputs'!$A:$A,"*"&amp;$B20&amp;"*",'EPS BAU Outputs'!$A:$A,"*"&amp;$A20&amp;"*",'EPS BAU Outputs'!$B:$B,$B$14)/10^12*VLOOKUP($C20,GWPbyPollutant,2,FALSE)</f>
        <v>2.0701323999999999</v>
      </c>
    </row>
    <row r="21" spans="1:34" hidden="1" outlineLevel="1">
      <c r="A21" t="s">
        <v>597</v>
      </c>
      <c r="B21" t="s">
        <v>522</v>
      </c>
      <c r="C21" t="s">
        <v>411</v>
      </c>
      <c r="D21">
        <f>SUMIFS('EPS BAU Outputs'!C:C,'EPS BAU Outputs'!$A:$A,"*"&amp;$C21&amp;"*",'EPS BAU Outputs'!$A:$A,"*"&amp;$B21&amp;"*",'EPS BAU Outputs'!$A:$A,"*"&amp;$A21&amp;"*",'EPS BAU Outputs'!$B:$B,$B$14)/10^12*VLOOKUP($C21,GWPbyPollutant,2,FALSE)</f>
        <v>17.3882665</v>
      </c>
      <c r="E21">
        <f>SUMIFS('EPS BAU Outputs'!D:D,'EPS BAU Outputs'!$A:$A,"*"&amp;$C21&amp;"*",'EPS BAU Outputs'!$A:$A,"*"&amp;$B21&amp;"*",'EPS BAU Outputs'!$A:$A,"*"&amp;$A21&amp;"*",'EPS BAU Outputs'!$B:$B,$B$14)/10^12*VLOOKUP($C21,GWPbyPollutant,2,FALSE)</f>
        <v>17.002241000000001</v>
      </c>
      <c r="F21">
        <f>SUMIFS('EPS BAU Outputs'!E:E,'EPS BAU Outputs'!$A:$A,"*"&amp;$C21&amp;"*",'EPS BAU Outputs'!$A:$A,"*"&amp;$B21&amp;"*",'EPS BAU Outputs'!$A:$A,"*"&amp;$A21&amp;"*",'EPS BAU Outputs'!$B:$B,$B$14)/10^12*VLOOKUP($C21,GWPbyPollutant,2,FALSE)</f>
        <v>17.560861000000003</v>
      </c>
      <c r="G21">
        <f>SUMIFS('EPS BAU Outputs'!F:F,'EPS BAU Outputs'!$A:$A,"*"&amp;$C21&amp;"*",'EPS BAU Outputs'!$A:$A,"*"&amp;$B21&amp;"*",'EPS BAU Outputs'!$A:$A,"*"&amp;$A21&amp;"*",'EPS BAU Outputs'!$B:$B,$B$14)/10^12*VLOOKUP($C21,GWPbyPollutant,2,FALSE)</f>
        <v>18.835245999999998</v>
      </c>
      <c r="H21">
        <f>SUMIFS('EPS BAU Outputs'!G:G,'EPS BAU Outputs'!$A:$A,"*"&amp;$C21&amp;"*",'EPS BAU Outputs'!$A:$A,"*"&amp;$B21&amp;"*",'EPS BAU Outputs'!$A:$A,"*"&amp;$A21&amp;"*",'EPS BAU Outputs'!$B:$B,$B$14)/10^12*VLOOKUP($C21,GWPbyPollutant,2,FALSE)</f>
        <v>19.571415999999999</v>
      </c>
      <c r="I21">
        <f>SUMIFS('EPS BAU Outputs'!H:H,'EPS BAU Outputs'!$A:$A,"*"&amp;$C21&amp;"*",'EPS BAU Outputs'!$A:$A,"*"&amp;$B21&amp;"*",'EPS BAU Outputs'!$A:$A,"*"&amp;$A21&amp;"*",'EPS BAU Outputs'!$B:$B,$B$14)/10^12*VLOOKUP($C21,GWPbyPollutant,2,FALSE)</f>
        <v>20.361221999999998</v>
      </c>
      <c r="J21">
        <f>SUMIFS('EPS BAU Outputs'!I:I,'EPS BAU Outputs'!$A:$A,"*"&amp;$C21&amp;"*",'EPS BAU Outputs'!$A:$A,"*"&amp;$B21&amp;"*",'EPS BAU Outputs'!$A:$A,"*"&amp;$A21&amp;"*",'EPS BAU Outputs'!$B:$B,$B$14)/10^12*VLOOKUP($C21,GWPbyPollutant,2,FALSE)</f>
        <v>20.981242499999997</v>
      </c>
      <c r="K21">
        <f>SUMIFS('EPS BAU Outputs'!J:J,'EPS BAU Outputs'!$A:$A,"*"&amp;$C21&amp;"*",'EPS BAU Outputs'!$A:$A,"*"&amp;$B21&amp;"*",'EPS BAU Outputs'!$A:$A,"*"&amp;$A21&amp;"*",'EPS BAU Outputs'!$B:$B,$B$14)/10^12*VLOOKUP($C21,GWPbyPollutant,2,FALSE)</f>
        <v>21.221147000000002</v>
      </c>
      <c r="L21">
        <f>SUMIFS('EPS BAU Outputs'!K:K,'EPS BAU Outputs'!$A:$A,"*"&amp;$C21&amp;"*",'EPS BAU Outputs'!$A:$A,"*"&amp;$B21&amp;"*",'EPS BAU Outputs'!$A:$A,"*"&amp;$A21&amp;"*",'EPS BAU Outputs'!$B:$B,$B$14)/10^12*VLOOKUP($C21,GWPbyPollutant,2,FALSE)</f>
        <v>21.067950499999998</v>
      </c>
      <c r="M21">
        <f>SUMIFS('EPS BAU Outputs'!L:L,'EPS BAU Outputs'!$A:$A,"*"&amp;$C21&amp;"*",'EPS BAU Outputs'!$A:$A,"*"&amp;$B21&amp;"*",'EPS BAU Outputs'!$A:$A,"*"&amp;$A21&amp;"*",'EPS BAU Outputs'!$B:$B,$B$14)/10^12*VLOOKUP($C21,GWPbyPollutant,2,FALSE)</f>
        <v>21.052792499999999</v>
      </c>
      <c r="N21">
        <f>SUMIFS('EPS BAU Outputs'!M:M,'EPS BAU Outputs'!$A:$A,"*"&amp;$C21&amp;"*",'EPS BAU Outputs'!$A:$A,"*"&amp;$B21&amp;"*",'EPS BAU Outputs'!$A:$A,"*"&amp;$A21&amp;"*",'EPS BAU Outputs'!$B:$B,$B$14)/10^12*VLOOKUP($C21,GWPbyPollutant,2,FALSE)</f>
        <v>21.187915999999998</v>
      </c>
      <c r="O21">
        <f>SUMIFS('EPS BAU Outputs'!N:N,'EPS BAU Outputs'!$A:$A,"*"&amp;$C21&amp;"*",'EPS BAU Outputs'!$A:$A,"*"&amp;$B21&amp;"*",'EPS BAU Outputs'!$A:$A,"*"&amp;$A21&amp;"*",'EPS BAU Outputs'!$B:$B,$B$14)/10^12*VLOOKUP($C21,GWPbyPollutant,2,FALSE)</f>
        <v>21.381763500000002</v>
      </c>
      <c r="P21">
        <f>SUMIFS('EPS BAU Outputs'!O:O,'EPS BAU Outputs'!$A:$A,"*"&amp;$C21&amp;"*",'EPS BAU Outputs'!$A:$A,"*"&amp;$B21&amp;"*",'EPS BAU Outputs'!$A:$A,"*"&amp;$A21&amp;"*",'EPS BAU Outputs'!$B:$B,$B$14)/10^12*VLOOKUP($C21,GWPbyPollutant,2,FALSE)</f>
        <v>21.293227000000002</v>
      </c>
      <c r="Q21">
        <f>SUMIFS('EPS BAU Outputs'!P:P,'EPS BAU Outputs'!$A:$A,"*"&amp;$C21&amp;"*",'EPS BAU Outputs'!$A:$A,"*"&amp;$B21&amp;"*",'EPS BAU Outputs'!$A:$A,"*"&amp;$A21&amp;"*",'EPS BAU Outputs'!$B:$B,$B$14)/10^12*VLOOKUP($C21,GWPbyPollutant,2,FALSE)</f>
        <v>21.280348</v>
      </c>
      <c r="R21">
        <f>SUMIFS('EPS BAU Outputs'!Q:Q,'EPS BAU Outputs'!$A:$A,"*"&amp;$C21&amp;"*",'EPS BAU Outputs'!$A:$A,"*"&amp;$B21&amp;"*",'EPS BAU Outputs'!$A:$A,"*"&amp;$A21&amp;"*",'EPS BAU Outputs'!$B:$B,$B$14)/10^12*VLOOKUP($C21,GWPbyPollutant,2,FALSE)</f>
        <v>21.288881</v>
      </c>
      <c r="S21">
        <f>SUMIFS('EPS BAU Outputs'!R:R,'EPS BAU Outputs'!$A:$A,"*"&amp;$C21&amp;"*",'EPS BAU Outputs'!$A:$A,"*"&amp;$B21&amp;"*",'EPS BAU Outputs'!$A:$A,"*"&amp;$A21&amp;"*",'EPS BAU Outputs'!$B:$B,$B$14)/10^12*VLOOKUP($C21,GWPbyPollutant,2,FALSE)</f>
        <v>21.342146</v>
      </c>
      <c r="T21">
        <f>SUMIFS('EPS BAU Outputs'!S:S,'EPS BAU Outputs'!$A:$A,"*"&amp;$C21&amp;"*",'EPS BAU Outputs'!$A:$A,"*"&amp;$B21&amp;"*",'EPS BAU Outputs'!$A:$A,"*"&amp;$A21&amp;"*",'EPS BAU Outputs'!$B:$B,$B$14)/10^12*VLOOKUP($C21,GWPbyPollutant,2,FALSE)</f>
        <v>21.373972500000001</v>
      </c>
      <c r="U21">
        <f>SUMIFS('EPS BAU Outputs'!T:T,'EPS BAU Outputs'!$A:$A,"*"&amp;$C21&amp;"*",'EPS BAU Outputs'!$A:$A,"*"&amp;$B21&amp;"*",'EPS BAU Outputs'!$A:$A,"*"&amp;$A21&amp;"*",'EPS BAU Outputs'!$B:$B,$B$14)/10^12*VLOOKUP($C21,GWPbyPollutant,2,FALSE)</f>
        <v>21.3089415</v>
      </c>
      <c r="V21">
        <f>SUMIFS('EPS BAU Outputs'!U:U,'EPS BAU Outputs'!$A:$A,"*"&amp;$C21&amp;"*",'EPS BAU Outputs'!$A:$A,"*"&amp;$B21&amp;"*",'EPS BAU Outputs'!$A:$A,"*"&amp;$A21&amp;"*",'EPS BAU Outputs'!$B:$B,$B$14)/10^12*VLOOKUP($C21,GWPbyPollutant,2,FALSE)</f>
        <v>21.249289999999998</v>
      </c>
      <c r="W21">
        <f>SUMIFS('EPS BAU Outputs'!V:V,'EPS BAU Outputs'!$A:$A,"*"&amp;$C21&amp;"*",'EPS BAU Outputs'!$A:$A,"*"&amp;$B21&amp;"*",'EPS BAU Outputs'!$A:$A,"*"&amp;$A21&amp;"*",'EPS BAU Outputs'!$B:$B,$B$14)/10^12*VLOOKUP($C21,GWPbyPollutant,2,FALSE)</f>
        <v>21.163959999999999</v>
      </c>
      <c r="X21">
        <f>SUMIFS('EPS BAU Outputs'!W:W,'EPS BAU Outputs'!$A:$A,"*"&amp;$C21&amp;"*",'EPS BAU Outputs'!$A:$A,"*"&amp;$B21&amp;"*",'EPS BAU Outputs'!$A:$A,"*"&amp;$A21&amp;"*",'EPS BAU Outputs'!$B:$B,$B$14)/10^12*VLOOKUP($C21,GWPbyPollutant,2,FALSE)</f>
        <v>21.033314999999998</v>
      </c>
      <c r="Y21">
        <f>SUMIFS('EPS BAU Outputs'!X:X,'EPS BAU Outputs'!$A:$A,"*"&amp;$C21&amp;"*",'EPS BAU Outputs'!$A:$A,"*"&amp;$B21&amp;"*",'EPS BAU Outputs'!$A:$A,"*"&amp;$A21&amp;"*",'EPS BAU Outputs'!$B:$B,$B$14)/10^12*VLOOKUP($C21,GWPbyPollutant,2,FALSE)</f>
        <v>20.934735</v>
      </c>
      <c r="Z21">
        <f>SUMIFS('EPS BAU Outputs'!Y:Y,'EPS BAU Outputs'!$A:$A,"*"&amp;$C21&amp;"*",'EPS BAU Outputs'!$A:$A,"*"&amp;$B21&amp;"*",'EPS BAU Outputs'!$A:$A,"*"&amp;$A21&amp;"*",'EPS BAU Outputs'!$B:$B,$B$14)/10^12*VLOOKUP($C21,GWPbyPollutant,2,FALSE)</f>
        <v>20.808807000000002</v>
      </c>
      <c r="AA21">
        <f>SUMIFS('EPS BAU Outputs'!Z:Z,'EPS BAU Outputs'!$A:$A,"*"&amp;$C21&amp;"*",'EPS BAU Outputs'!$A:$A,"*"&amp;$B21&amp;"*",'EPS BAU Outputs'!$A:$A,"*"&amp;$A21&amp;"*",'EPS BAU Outputs'!$B:$B,$B$14)/10^12*VLOOKUP($C21,GWPbyPollutant,2,FALSE)</f>
        <v>20.621796500000002</v>
      </c>
      <c r="AB21">
        <f>SUMIFS('EPS BAU Outputs'!AA:AA,'EPS BAU Outputs'!$A:$A,"*"&amp;$C21&amp;"*",'EPS BAU Outputs'!$A:$A,"*"&amp;$B21&amp;"*",'EPS BAU Outputs'!$A:$A,"*"&amp;$A21&amp;"*",'EPS BAU Outputs'!$B:$B,$B$14)/10^12*VLOOKUP($C21,GWPbyPollutant,2,FALSE)</f>
        <v>20.426703499999999</v>
      </c>
      <c r="AC21">
        <f>SUMIFS('EPS BAU Outputs'!AB:AB,'EPS BAU Outputs'!$A:$A,"*"&amp;$C21&amp;"*",'EPS BAU Outputs'!$A:$A,"*"&amp;$B21&amp;"*",'EPS BAU Outputs'!$A:$A,"*"&amp;$A21&amp;"*",'EPS BAU Outputs'!$B:$B,$B$14)/10^12*VLOOKUP($C21,GWPbyPollutant,2,FALSE)</f>
        <v>20.1328715</v>
      </c>
      <c r="AD21">
        <f>SUMIFS('EPS BAU Outputs'!AC:AC,'EPS BAU Outputs'!$A:$A,"*"&amp;$C21&amp;"*",'EPS BAU Outputs'!$A:$A,"*"&amp;$B21&amp;"*",'EPS BAU Outputs'!$A:$A,"*"&amp;$A21&amp;"*",'EPS BAU Outputs'!$B:$B,$B$14)/10^12*VLOOKUP($C21,GWPbyPollutant,2,FALSE)</f>
        <v>19.694217000000002</v>
      </c>
      <c r="AE21">
        <f>SUMIFS('EPS BAU Outputs'!AD:AD,'EPS BAU Outputs'!$A:$A,"*"&amp;$C21&amp;"*",'EPS BAU Outputs'!$A:$A,"*"&amp;$B21&amp;"*",'EPS BAU Outputs'!$A:$A,"*"&amp;$A21&amp;"*",'EPS BAU Outputs'!$B:$B,$B$14)/10^12*VLOOKUP($C21,GWPbyPollutant,2,FALSE)</f>
        <v>18.921529999999997</v>
      </c>
      <c r="AF21">
        <f>SUMIFS('EPS BAU Outputs'!AE:AE,'EPS BAU Outputs'!$A:$A,"*"&amp;$C21&amp;"*",'EPS BAU Outputs'!$A:$A,"*"&amp;$B21&amp;"*",'EPS BAU Outputs'!$A:$A,"*"&amp;$A21&amp;"*",'EPS BAU Outputs'!$B:$B,$B$14)/10^12*VLOOKUP($C21,GWPbyPollutant,2,FALSE)</f>
        <v>17.999223999999998</v>
      </c>
      <c r="AG21">
        <f>SUMIFS('EPS BAU Outputs'!AF:AF,'EPS BAU Outputs'!$A:$A,"*"&amp;$C21&amp;"*",'EPS BAU Outputs'!$A:$A,"*"&amp;$B21&amp;"*",'EPS BAU Outputs'!$A:$A,"*"&amp;$A21&amp;"*",'EPS BAU Outputs'!$B:$B,$B$14)/10^12*VLOOKUP($C21,GWPbyPollutant,2,FALSE)</f>
        <v>17.390784</v>
      </c>
      <c r="AH21">
        <f>SUMIFS('EPS BAU Outputs'!AG:AG,'EPS BAU Outputs'!$A:$A,"*"&amp;$C21&amp;"*",'EPS BAU Outputs'!$A:$A,"*"&amp;$B21&amp;"*",'EPS BAU Outputs'!$A:$A,"*"&amp;$A21&amp;"*",'EPS BAU Outputs'!$B:$B,$B$14)/10^12*VLOOKUP($C21,GWPbyPollutant,2,FALSE)</f>
        <v>16.733848999999999</v>
      </c>
    </row>
    <row r="22" spans="1:34" hidden="1" outlineLevel="1">
      <c r="A22" t="s">
        <v>597</v>
      </c>
      <c r="B22" t="s">
        <v>522</v>
      </c>
      <c r="C22" t="s">
        <v>595</v>
      </c>
      <c r="D22">
        <f>SUMIFS('EPS BAU Outputs'!C:C,'EPS BAU Outputs'!$A:$A,"*"&amp;$C22&amp;"*",'EPS BAU Outputs'!$A:$A,"*"&amp;$B22&amp;"*",'EPS BAU Outputs'!$A:$A,"*"&amp;$A22&amp;"*",'EPS BAU Outputs'!$B:$B,$B$14)/10^12*VLOOKUP($C22,GWPbyPollutant,2,FALSE)</f>
        <v>0</v>
      </c>
      <c r="E22">
        <f>SUMIFS('EPS BAU Outputs'!D:D,'EPS BAU Outputs'!$A:$A,"*"&amp;$C22&amp;"*",'EPS BAU Outputs'!$A:$A,"*"&amp;$B22&amp;"*",'EPS BAU Outputs'!$A:$A,"*"&amp;$A22&amp;"*",'EPS BAU Outputs'!$B:$B,$B$14)/10^12*VLOOKUP($C22,GWPbyPollutant,2,FALSE)</f>
        <v>0</v>
      </c>
      <c r="F22">
        <f>SUMIFS('EPS BAU Outputs'!E:E,'EPS BAU Outputs'!$A:$A,"*"&amp;$C22&amp;"*",'EPS BAU Outputs'!$A:$A,"*"&amp;$B22&amp;"*",'EPS BAU Outputs'!$A:$A,"*"&amp;$A22&amp;"*",'EPS BAU Outputs'!$B:$B,$B$14)/10^12*VLOOKUP($C22,GWPbyPollutant,2,FALSE)</f>
        <v>0</v>
      </c>
      <c r="G22">
        <f>SUMIFS('EPS BAU Outputs'!F:F,'EPS BAU Outputs'!$A:$A,"*"&amp;$C22&amp;"*",'EPS BAU Outputs'!$A:$A,"*"&amp;$B22&amp;"*",'EPS BAU Outputs'!$A:$A,"*"&amp;$A22&amp;"*",'EPS BAU Outputs'!$B:$B,$B$14)/10^12*VLOOKUP($C22,GWPbyPollutant,2,FALSE)</f>
        <v>0</v>
      </c>
      <c r="H22">
        <f>SUMIFS('EPS BAU Outputs'!G:G,'EPS BAU Outputs'!$A:$A,"*"&amp;$C22&amp;"*",'EPS BAU Outputs'!$A:$A,"*"&amp;$B22&amp;"*",'EPS BAU Outputs'!$A:$A,"*"&amp;$A22&amp;"*",'EPS BAU Outputs'!$B:$B,$B$14)/10^12*VLOOKUP($C22,GWPbyPollutant,2,FALSE)</f>
        <v>0</v>
      </c>
      <c r="I22">
        <f>SUMIFS('EPS BAU Outputs'!H:H,'EPS BAU Outputs'!$A:$A,"*"&amp;$C22&amp;"*",'EPS BAU Outputs'!$A:$A,"*"&amp;$B22&amp;"*",'EPS BAU Outputs'!$A:$A,"*"&amp;$A22&amp;"*",'EPS BAU Outputs'!$B:$B,$B$14)/10^12*VLOOKUP($C22,GWPbyPollutant,2,FALSE)</f>
        <v>0</v>
      </c>
      <c r="J22">
        <f>SUMIFS('EPS BAU Outputs'!I:I,'EPS BAU Outputs'!$A:$A,"*"&amp;$C22&amp;"*",'EPS BAU Outputs'!$A:$A,"*"&amp;$B22&amp;"*",'EPS BAU Outputs'!$A:$A,"*"&amp;$A22&amp;"*",'EPS BAU Outputs'!$B:$B,$B$14)/10^12*VLOOKUP($C22,GWPbyPollutant,2,FALSE)</f>
        <v>0</v>
      </c>
      <c r="K22">
        <f>SUMIFS('EPS BAU Outputs'!J:J,'EPS BAU Outputs'!$A:$A,"*"&amp;$C22&amp;"*",'EPS BAU Outputs'!$A:$A,"*"&amp;$B22&amp;"*",'EPS BAU Outputs'!$A:$A,"*"&amp;$A22&amp;"*",'EPS BAU Outputs'!$B:$B,$B$14)/10^12*VLOOKUP($C22,GWPbyPollutant,2,FALSE)</f>
        <v>0</v>
      </c>
      <c r="L22">
        <f>SUMIFS('EPS BAU Outputs'!K:K,'EPS BAU Outputs'!$A:$A,"*"&amp;$C22&amp;"*",'EPS BAU Outputs'!$A:$A,"*"&amp;$B22&amp;"*",'EPS BAU Outputs'!$A:$A,"*"&amp;$A22&amp;"*",'EPS BAU Outputs'!$B:$B,$B$14)/10^12*VLOOKUP($C22,GWPbyPollutant,2,FALSE)</f>
        <v>0</v>
      </c>
      <c r="M22">
        <f>SUMIFS('EPS BAU Outputs'!L:L,'EPS BAU Outputs'!$A:$A,"*"&amp;$C22&amp;"*",'EPS BAU Outputs'!$A:$A,"*"&amp;$B22&amp;"*",'EPS BAU Outputs'!$A:$A,"*"&amp;$A22&amp;"*",'EPS BAU Outputs'!$B:$B,$B$14)/10^12*VLOOKUP($C22,GWPbyPollutant,2,FALSE)</f>
        <v>0</v>
      </c>
      <c r="N22">
        <f>SUMIFS('EPS BAU Outputs'!M:M,'EPS BAU Outputs'!$A:$A,"*"&amp;$C22&amp;"*",'EPS BAU Outputs'!$A:$A,"*"&amp;$B22&amp;"*",'EPS BAU Outputs'!$A:$A,"*"&amp;$A22&amp;"*",'EPS BAU Outputs'!$B:$B,$B$14)/10^12*VLOOKUP($C22,GWPbyPollutant,2,FALSE)</f>
        <v>0</v>
      </c>
      <c r="O22">
        <f>SUMIFS('EPS BAU Outputs'!N:N,'EPS BAU Outputs'!$A:$A,"*"&amp;$C22&amp;"*",'EPS BAU Outputs'!$A:$A,"*"&amp;$B22&amp;"*",'EPS BAU Outputs'!$A:$A,"*"&amp;$A22&amp;"*",'EPS BAU Outputs'!$B:$B,$B$14)/10^12*VLOOKUP($C22,GWPbyPollutant,2,FALSE)</f>
        <v>0</v>
      </c>
      <c r="P22">
        <f>SUMIFS('EPS BAU Outputs'!O:O,'EPS BAU Outputs'!$A:$A,"*"&amp;$C22&amp;"*",'EPS BAU Outputs'!$A:$A,"*"&amp;$B22&amp;"*",'EPS BAU Outputs'!$A:$A,"*"&amp;$A22&amp;"*",'EPS BAU Outputs'!$B:$B,$B$14)/10^12*VLOOKUP($C22,GWPbyPollutant,2,FALSE)</f>
        <v>0</v>
      </c>
      <c r="Q22">
        <f>SUMIFS('EPS BAU Outputs'!P:P,'EPS BAU Outputs'!$A:$A,"*"&amp;$C22&amp;"*",'EPS BAU Outputs'!$A:$A,"*"&amp;$B22&amp;"*",'EPS BAU Outputs'!$A:$A,"*"&amp;$A22&amp;"*",'EPS BAU Outputs'!$B:$B,$B$14)/10^12*VLOOKUP($C22,GWPbyPollutant,2,FALSE)</f>
        <v>0</v>
      </c>
      <c r="R22">
        <f>SUMIFS('EPS BAU Outputs'!Q:Q,'EPS BAU Outputs'!$A:$A,"*"&amp;$C22&amp;"*",'EPS BAU Outputs'!$A:$A,"*"&amp;$B22&amp;"*",'EPS BAU Outputs'!$A:$A,"*"&amp;$A22&amp;"*",'EPS BAU Outputs'!$B:$B,$B$14)/10^12*VLOOKUP($C22,GWPbyPollutant,2,FALSE)</f>
        <v>0</v>
      </c>
      <c r="S22">
        <f>SUMIFS('EPS BAU Outputs'!R:R,'EPS BAU Outputs'!$A:$A,"*"&amp;$C22&amp;"*",'EPS BAU Outputs'!$A:$A,"*"&amp;$B22&amp;"*",'EPS BAU Outputs'!$A:$A,"*"&amp;$A22&amp;"*",'EPS BAU Outputs'!$B:$B,$B$14)/10^12*VLOOKUP($C22,GWPbyPollutant,2,FALSE)</f>
        <v>0</v>
      </c>
      <c r="T22">
        <f>SUMIFS('EPS BAU Outputs'!S:S,'EPS BAU Outputs'!$A:$A,"*"&amp;$C22&amp;"*",'EPS BAU Outputs'!$A:$A,"*"&amp;$B22&amp;"*",'EPS BAU Outputs'!$A:$A,"*"&amp;$A22&amp;"*",'EPS BAU Outputs'!$B:$B,$B$14)/10^12*VLOOKUP($C22,GWPbyPollutant,2,FALSE)</f>
        <v>0</v>
      </c>
      <c r="U22">
        <f>SUMIFS('EPS BAU Outputs'!T:T,'EPS BAU Outputs'!$A:$A,"*"&amp;$C22&amp;"*",'EPS BAU Outputs'!$A:$A,"*"&amp;$B22&amp;"*",'EPS BAU Outputs'!$A:$A,"*"&amp;$A22&amp;"*",'EPS BAU Outputs'!$B:$B,$B$14)/10^12*VLOOKUP($C22,GWPbyPollutant,2,FALSE)</f>
        <v>0</v>
      </c>
      <c r="V22">
        <f>SUMIFS('EPS BAU Outputs'!U:U,'EPS BAU Outputs'!$A:$A,"*"&amp;$C22&amp;"*",'EPS BAU Outputs'!$A:$A,"*"&amp;$B22&amp;"*",'EPS BAU Outputs'!$A:$A,"*"&amp;$A22&amp;"*",'EPS BAU Outputs'!$B:$B,$B$14)/10^12*VLOOKUP($C22,GWPbyPollutant,2,FALSE)</f>
        <v>0</v>
      </c>
      <c r="W22">
        <f>SUMIFS('EPS BAU Outputs'!V:V,'EPS BAU Outputs'!$A:$A,"*"&amp;$C22&amp;"*",'EPS BAU Outputs'!$A:$A,"*"&amp;$B22&amp;"*",'EPS BAU Outputs'!$A:$A,"*"&amp;$A22&amp;"*",'EPS BAU Outputs'!$B:$B,$B$14)/10^12*VLOOKUP($C22,GWPbyPollutant,2,FALSE)</f>
        <v>0</v>
      </c>
      <c r="X22">
        <f>SUMIFS('EPS BAU Outputs'!W:W,'EPS BAU Outputs'!$A:$A,"*"&amp;$C22&amp;"*",'EPS BAU Outputs'!$A:$A,"*"&amp;$B22&amp;"*",'EPS BAU Outputs'!$A:$A,"*"&amp;$A22&amp;"*",'EPS BAU Outputs'!$B:$B,$B$14)/10^12*VLOOKUP($C22,GWPbyPollutant,2,FALSE)</f>
        <v>0</v>
      </c>
      <c r="Y22">
        <f>SUMIFS('EPS BAU Outputs'!X:X,'EPS BAU Outputs'!$A:$A,"*"&amp;$C22&amp;"*",'EPS BAU Outputs'!$A:$A,"*"&amp;$B22&amp;"*",'EPS BAU Outputs'!$A:$A,"*"&amp;$A22&amp;"*",'EPS BAU Outputs'!$B:$B,$B$14)/10^12*VLOOKUP($C22,GWPbyPollutant,2,FALSE)</f>
        <v>0</v>
      </c>
      <c r="Z22">
        <f>SUMIFS('EPS BAU Outputs'!Y:Y,'EPS BAU Outputs'!$A:$A,"*"&amp;$C22&amp;"*",'EPS BAU Outputs'!$A:$A,"*"&amp;$B22&amp;"*",'EPS BAU Outputs'!$A:$A,"*"&amp;$A22&amp;"*",'EPS BAU Outputs'!$B:$B,$B$14)/10^12*VLOOKUP($C22,GWPbyPollutant,2,FALSE)</f>
        <v>0</v>
      </c>
      <c r="AA22">
        <f>SUMIFS('EPS BAU Outputs'!Z:Z,'EPS BAU Outputs'!$A:$A,"*"&amp;$C22&amp;"*",'EPS BAU Outputs'!$A:$A,"*"&amp;$B22&amp;"*",'EPS BAU Outputs'!$A:$A,"*"&amp;$A22&amp;"*",'EPS BAU Outputs'!$B:$B,$B$14)/10^12*VLOOKUP($C22,GWPbyPollutant,2,FALSE)</f>
        <v>0</v>
      </c>
      <c r="AB22">
        <f>SUMIFS('EPS BAU Outputs'!AA:AA,'EPS BAU Outputs'!$A:$A,"*"&amp;$C22&amp;"*",'EPS BAU Outputs'!$A:$A,"*"&amp;$B22&amp;"*",'EPS BAU Outputs'!$A:$A,"*"&amp;$A22&amp;"*",'EPS BAU Outputs'!$B:$B,$B$14)/10^12*VLOOKUP($C22,GWPbyPollutant,2,FALSE)</f>
        <v>0</v>
      </c>
      <c r="AC22">
        <f>SUMIFS('EPS BAU Outputs'!AB:AB,'EPS BAU Outputs'!$A:$A,"*"&amp;$C22&amp;"*",'EPS BAU Outputs'!$A:$A,"*"&amp;$B22&amp;"*",'EPS BAU Outputs'!$A:$A,"*"&amp;$A22&amp;"*",'EPS BAU Outputs'!$B:$B,$B$14)/10^12*VLOOKUP($C22,GWPbyPollutant,2,FALSE)</f>
        <v>0</v>
      </c>
      <c r="AD22">
        <f>SUMIFS('EPS BAU Outputs'!AC:AC,'EPS BAU Outputs'!$A:$A,"*"&amp;$C22&amp;"*",'EPS BAU Outputs'!$A:$A,"*"&amp;$B22&amp;"*",'EPS BAU Outputs'!$A:$A,"*"&amp;$A22&amp;"*",'EPS BAU Outputs'!$B:$B,$B$14)/10^12*VLOOKUP($C22,GWPbyPollutant,2,FALSE)</f>
        <v>0</v>
      </c>
      <c r="AE22">
        <f>SUMIFS('EPS BAU Outputs'!AD:AD,'EPS BAU Outputs'!$A:$A,"*"&amp;$C22&amp;"*",'EPS BAU Outputs'!$A:$A,"*"&amp;$B22&amp;"*",'EPS BAU Outputs'!$A:$A,"*"&amp;$A22&amp;"*",'EPS BAU Outputs'!$B:$B,$B$14)/10^12*VLOOKUP($C22,GWPbyPollutant,2,FALSE)</f>
        <v>0</v>
      </c>
      <c r="AF22">
        <f>SUMIFS('EPS BAU Outputs'!AE:AE,'EPS BAU Outputs'!$A:$A,"*"&amp;$C22&amp;"*",'EPS BAU Outputs'!$A:$A,"*"&amp;$B22&amp;"*",'EPS BAU Outputs'!$A:$A,"*"&amp;$A22&amp;"*",'EPS BAU Outputs'!$B:$B,$B$14)/10^12*VLOOKUP($C22,GWPbyPollutant,2,FALSE)</f>
        <v>0</v>
      </c>
      <c r="AG22">
        <f>SUMIFS('EPS BAU Outputs'!AF:AF,'EPS BAU Outputs'!$A:$A,"*"&amp;$C22&amp;"*",'EPS BAU Outputs'!$A:$A,"*"&amp;$B22&amp;"*",'EPS BAU Outputs'!$A:$A,"*"&amp;$A22&amp;"*",'EPS BAU Outputs'!$B:$B,$B$14)/10^12*VLOOKUP($C22,GWPbyPollutant,2,FALSE)</f>
        <v>0</v>
      </c>
      <c r="AH22">
        <f>SUMIFS('EPS BAU Outputs'!AG:AG,'EPS BAU Outputs'!$A:$A,"*"&amp;$C22&amp;"*",'EPS BAU Outputs'!$A:$A,"*"&amp;$B22&amp;"*",'EPS BAU Outputs'!$A:$A,"*"&amp;$A22&amp;"*",'EPS BAU Outputs'!$B:$B,$B$14)/10^12*VLOOKUP($C22,GWPbyPollutant,2,FALSE)</f>
        <v>0</v>
      </c>
    </row>
    <row r="23" spans="1:34" hidden="1" outlineLevel="1">
      <c r="A23" t="s">
        <v>597</v>
      </c>
      <c r="B23" t="s">
        <v>523</v>
      </c>
      <c r="C23" t="s">
        <v>412</v>
      </c>
      <c r="D23">
        <f>SUMIFS('EPS BAU Outputs'!C:C,'EPS BAU Outputs'!$A:$A,"*"&amp;$C23&amp;"*",'EPS BAU Outputs'!$A:$A,"*"&amp;$B23&amp;"*",'EPS BAU Outputs'!$A:$A,"*"&amp;$A23&amp;"*",'EPS BAU Outputs'!$B:$B,$B$14)/10^12*VLOOKUP($C23,GWPbyPollutant,2,FALSE)</f>
        <v>0.25288311999999996</v>
      </c>
      <c r="E23">
        <f>SUMIFS('EPS BAU Outputs'!D:D,'EPS BAU Outputs'!$A:$A,"*"&amp;$C23&amp;"*",'EPS BAU Outputs'!$A:$A,"*"&amp;$B23&amp;"*",'EPS BAU Outputs'!$A:$A,"*"&amp;$A23&amp;"*",'EPS BAU Outputs'!$B:$B,$B$14)/10^12*VLOOKUP($C23,GWPbyPollutant,2,FALSE)</f>
        <v>0.25950651999999996</v>
      </c>
      <c r="F23">
        <f>SUMIFS('EPS BAU Outputs'!E:E,'EPS BAU Outputs'!$A:$A,"*"&amp;$C23&amp;"*",'EPS BAU Outputs'!$A:$A,"*"&amp;$B23&amp;"*",'EPS BAU Outputs'!$A:$A,"*"&amp;$A23&amp;"*",'EPS BAU Outputs'!$B:$B,$B$14)/10^12*VLOOKUP($C23,GWPbyPollutant,2,FALSE)</f>
        <v>0.25686584000000001</v>
      </c>
      <c r="G23">
        <f>SUMIFS('EPS BAU Outputs'!F:F,'EPS BAU Outputs'!$A:$A,"*"&amp;$C23&amp;"*",'EPS BAU Outputs'!$A:$A,"*"&amp;$B23&amp;"*",'EPS BAU Outputs'!$A:$A,"*"&amp;$A23&amp;"*",'EPS BAU Outputs'!$B:$B,$B$14)/10^12*VLOOKUP($C23,GWPbyPollutant,2,FALSE)</f>
        <v>0.26141135999999998</v>
      </c>
      <c r="H23">
        <f>SUMIFS('EPS BAU Outputs'!G:G,'EPS BAU Outputs'!$A:$A,"*"&amp;$C23&amp;"*",'EPS BAU Outputs'!$A:$A,"*"&amp;$B23&amp;"*",'EPS BAU Outputs'!$A:$A,"*"&amp;$A23&amp;"*",'EPS BAU Outputs'!$B:$B,$B$14)/10^12*VLOOKUP($C23,GWPbyPollutant,2,FALSE)</f>
        <v>0.26235216</v>
      </c>
      <c r="I23">
        <f>SUMIFS('EPS BAU Outputs'!H:H,'EPS BAU Outputs'!$A:$A,"*"&amp;$C23&amp;"*",'EPS BAU Outputs'!$A:$A,"*"&amp;$B23&amp;"*",'EPS BAU Outputs'!$A:$A,"*"&amp;$A23&amp;"*",'EPS BAU Outputs'!$B:$B,$B$14)/10^12*VLOOKUP($C23,GWPbyPollutant,2,FALSE)</f>
        <v>0.26573511999999999</v>
      </c>
      <c r="J23">
        <f>SUMIFS('EPS BAU Outputs'!I:I,'EPS BAU Outputs'!$A:$A,"*"&amp;$C23&amp;"*",'EPS BAU Outputs'!$A:$A,"*"&amp;$B23&amp;"*",'EPS BAU Outputs'!$A:$A,"*"&amp;$A23&amp;"*",'EPS BAU Outputs'!$B:$B,$B$14)/10^12*VLOOKUP($C23,GWPbyPollutant,2,FALSE)</f>
        <v>0.26719419999999999</v>
      </c>
      <c r="K23">
        <f>SUMIFS('EPS BAU Outputs'!J:J,'EPS BAU Outputs'!$A:$A,"*"&amp;$C23&amp;"*",'EPS BAU Outputs'!$A:$A,"*"&amp;$B23&amp;"*",'EPS BAU Outputs'!$A:$A,"*"&amp;$A23&amp;"*",'EPS BAU Outputs'!$B:$B,$B$14)/10^12*VLOOKUP($C23,GWPbyPollutant,2,FALSE)</f>
        <v>0.26746468000000001</v>
      </c>
      <c r="L23">
        <f>SUMIFS('EPS BAU Outputs'!K:K,'EPS BAU Outputs'!$A:$A,"*"&amp;$C23&amp;"*",'EPS BAU Outputs'!$A:$A,"*"&amp;$B23&amp;"*",'EPS BAU Outputs'!$A:$A,"*"&amp;$A23&amp;"*",'EPS BAU Outputs'!$B:$B,$B$14)/10^12*VLOOKUP($C23,GWPbyPollutant,2,FALSE)</f>
        <v>0.26591376</v>
      </c>
      <c r="M23">
        <f>SUMIFS('EPS BAU Outputs'!L:L,'EPS BAU Outputs'!$A:$A,"*"&amp;$C23&amp;"*",'EPS BAU Outputs'!$A:$A,"*"&amp;$B23&amp;"*",'EPS BAU Outputs'!$A:$A,"*"&amp;$A23&amp;"*",'EPS BAU Outputs'!$B:$B,$B$14)/10^12*VLOOKUP($C23,GWPbyPollutant,2,FALSE)</f>
        <v>0.26568976</v>
      </c>
      <c r="N23">
        <f>SUMIFS('EPS BAU Outputs'!M:M,'EPS BAU Outputs'!$A:$A,"*"&amp;$C23&amp;"*",'EPS BAU Outputs'!$A:$A,"*"&amp;$B23&amp;"*",'EPS BAU Outputs'!$A:$A,"*"&amp;$A23&amp;"*",'EPS BAU Outputs'!$B:$B,$B$14)/10^12*VLOOKUP($C23,GWPbyPollutant,2,FALSE)</f>
        <v>0.26408619999999999</v>
      </c>
      <c r="O23">
        <f>SUMIFS('EPS BAU Outputs'!N:N,'EPS BAU Outputs'!$A:$A,"*"&amp;$C23&amp;"*",'EPS BAU Outputs'!$A:$A,"*"&amp;$B23&amp;"*",'EPS BAU Outputs'!$A:$A,"*"&amp;$A23&amp;"*",'EPS BAU Outputs'!$B:$B,$B$14)/10^12*VLOOKUP($C23,GWPbyPollutant,2,FALSE)</f>
        <v>0.26297012000000003</v>
      </c>
      <c r="P23">
        <f>SUMIFS('EPS BAU Outputs'!O:O,'EPS BAU Outputs'!$A:$A,"*"&amp;$C23&amp;"*",'EPS BAU Outputs'!$A:$A,"*"&amp;$B23&amp;"*",'EPS BAU Outputs'!$A:$A,"*"&amp;$A23&amp;"*",'EPS BAU Outputs'!$B:$B,$B$14)/10^12*VLOOKUP($C23,GWPbyPollutant,2,FALSE)</f>
        <v>0.26382719999999998</v>
      </c>
      <c r="Q23">
        <f>SUMIFS('EPS BAU Outputs'!P:P,'EPS BAU Outputs'!$A:$A,"*"&amp;$C23&amp;"*",'EPS BAU Outputs'!$A:$A,"*"&amp;$B23&amp;"*",'EPS BAU Outputs'!$A:$A,"*"&amp;$A23&amp;"*",'EPS BAU Outputs'!$B:$B,$B$14)/10^12*VLOOKUP($C23,GWPbyPollutant,2,FALSE)</f>
        <v>0.2656654</v>
      </c>
      <c r="R23">
        <f>SUMIFS('EPS BAU Outputs'!Q:Q,'EPS BAU Outputs'!$A:$A,"*"&amp;$C23&amp;"*",'EPS BAU Outputs'!$A:$A,"*"&amp;$B23&amp;"*",'EPS BAU Outputs'!$A:$A,"*"&amp;$A23&amp;"*",'EPS BAU Outputs'!$B:$B,$B$14)/10^12*VLOOKUP($C23,GWPbyPollutant,2,FALSE)</f>
        <v>0.26688368000000001</v>
      </c>
      <c r="S23">
        <f>SUMIFS('EPS BAU Outputs'!R:R,'EPS BAU Outputs'!$A:$A,"*"&amp;$C23&amp;"*",'EPS BAU Outputs'!$A:$A,"*"&amp;$B23&amp;"*",'EPS BAU Outputs'!$A:$A,"*"&amp;$A23&amp;"*",'EPS BAU Outputs'!$B:$B,$B$14)/10^12*VLOOKUP($C23,GWPbyPollutant,2,FALSE)</f>
        <v>0.26681675999999999</v>
      </c>
      <c r="T23">
        <f>SUMIFS('EPS BAU Outputs'!S:S,'EPS BAU Outputs'!$A:$A,"*"&amp;$C23&amp;"*",'EPS BAU Outputs'!$A:$A,"*"&amp;$B23&amp;"*",'EPS BAU Outputs'!$A:$A,"*"&amp;$A23&amp;"*",'EPS BAU Outputs'!$B:$B,$B$14)/10^12*VLOOKUP($C23,GWPbyPollutant,2,FALSE)</f>
        <v>0.26924855999999997</v>
      </c>
      <c r="U23">
        <f>SUMIFS('EPS BAU Outputs'!T:T,'EPS BAU Outputs'!$A:$A,"*"&amp;$C23&amp;"*",'EPS BAU Outputs'!$A:$A,"*"&amp;$B23&amp;"*",'EPS BAU Outputs'!$A:$A,"*"&amp;$A23&amp;"*",'EPS BAU Outputs'!$B:$B,$B$14)/10^12*VLOOKUP($C23,GWPbyPollutant,2,FALSE)</f>
        <v>0.26823187999999998</v>
      </c>
      <c r="V23">
        <f>SUMIFS('EPS BAU Outputs'!U:U,'EPS BAU Outputs'!$A:$A,"*"&amp;$C23&amp;"*",'EPS BAU Outputs'!$A:$A,"*"&amp;$B23&amp;"*",'EPS BAU Outputs'!$A:$A,"*"&amp;$A23&amp;"*",'EPS BAU Outputs'!$B:$B,$B$14)/10^12*VLOOKUP($C23,GWPbyPollutant,2,FALSE)</f>
        <v>0.26793060000000002</v>
      </c>
      <c r="W23">
        <f>SUMIFS('EPS BAU Outputs'!V:V,'EPS BAU Outputs'!$A:$A,"*"&amp;$C23&amp;"*",'EPS BAU Outputs'!$A:$A,"*"&amp;$B23&amp;"*",'EPS BAU Outputs'!$A:$A,"*"&amp;$A23&amp;"*",'EPS BAU Outputs'!$B:$B,$B$14)/10^12*VLOOKUP($C23,GWPbyPollutant,2,FALSE)</f>
        <v>0.26639116000000002</v>
      </c>
      <c r="X23">
        <f>SUMIFS('EPS BAU Outputs'!W:W,'EPS BAU Outputs'!$A:$A,"*"&amp;$C23&amp;"*",'EPS BAU Outputs'!$A:$A,"*"&amp;$B23&amp;"*",'EPS BAU Outputs'!$A:$A,"*"&amp;$A23&amp;"*",'EPS BAU Outputs'!$B:$B,$B$14)/10^12*VLOOKUP($C23,GWPbyPollutant,2,FALSE)</f>
        <v>0.26558364000000001</v>
      </c>
      <c r="Y23">
        <f>SUMIFS('EPS BAU Outputs'!X:X,'EPS BAU Outputs'!$A:$A,"*"&amp;$C23&amp;"*",'EPS BAU Outputs'!$A:$A,"*"&amp;$B23&amp;"*",'EPS BAU Outputs'!$A:$A,"*"&amp;$A23&amp;"*",'EPS BAU Outputs'!$B:$B,$B$14)/10^12*VLOOKUP($C23,GWPbyPollutant,2,FALSE)</f>
        <v>0.26609267999999997</v>
      </c>
      <c r="Z23">
        <f>SUMIFS('EPS BAU Outputs'!Y:Y,'EPS BAU Outputs'!$A:$A,"*"&amp;$C23&amp;"*",'EPS BAU Outputs'!$A:$A,"*"&amp;$B23&amp;"*",'EPS BAU Outputs'!$A:$A,"*"&amp;$A23&amp;"*",'EPS BAU Outputs'!$B:$B,$B$14)/10^12*VLOOKUP($C23,GWPbyPollutant,2,FALSE)</f>
        <v>0.26534284000000002</v>
      </c>
      <c r="AA23">
        <f>SUMIFS('EPS BAU Outputs'!Z:Z,'EPS BAU Outputs'!$A:$A,"*"&amp;$C23&amp;"*",'EPS BAU Outputs'!$A:$A,"*"&amp;$B23&amp;"*",'EPS BAU Outputs'!$A:$A,"*"&amp;$A23&amp;"*",'EPS BAU Outputs'!$B:$B,$B$14)/10^12*VLOOKUP($C23,GWPbyPollutant,2,FALSE)</f>
        <v>0.26535431999999998</v>
      </c>
      <c r="AB23">
        <f>SUMIFS('EPS BAU Outputs'!AA:AA,'EPS BAU Outputs'!$A:$A,"*"&amp;$C23&amp;"*",'EPS BAU Outputs'!$A:$A,"*"&amp;$B23&amp;"*",'EPS BAU Outputs'!$A:$A,"*"&amp;$A23&amp;"*",'EPS BAU Outputs'!$B:$B,$B$14)/10^12*VLOOKUP($C23,GWPbyPollutant,2,FALSE)</f>
        <v>0.26582696</v>
      </c>
      <c r="AC23">
        <f>SUMIFS('EPS BAU Outputs'!AB:AB,'EPS BAU Outputs'!$A:$A,"*"&amp;$C23&amp;"*",'EPS BAU Outputs'!$A:$A,"*"&amp;$B23&amp;"*",'EPS BAU Outputs'!$A:$A,"*"&amp;$A23&amp;"*",'EPS BAU Outputs'!$B:$B,$B$14)/10^12*VLOOKUP($C23,GWPbyPollutant,2,FALSE)</f>
        <v>0.26583508</v>
      </c>
      <c r="AD23">
        <f>SUMIFS('EPS BAU Outputs'!AC:AC,'EPS BAU Outputs'!$A:$A,"*"&amp;$C23&amp;"*",'EPS BAU Outputs'!$A:$A,"*"&amp;$B23&amp;"*",'EPS BAU Outputs'!$A:$A,"*"&amp;$A23&amp;"*",'EPS BAU Outputs'!$B:$B,$B$14)/10^12*VLOOKUP($C23,GWPbyPollutant,2,FALSE)</f>
        <v>0.26504127999999999</v>
      </c>
      <c r="AE23">
        <f>SUMIFS('EPS BAU Outputs'!AD:AD,'EPS BAU Outputs'!$A:$A,"*"&amp;$C23&amp;"*",'EPS BAU Outputs'!$A:$A,"*"&amp;$B23&amp;"*",'EPS BAU Outputs'!$A:$A,"*"&amp;$A23&amp;"*",'EPS BAU Outputs'!$B:$B,$B$14)/10^12*VLOOKUP($C23,GWPbyPollutant,2,FALSE)</f>
        <v>0.26487636000000003</v>
      </c>
      <c r="AF23">
        <f>SUMIFS('EPS BAU Outputs'!AE:AE,'EPS BAU Outputs'!$A:$A,"*"&amp;$C23&amp;"*",'EPS BAU Outputs'!$A:$A,"*"&amp;$B23&amp;"*",'EPS BAU Outputs'!$A:$A,"*"&amp;$A23&amp;"*",'EPS BAU Outputs'!$B:$B,$B$14)/10^12*VLOOKUP($C23,GWPbyPollutant,2,FALSE)</f>
        <v>0.26504324000000001</v>
      </c>
      <c r="AG23">
        <f>SUMIFS('EPS BAU Outputs'!AF:AF,'EPS BAU Outputs'!$A:$A,"*"&amp;$C23&amp;"*",'EPS BAU Outputs'!$A:$A,"*"&amp;$B23&amp;"*",'EPS BAU Outputs'!$A:$A,"*"&amp;$A23&amp;"*",'EPS BAU Outputs'!$B:$B,$B$14)/10^12*VLOOKUP($C23,GWPbyPollutant,2,FALSE)</f>
        <v>0.26384091999999998</v>
      </c>
      <c r="AH23">
        <f>SUMIFS('EPS BAU Outputs'!AG:AG,'EPS BAU Outputs'!$A:$A,"*"&amp;$C23&amp;"*",'EPS BAU Outputs'!$A:$A,"*"&amp;$B23&amp;"*",'EPS BAU Outputs'!$A:$A,"*"&amp;$A23&amp;"*",'EPS BAU Outputs'!$B:$B,$B$14)/10^12*VLOOKUP($C23,GWPbyPollutant,2,FALSE)</f>
        <v>0.26375747999999999</v>
      </c>
    </row>
    <row r="24" spans="1:34" hidden="1" outlineLevel="1">
      <c r="A24" t="s">
        <v>597</v>
      </c>
      <c r="B24" t="s">
        <v>523</v>
      </c>
      <c r="C24" t="s">
        <v>411</v>
      </c>
      <c r="D24">
        <f>SUMIFS('EPS BAU Outputs'!C:C,'EPS BAU Outputs'!$A:$A,"*"&amp;$C24&amp;"*",'EPS BAU Outputs'!$A:$A,"*"&amp;$B24&amp;"*",'EPS BAU Outputs'!$A:$A,"*"&amp;$A24&amp;"*",'EPS BAU Outputs'!$B:$B,$B$14)/10^12*VLOOKUP($C24,GWPbyPollutant,2,FALSE)</f>
        <v>0.87901825</v>
      </c>
      <c r="E24">
        <f>SUMIFS('EPS BAU Outputs'!D:D,'EPS BAU Outputs'!$A:$A,"*"&amp;$C24&amp;"*",'EPS BAU Outputs'!$A:$A,"*"&amp;$B24&amp;"*",'EPS BAU Outputs'!$A:$A,"*"&amp;$A24&amp;"*",'EPS BAU Outputs'!$B:$B,$B$14)/10^12*VLOOKUP($C24,GWPbyPollutant,2,FALSE)</f>
        <v>0.89251469999999999</v>
      </c>
      <c r="F24">
        <f>SUMIFS('EPS BAU Outputs'!E:E,'EPS BAU Outputs'!$A:$A,"*"&amp;$C24&amp;"*",'EPS BAU Outputs'!$A:$A,"*"&amp;$B24&amp;"*",'EPS BAU Outputs'!$A:$A,"*"&amp;$A24&amp;"*",'EPS BAU Outputs'!$B:$B,$B$14)/10^12*VLOOKUP($C24,GWPbyPollutant,2,FALSE)</f>
        <v>0.8756024</v>
      </c>
      <c r="G24">
        <f>SUMIFS('EPS BAU Outputs'!F:F,'EPS BAU Outputs'!$A:$A,"*"&amp;$C24&amp;"*",'EPS BAU Outputs'!$A:$A,"*"&amp;$B24&amp;"*",'EPS BAU Outputs'!$A:$A,"*"&amp;$A24&amp;"*",'EPS BAU Outputs'!$B:$B,$B$14)/10^12*VLOOKUP($C24,GWPbyPollutant,2,FALSE)</f>
        <v>0.88434740000000001</v>
      </c>
      <c r="H24">
        <f>SUMIFS('EPS BAU Outputs'!G:G,'EPS BAU Outputs'!$A:$A,"*"&amp;$C24&amp;"*",'EPS BAU Outputs'!$A:$A,"*"&amp;$B24&amp;"*",'EPS BAU Outputs'!$A:$A,"*"&amp;$A24&amp;"*",'EPS BAU Outputs'!$B:$B,$B$14)/10^12*VLOOKUP($C24,GWPbyPollutant,2,FALSE)</f>
        <v>0.88107730000000006</v>
      </c>
      <c r="I24">
        <f>SUMIFS('EPS BAU Outputs'!H:H,'EPS BAU Outputs'!$A:$A,"*"&amp;$C24&amp;"*",'EPS BAU Outputs'!$A:$A,"*"&amp;$B24&amp;"*",'EPS BAU Outputs'!$A:$A,"*"&amp;$A24&amp;"*",'EPS BAU Outputs'!$B:$B,$B$14)/10^12*VLOOKUP($C24,GWPbyPollutant,2,FALSE)</f>
        <v>0.88457795000000006</v>
      </c>
      <c r="J24">
        <f>SUMIFS('EPS BAU Outputs'!I:I,'EPS BAU Outputs'!$A:$A,"*"&amp;$C24&amp;"*",'EPS BAU Outputs'!$A:$A,"*"&amp;$B24&amp;"*",'EPS BAU Outputs'!$A:$A,"*"&amp;$A24&amp;"*",'EPS BAU Outputs'!$B:$B,$B$14)/10^12*VLOOKUP($C24,GWPbyPollutant,2,FALSE)</f>
        <v>0.88316550000000005</v>
      </c>
      <c r="K24">
        <f>SUMIFS('EPS BAU Outputs'!J:J,'EPS BAU Outputs'!$A:$A,"*"&amp;$C24&amp;"*",'EPS BAU Outputs'!$A:$A,"*"&amp;$B24&amp;"*",'EPS BAU Outputs'!$A:$A,"*"&amp;$A24&amp;"*",'EPS BAU Outputs'!$B:$B,$B$14)/10^12*VLOOKUP($C24,GWPbyPollutant,2,FALSE)</f>
        <v>0.87871085000000004</v>
      </c>
      <c r="L24">
        <f>SUMIFS('EPS BAU Outputs'!K:K,'EPS BAU Outputs'!$A:$A,"*"&amp;$C24&amp;"*",'EPS BAU Outputs'!$A:$A,"*"&amp;$B24&amp;"*",'EPS BAU Outputs'!$A:$A,"*"&amp;$A24&amp;"*",'EPS BAU Outputs'!$B:$B,$B$14)/10^12*VLOOKUP($C24,GWPbyPollutant,2,FALSE)</f>
        <v>0.86826190000000003</v>
      </c>
      <c r="M24">
        <f>SUMIFS('EPS BAU Outputs'!L:L,'EPS BAU Outputs'!$A:$A,"*"&amp;$C24&amp;"*",'EPS BAU Outputs'!$A:$A,"*"&amp;$B24&amp;"*",'EPS BAU Outputs'!$A:$A,"*"&amp;$A24&amp;"*",'EPS BAU Outputs'!$B:$B,$B$14)/10^12*VLOOKUP($C24,GWPbyPollutant,2,FALSE)</f>
        <v>0.86246899999999993</v>
      </c>
      <c r="N24">
        <f>SUMIFS('EPS BAU Outputs'!M:M,'EPS BAU Outputs'!$A:$A,"*"&amp;$C24&amp;"*",'EPS BAU Outputs'!$A:$A,"*"&amp;$B24&amp;"*",'EPS BAU Outputs'!$A:$A,"*"&amp;$A24&amp;"*",'EPS BAU Outputs'!$B:$B,$B$14)/10^12*VLOOKUP($C24,GWPbyPollutant,2,FALSE)</f>
        <v>0.85206510000000002</v>
      </c>
      <c r="O24">
        <f>SUMIFS('EPS BAU Outputs'!N:N,'EPS BAU Outputs'!$A:$A,"*"&amp;$C24&amp;"*",'EPS BAU Outputs'!$A:$A,"*"&amp;$B24&amp;"*",'EPS BAU Outputs'!$A:$A,"*"&amp;$A24&amp;"*",'EPS BAU Outputs'!$B:$B,$B$14)/10^12*VLOOKUP($C24,GWPbyPollutant,2,FALSE)</f>
        <v>0.84333865000000008</v>
      </c>
      <c r="P24">
        <f>SUMIFS('EPS BAU Outputs'!O:O,'EPS BAU Outputs'!$A:$A,"*"&amp;$C24&amp;"*",'EPS BAU Outputs'!$A:$A,"*"&amp;$B24&amp;"*",'EPS BAU Outputs'!$A:$A,"*"&amp;$A24&amp;"*",'EPS BAU Outputs'!$B:$B,$B$14)/10^12*VLOOKUP($C24,GWPbyPollutant,2,FALSE)</f>
        <v>0.84192885000000006</v>
      </c>
      <c r="Q24">
        <f>SUMIFS('EPS BAU Outputs'!P:P,'EPS BAU Outputs'!$A:$A,"*"&amp;$C24&amp;"*",'EPS BAU Outputs'!$A:$A,"*"&amp;$B24&amp;"*",'EPS BAU Outputs'!$A:$A,"*"&amp;$A24&amp;"*",'EPS BAU Outputs'!$B:$B,$B$14)/10^12*VLOOKUP($C24,GWPbyPollutant,2,FALSE)</f>
        <v>0.84492335000000007</v>
      </c>
      <c r="R24">
        <f>SUMIFS('EPS BAU Outputs'!Q:Q,'EPS BAU Outputs'!$A:$A,"*"&amp;$C24&amp;"*",'EPS BAU Outputs'!$A:$A,"*"&amp;$B24&amp;"*",'EPS BAU Outputs'!$A:$A,"*"&amp;$A24&amp;"*",'EPS BAU Outputs'!$B:$B,$B$14)/10^12*VLOOKUP($C24,GWPbyPollutant,2,FALSE)</f>
        <v>0.84475904999999996</v>
      </c>
      <c r="S24">
        <f>SUMIFS('EPS BAU Outputs'!R:R,'EPS BAU Outputs'!$A:$A,"*"&amp;$C24&amp;"*",'EPS BAU Outputs'!$A:$A,"*"&amp;$B24&amp;"*",'EPS BAU Outputs'!$A:$A,"*"&amp;$A24&amp;"*",'EPS BAU Outputs'!$B:$B,$B$14)/10^12*VLOOKUP($C24,GWPbyPollutant,2,FALSE)</f>
        <v>0.84160025000000005</v>
      </c>
      <c r="T24">
        <f>SUMIFS('EPS BAU Outputs'!S:S,'EPS BAU Outputs'!$A:$A,"*"&amp;$C24&amp;"*",'EPS BAU Outputs'!$A:$A,"*"&amp;$B24&amp;"*",'EPS BAU Outputs'!$A:$A,"*"&amp;$A24&amp;"*",'EPS BAU Outputs'!$B:$B,$B$14)/10^12*VLOOKUP($C24,GWPbyPollutant,2,FALSE)</f>
        <v>0.84644975</v>
      </c>
      <c r="U24">
        <f>SUMIFS('EPS BAU Outputs'!T:T,'EPS BAU Outputs'!$A:$A,"*"&amp;$C24&amp;"*",'EPS BAU Outputs'!$A:$A,"*"&amp;$B24&amp;"*",'EPS BAU Outputs'!$A:$A,"*"&amp;$A24&amp;"*",'EPS BAU Outputs'!$B:$B,$B$14)/10^12*VLOOKUP($C24,GWPbyPollutant,2,FALSE)</f>
        <v>0.83908804999999997</v>
      </c>
      <c r="V24">
        <f>SUMIFS('EPS BAU Outputs'!U:U,'EPS BAU Outputs'!$A:$A,"*"&amp;$C24&amp;"*",'EPS BAU Outputs'!$A:$A,"*"&amp;$B24&amp;"*",'EPS BAU Outputs'!$A:$A,"*"&amp;$A24&amp;"*",'EPS BAU Outputs'!$B:$B,$B$14)/10^12*VLOOKUP($C24,GWPbyPollutant,2,FALSE)</f>
        <v>0.83538070000000009</v>
      </c>
      <c r="W24">
        <f>SUMIFS('EPS BAU Outputs'!V:V,'EPS BAU Outputs'!$A:$A,"*"&amp;$C24&amp;"*",'EPS BAU Outputs'!$A:$A,"*"&amp;$B24&amp;"*",'EPS BAU Outputs'!$A:$A,"*"&amp;$A24&amp;"*",'EPS BAU Outputs'!$B:$B,$B$14)/10^12*VLOOKUP($C24,GWPbyPollutant,2,FALSE)</f>
        <v>0.82787854999999999</v>
      </c>
      <c r="X24">
        <f>SUMIFS('EPS BAU Outputs'!W:W,'EPS BAU Outputs'!$A:$A,"*"&amp;$C24&amp;"*",'EPS BAU Outputs'!$A:$A,"*"&amp;$B24&amp;"*",'EPS BAU Outputs'!$A:$A,"*"&amp;$A24&amp;"*",'EPS BAU Outputs'!$B:$B,$B$14)/10^12*VLOOKUP($C24,GWPbyPollutant,2,FALSE)</f>
        <v>0.82187895</v>
      </c>
      <c r="Y24">
        <f>SUMIFS('EPS BAU Outputs'!X:X,'EPS BAU Outputs'!$A:$A,"*"&amp;$C24&amp;"*",'EPS BAU Outputs'!$A:$A,"*"&amp;$B24&amp;"*",'EPS BAU Outputs'!$A:$A,"*"&amp;$A24&amp;"*",'EPS BAU Outputs'!$B:$B,$B$14)/10^12*VLOOKUP($C24,GWPbyPollutant,2,FALSE)</f>
        <v>0.82084544999999998</v>
      </c>
      <c r="Z24">
        <f>SUMIFS('EPS BAU Outputs'!Y:Y,'EPS BAU Outputs'!$A:$A,"*"&amp;$C24&amp;"*",'EPS BAU Outputs'!$A:$A,"*"&amp;$B24&amp;"*",'EPS BAU Outputs'!$A:$A,"*"&amp;$A24&amp;"*",'EPS BAU Outputs'!$B:$B,$B$14)/10^12*VLOOKUP($C24,GWPbyPollutant,2,FALSE)</f>
        <v>0.81693404999999997</v>
      </c>
      <c r="AA24">
        <f>SUMIFS('EPS BAU Outputs'!Z:Z,'EPS BAU Outputs'!$A:$A,"*"&amp;$C24&amp;"*",'EPS BAU Outputs'!$A:$A,"*"&amp;$B24&amp;"*",'EPS BAU Outputs'!$A:$A,"*"&amp;$A24&amp;"*",'EPS BAU Outputs'!$B:$B,$B$14)/10^12*VLOOKUP($C24,GWPbyPollutant,2,FALSE)</f>
        <v>0.81458615000000001</v>
      </c>
      <c r="AB24">
        <f>SUMIFS('EPS BAU Outputs'!AA:AA,'EPS BAU Outputs'!$A:$A,"*"&amp;$C24&amp;"*",'EPS BAU Outputs'!$A:$A,"*"&amp;$B24&amp;"*",'EPS BAU Outputs'!$A:$A,"*"&amp;$A24&amp;"*",'EPS BAU Outputs'!$B:$B,$B$14)/10^12*VLOOKUP($C24,GWPbyPollutant,2,FALSE)</f>
        <v>0.8152566</v>
      </c>
      <c r="AC24">
        <f>SUMIFS('EPS BAU Outputs'!AB:AB,'EPS BAU Outputs'!$A:$A,"*"&amp;$C24&amp;"*",'EPS BAU Outputs'!$A:$A,"*"&amp;$B24&amp;"*",'EPS BAU Outputs'!$A:$A,"*"&amp;$A24&amp;"*",'EPS BAU Outputs'!$B:$B,$B$14)/10^12*VLOOKUP($C24,GWPbyPollutant,2,FALSE)</f>
        <v>0.81288484999999999</v>
      </c>
      <c r="AD24">
        <f>SUMIFS('EPS BAU Outputs'!AC:AC,'EPS BAU Outputs'!$A:$A,"*"&amp;$C24&amp;"*",'EPS BAU Outputs'!$A:$A,"*"&amp;$B24&amp;"*",'EPS BAU Outputs'!$A:$A,"*"&amp;$A24&amp;"*",'EPS BAU Outputs'!$B:$B,$B$14)/10^12*VLOOKUP($C24,GWPbyPollutant,2,FALSE)</f>
        <v>0.80917485</v>
      </c>
      <c r="AE24">
        <f>SUMIFS('EPS BAU Outputs'!AD:AD,'EPS BAU Outputs'!$A:$A,"*"&amp;$C24&amp;"*",'EPS BAU Outputs'!$A:$A,"*"&amp;$B24&amp;"*",'EPS BAU Outputs'!$A:$A,"*"&amp;$A24&amp;"*",'EPS BAU Outputs'!$B:$B,$B$14)/10^12*VLOOKUP($C24,GWPbyPollutant,2,FALSE)</f>
        <v>0.80757690000000004</v>
      </c>
      <c r="AF24">
        <f>SUMIFS('EPS BAU Outputs'!AE:AE,'EPS BAU Outputs'!$A:$A,"*"&amp;$C24&amp;"*",'EPS BAU Outputs'!$A:$A,"*"&amp;$B24&amp;"*",'EPS BAU Outputs'!$A:$A,"*"&amp;$A24&amp;"*",'EPS BAU Outputs'!$B:$B,$B$14)/10^12*VLOOKUP($C24,GWPbyPollutant,2,FALSE)</f>
        <v>0.80713170000000001</v>
      </c>
      <c r="AG24">
        <f>SUMIFS('EPS BAU Outputs'!AF:AF,'EPS BAU Outputs'!$A:$A,"*"&amp;$C24&amp;"*",'EPS BAU Outputs'!$A:$A,"*"&amp;$B24&amp;"*",'EPS BAU Outputs'!$A:$A,"*"&amp;$A24&amp;"*",'EPS BAU Outputs'!$B:$B,$B$14)/10^12*VLOOKUP($C24,GWPbyPollutant,2,FALSE)</f>
        <v>0.80173629999999996</v>
      </c>
      <c r="AH24">
        <f>SUMIFS('EPS BAU Outputs'!AG:AG,'EPS BAU Outputs'!$A:$A,"*"&amp;$C24&amp;"*",'EPS BAU Outputs'!$A:$A,"*"&amp;$B24&amp;"*",'EPS BAU Outputs'!$A:$A,"*"&amp;$A24&amp;"*",'EPS BAU Outputs'!$B:$B,$B$14)/10^12*VLOOKUP($C24,GWPbyPollutant,2,FALSE)</f>
        <v>0.80092805</v>
      </c>
    </row>
    <row r="25" spans="1:34" hidden="1" outlineLevel="1">
      <c r="A25" t="s">
        <v>597</v>
      </c>
      <c r="B25" t="s">
        <v>523</v>
      </c>
      <c r="C25" t="s">
        <v>595</v>
      </c>
      <c r="D25">
        <f>SUMIFS('EPS BAU Outputs'!C:C,'EPS BAU Outputs'!$A:$A,"*"&amp;$C25&amp;"*",'EPS BAU Outputs'!$A:$A,"*"&amp;$B25&amp;"*",'EPS BAU Outputs'!$A:$A,"*"&amp;$A25&amp;"*",'EPS BAU Outputs'!$B:$B,$B$14)/10^12*VLOOKUP($C25,GWPbyPollutant,2,FALSE)</f>
        <v>0</v>
      </c>
      <c r="E25">
        <f>SUMIFS('EPS BAU Outputs'!D:D,'EPS BAU Outputs'!$A:$A,"*"&amp;$C25&amp;"*",'EPS BAU Outputs'!$A:$A,"*"&amp;$B25&amp;"*",'EPS BAU Outputs'!$A:$A,"*"&amp;$A25&amp;"*",'EPS BAU Outputs'!$B:$B,$B$14)/10^12*VLOOKUP($C25,GWPbyPollutant,2,FALSE)</f>
        <v>0</v>
      </c>
      <c r="F25">
        <f>SUMIFS('EPS BAU Outputs'!E:E,'EPS BAU Outputs'!$A:$A,"*"&amp;$C25&amp;"*",'EPS BAU Outputs'!$A:$A,"*"&amp;$B25&amp;"*",'EPS BAU Outputs'!$A:$A,"*"&amp;$A25&amp;"*",'EPS BAU Outputs'!$B:$B,$B$14)/10^12*VLOOKUP($C25,GWPbyPollutant,2,FALSE)</f>
        <v>0</v>
      </c>
      <c r="G25">
        <f>SUMIFS('EPS BAU Outputs'!F:F,'EPS BAU Outputs'!$A:$A,"*"&amp;$C25&amp;"*",'EPS BAU Outputs'!$A:$A,"*"&amp;$B25&amp;"*",'EPS BAU Outputs'!$A:$A,"*"&amp;$A25&amp;"*",'EPS BAU Outputs'!$B:$B,$B$14)/10^12*VLOOKUP($C25,GWPbyPollutant,2,FALSE)</f>
        <v>0</v>
      </c>
      <c r="H25">
        <f>SUMIFS('EPS BAU Outputs'!G:G,'EPS BAU Outputs'!$A:$A,"*"&amp;$C25&amp;"*",'EPS BAU Outputs'!$A:$A,"*"&amp;$B25&amp;"*",'EPS BAU Outputs'!$A:$A,"*"&amp;$A25&amp;"*",'EPS BAU Outputs'!$B:$B,$B$14)/10^12*VLOOKUP($C25,GWPbyPollutant,2,FALSE)</f>
        <v>0</v>
      </c>
      <c r="I25">
        <f>SUMIFS('EPS BAU Outputs'!H:H,'EPS BAU Outputs'!$A:$A,"*"&amp;$C25&amp;"*",'EPS BAU Outputs'!$A:$A,"*"&amp;$B25&amp;"*",'EPS BAU Outputs'!$A:$A,"*"&amp;$A25&amp;"*",'EPS BAU Outputs'!$B:$B,$B$14)/10^12*VLOOKUP($C25,GWPbyPollutant,2,FALSE)</f>
        <v>0</v>
      </c>
      <c r="J25">
        <f>SUMIFS('EPS BAU Outputs'!I:I,'EPS BAU Outputs'!$A:$A,"*"&amp;$C25&amp;"*",'EPS BAU Outputs'!$A:$A,"*"&amp;$B25&amp;"*",'EPS BAU Outputs'!$A:$A,"*"&amp;$A25&amp;"*",'EPS BAU Outputs'!$B:$B,$B$14)/10^12*VLOOKUP($C25,GWPbyPollutant,2,FALSE)</f>
        <v>0</v>
      </c>
      <c r="K25">
        <f>SUMIFS('EPS BAU Outputs'!J:J,'EPS BAU Outputs'!$A:$A,"*"&amp;$C25&amp;"*",'EPS BAU Outputs'!$A:$A,"*"&amp;$B25&amp;"*",'EPS BAU Outputs'!$A:$A,"*"&amp;$A25&amp;"*",'EPS BAU Outputs'!$B:$B,$B$14)/10^12*VLOOKUP($C25,GWPbyPollutant,2,FALSE)</f>
        <v>0</v>
      </c>
      <c r="L25">
        <f>SUMIFS('EPS BAU Outputs'!K:K,'EPS BAU Outputs'!$A:$A,"*"&amp;$C25&amp;"*",'EPS BAU Outputs'!$A:$A,"*"&amp;$B25&amp;"*",'EPS BAU Outputs'!$A:$A,"*"&amp;$A25&amp;"*",'EPS BAU Outputs'!$B:$B,$B$14)/10^12*VLOOKUP($C25,GWPbyPollutant,2,FALSE)</f>
        <v>0</v>
      </c>
      <c r="M25">
        <f>SUMIFS('EPS BAU Outputs'!L:L,'EPS BAU Outputs'!$A:$A,"*"&amp;$C25&amp;"*",'EPS BAU Outputs'!$A:$A,"*"&amp;$B25&amp;"*",'EPS BAU Outputs'!$A:$A,"*"&amp;$A25&amp;"*",'EPS BAU Outputs'!$B:$B,$B$14)/10^12*VLOOKUP($C25,GWPbyPollutant,2,FALSE)</f>
        <v>0</v>
      </c>
      <c r="N25">
        <f>SUMIFS('EPS BAU Outputs'!M:M,'EPS BAU Outputs'!$A:$A,"*"&amp;$C25&amp;"*",'EPS BAU Outputs'!$A:$A,"*"&amp;$B25&amp;"*",'EPS BAU Outputs'!$A:$A,"*"&amp;$A25&amp;"*",'EPS BAU Outputs'!$B:$B,$B$14)/10^12*VLOOKUP($C25,GWPbyPollutant,2,FALSE)</f>
        <v>0</v>
      </c>
      <c r="O25">
        <f>SUMIFS('EPS BAU Outputs'!N:N,'EPS BAU Outputs'!$A:$A,"*"&amp;$C25&amp;"*",'EPS BAU Outputs'!$A:$A,"*"&amp;$B25&amp;"*",'EPS BAU Outputs'!$A:$A,"*"&amp;$A25&amp;"*",'EPS BAU Outputs'!$B:$B,$B$14)/10^12*VLOOKUP($C25,GWPbyPollutant,2,FALSE)</f>
        <v>0</v>
      </c>
      <c r="P25">
        <f>SUMIFS('EPS BAU Outputs'!O:O,'EPS BAU Outputs'!$A:$A,"*"&amp;$C25&amp;"*",'EPS BAU Outputs'!$A:$A,"*"&amp;$B25&amp;"*",'EPS BAU Outputs'!$A:$A,"*"&amp;$A25&amp;"*",'EPS BAU Outputs'!$B:$B,$B$14)/10^12*VLOOKUP($C25,GWPbyPollutant,2,FALSE)</f>
        <v>0</v>
      </c>
      <c r="Q25">
        <f>SUMIFS('EPS BAU Outputs'!P:P,'EPS BAU Outputs'!$A:$A,"*"&amp;$C25&amp;"*",'EPS BAU Outputs'!$A:$A,"*"&amp;$B25&amp;"*",'EPS BAU Outputs'!$A:$A,"*"&amp;$A25&amp;"*",'EPS BAU Outputs'!$B:$B,$B$14)/10^12*VLOOKUP($C25,GWPbyPollutant,2,FALSE)</f>
        <v>0</v>
      </c>
      <c r="R25">
        <f>SUMIFS('EPS BAU Outputs'!Q:Q,'EPS BAU Outputs'!$A:$A,"*"&amp;$C25&amp;"*",'EPS BAU Outputs'!$A:$A,"*"&amp;$B25&amp;"*",'EPS BAU Outputs'!$A:$A,"*"&amp;$A25&amp;"*",'EPS BAU Outputs'!$B:$B,$B$14)/10^12*VLOOKUP($C25,GWPbyPollutant,2,FALSE)</f>
        <v>0</v>
      </c>
      <c r="S25">
        <f>SUMIFS('EPS BAU Outputs'!R:R,'EPS BAU Outputs'!$A:$A,"*"&amp;$C25&amp;"*",'EPS BAU Outputs'!$A:$A,"*"&amp;$B25&amp;"*",'EPS BAU Outputs'!$A:$A,"*"&amp;$A25&amp;"*",'EPS BAU Outputs'!$B:$B,$B$14)/10^12*VLOOKUP($C25,GWPbyPollutant,2,FALSE)</f>
        <v>0</v>
      </c>
      <c r="T25">
        <f>SUMIFS('EPS BAU Outputs'!S:S,'EPS BAU Outputs'!$A:$A,"*"&amp;$C25&amp;"*",'EPS BAU Outputs'!$A:$A,"*"&amp;$B25&amp;"*",'EPS BAU Outputs'!$A:$A,"*"&amp;$A25&amp;"*",'EPS BAU Outputs'!$B:$B,$B$14)/10^12*VLOOKUP($C25,GWPbyPollutant,2,FALSE)</f>
        <v>0</v>
      </c>
      <c r="U25">
        <f>SUMIFS('EPS BAU Outputs'!T:T,'EPS BAU Outputs'!$A:$A,"*"&amp;$C25&amp;"*",'EPS BAU Outputs'!$A:$A,"*"&amp;$B25&amp;"*",'EPS BAU Outputs'!$A:$A,"*"&amp;$A25&amp;"*",'EPS BAU Outputs'!$B:$B,$B$14)/10^12*VLOOKUP($C25,GWPbyPollutant,2,FALSE)</f>
        <v>0</v>
      </c>
      <c r="V25">
        <f>SUMIFS('EPS BAU Outputs'!U:U,'EPS BAU Outputs'!$A:$A,"*"&amp;$C25&amp;"*",'EPS BAU Outputs'!$A:$A,"*"&amp;$B25&amp;"*",'EPS BAU Outputs'!$A:$A,"*"&amp;$A25&amp;"*",'EPS BAU Outputs'!$B:$B,$B$14)/10^12*VLOOKUP($C25,GWPbyPollutant,2,FALSE)</f>
        <v>0</v>
      </c>
      <c r="W25">
        <f>SUMIFS('EPS BAU Outputs'!V:V,'EPS BAU Outputs'!$A:$A,"*"&amp;$C25&amp;"*",'EPS BAU Outputs'!$A:$A,"*"&amp;$B25&amp;"*",'EPS BAU Outputs'!$A:$A,"*"&amp;$A25&amp;"*",'EPS BAU Outputs'!$B:$B,$B$14)/10^12*VLOOKUP($C25,GWPbyPollutant,2,FALSE)</f>
        <v>0</v>
      </c>
      <c r="X25">
        <f>SUMIFS('EPS BAU Outputs'!W:W,'EPS BAU Outputs'!$A:$A,"*"&amp;$C25&amp;"*",'EPS BAU Outputs'!$A:$A,"*"&amp;$B25&amp;"*",'EPS BAU Outputs'!$A:$A,"*"&amp;$A25&amp;"*",'EPS BAU Outputs'!$B:$B,$B$14)/10^12*VLOOKUP($C25,GWPbyPollutant,2,FALSE)</f>
        <v>0</v>
      </c>
      <c r="Y25">
        <f>SUMIFS('EPS BAU Outputs'!X:X,'EPS BAU Outputs'!$A:$A,"*"&amp;$C25&amp;"*",'EPS BAU Outputs'!$A:$A,"*"&amp;$B25&amp;"*",'EPS BAU Outputs'!$A:$A,"*"&amp;$A25&amp;"*",'EPS BAU Outputs'!$B:$B,$B$14)/10^12*VLOOKUP($C25,GWPbyPollutant,2,FALSE)</f>
        <v>0</v>
      </c>
      <c r="Z25">
        <f>SUMIFS('EPS BAU Outputs'!Y:Y,'EPS BAU Outputs'!$A:$A,"*"&amp;$C25&amp;"*",'EPS BAU Outputs'!$A:$A,"*"&amp;$B25&amp;"*",'EPS BAU Outputs'!$A:$A,"*"&amp;$A25&amp;"*",'EPS BAU Outputs'!$B:$B,$B$14)/10^12*VLOOKUP($C25,GWPbyPollutant,2,FALSE)</f>
        <v>0</v>
      </c>
      <c r="AA25">
        <f>SUMIFS('EPS BAU Outputs'!Z:Z,'EPS BAU Outputs'!$A:$A,"*"&amp;$C25&amp;"*",'EPS BAU Outputs'!$A:$A,"*"&amp;$B25&amp;"*",'EPS BAU Outputs'!$A:$A,"*"&amp;$A25&amp;"*",'EPS BAU Outputs'!$B:$B,$B$14)/10^12*VLOOKUP($C25,GWPbyPollutant,2,FALSE)</f>
        <v>0</v>
      </c>
      <c r="AB25">
        <f>SUMIFS('EPS BAU Outputs'!AA:AA,'EPS BAU Outputs'!$A:$A,"*"&amp;$C25&amp;"*",'EPS BAU Outputs'!$A:$A,"*"&amp;$B25&amp;"*",'EPS BAU Outputs'!$A:$A,"*"&amp;$A25&amp;"*",'EPS BAU Outputs'!$B:$B,$B$14)/10^12*VLOOKUP($C25,GWPbyPollutant,2,FALSE)</f>
        <v>0</v>
      </c>
      <c r="AC25">
        <f>SUMIFS('EPS BAU Outputs'!AB:AB,'EPS BAU Outputs'!$A:$A,"*"&amp;$C25&amp;"*",'EPS BAU Outputs'!$A:$A,"*"&amp;$B25&amp;"*",'EPS BAU Outputs'!$A:$A,"*"&amp;$A25&amp;"*",'EPS BAU Outputs'!$B:$B,$B$14)/10^12*VLOOKUP($C25,GWPbyPollutant,2,FALSE)</f>
        <v>0</v>
      </c>
      <c r="AD25">
        <f>SUMIFS('EPS BAU Outputs'!AC:AC,'EPS BAU Outputs'!$A:$A,"*"&amp;$C25&amp;"*",'EPS BAU Outputs'!$A:$A,"*"&amp;$B25&amp;"*",'EPS BAU Outputs'!$A:$A,"*"&amp;$A25&amp;"*",'EPS BAU Outputs'!$B:$B,$B$14)/10^12*VLOOKUP($C25,GWPbyPollutant,2,FALSE)</f>
        <v>0</v>
      </c>
      <c r="AE25">
        <f>SUMIFS('EPS BAU Outputs'!AD:AD,'EPS BAU Outputs'!$A:$A,"*"&amp;$C25&amp;"*",'EPS BAU Outputs'!$A:$A,"*"&amp;$B25&amp;"*",'EPS BAU Outputs'!$A:$A,"*"&amp;$A25&amp;"*",'EPS BAU Outputs'!$B:$B,$B$14)/10^12*VLOOKUP($C25,GWPbyPollutant,2,FALSE)</f>
        <v>0</v>
      </c>
      <c r="AF25">
        <f>SUMIFS('EPS BAU Outputs'!AE:AE,'EPS BAU Outputs'!$A:$A,"*"&amp;$C25&amp;"*",'EPS BAU Outputs'!$A:$A,"*"&amp;$B25&amp;"*",'EPS BAU Outputs'!$A:$A,"*"&amp;$A25&amp;"*",'EPS BAU Outputs'!$B:$B,$B$14)/10^12*VLOOKUP($C25,GWPbyPollutant,2,FALSE)</f>
        <v>0</v>
      </c>
      <c r="AG25">
        <f>SUMIFS('EPS BAU Outputs'!AF:AF,'EPS BAU Outputs'!$A:$A,"*"&amp;$C25&amp;"*",'EPS BAU Outputs'!$A:$A,"*"&amp;$B25&amp;"*",'EPS BAU Outputs'!$A:$A,"*"&amp;$A25&amp;"*",'EPS BAU Outputs'!$B:$B,$B$14)/10^12*VLOOKUP($C25,GWPbyPollutant,2,FALSE)</f>
        <v>0</v>
      </c>
      <c r="AH25">
        <f>SUMIFS('EPS BAU Outputs'!AG:AG,'EPS BAU Outputs'!$A:$A,"*"&amp;$C25&amp;"*",'EPS BAU Outputs'!$A:$A,"*"&amp;$B25&amp;"*",'EPS BAU Outputs'!$A:$A,"*"&amp;$A25&amp;"*",'EPS BAU Outputs'!$B:$B,$B$14)/10^12*VLOOKUP($C25,GWPbyPollutant,2,FALSE)</f>
        <v>0</v>
      </c>
    </row>
    <row r="26" spans="1:34" hidden="1" outlineLevel="1">
      <c r="A26" t="s">
        <v>597</v>
      </c>
      <c r="B26" t="s">
        <v>524</v>
      </c>
      <c r="C26" t="s">
        <v>412</v>
      </c>
      <c r="D26">
        <f>SUMIFS('EPS BAU Outputs'!C:C,'EPS BAU Outputs'!$A:$A,"*"&amp;$C26&amp;"*",'EPS BAU Outputs'!$A:$A,"*"&amp;$B26&amp;"*",'EPS BAU Outputs'!$A:$A,"*"&amp;$A26&amp;"*",'EPS BAU Outputs'!$B:$B,$B$14)/10^12*VLOOKUP($C26,GWPbyPollutant,2,FALSE)</f>
        <v>0.10557792000000001</v>
      </c>
      <c r="E26">
        <f>SUMIFS('EPS BAU Outputs'!D:D,'EPS BAU Outputs'!$A:$A,"*"&amp;$C26&amp;"*",'EPS BAU Outputs'!$A:$A,"*"&amp;$B26&amp;"*",'EPS BAU Outputs'!$A:$A,"*"&amp;$A26&amp;"*",'EPS BAU Outputs'!$B:$B,$B$14)/10^12*VLOOKUP($C26,GWPbyPollutant,2,FALSE)</f>
        <v>0.11142600000000001</v>
      </c>
      <c r="F26">
        <f>SUMIFS('EPS BAU Outputs'!E:E,'EPS BAU Outputs'!$A:$A,"*"&amp;$C26&amp;"*",'EPS BAU Outputs'!$A:$A,"*"&amp;$B26&amp;"*",'EPS BAU Outputs'!$A:$A,"*"&amp;$A26&amp;"*",'EPS BAU Outputs'!$B:$B,$B$14)/10^12*VLOOKUP($C26,GWPbyPollutant,2,FALSE)</f>
        <v>0.11197452000000001</v>
      </c>
      <c r="G26">
        <f>SUMIFS('EPS BAU Outputs'!F:F,'EPS BAU Outputs'!$A:$A,"*"&amp;$C26&amp;"*",'EPS BAU Outputs'!$A:$A,"*"&amp;$B26&amp;"*",'EPS BAU Outputs'!$A:$A,"*"&amp;$A26&amp;"*",'EPS BAU Outputs'!$B:$B,$B$14)/10^12*VLOOKUP($C26,GWPbyPollutant,2,FALSE)</f>
        <v>0.11686248</v>
      </c>
      <c r="H26">
        <f>SUMIFS('EPS BAU Outputs'!G:G,'EPS BAU Outputs'!$A:$A,"*"&amp;$C26&amp;"*",'EPS BAU Outputs'!$A:$A,"*"&amp;$B26&amp;"*",'EPS BAU Outputs'!$A:$A,"*"&amp;$A26&amp;"*",'EPS BAU Outputs'!$B:$B,$B$14)/10^12*VLOOKUP($C26,GWPbyPollutant,2,FALSE)</f>
        <v>0.12073488</v>
      </c>
      <c r="I26">
        <f>SUMIFS('EPS BAU Outputs'!H:H,'EPS BAU Outputs'!$A:$A,"*"&amp;$C26&amp;"*",'EPS BAU Outputs'!$A:$A,"*"&amp;$B26&amp;"*",'EPS BAU Outputs'!$A:$A,"*"&amp;$A26&amp;"*",'EPS BAU Outputs'!$B:$B,$B$14)/10^12*VLOOKUP($C26,GWPbyPollutant,2,FALSE)</f>
        <v>0.12427827999999999</v>
      </c>
      <c r="J26">
        <f>SUMIFS('EPS BAU Outputs'!I:I,'EPS BAU Outputs'!$A:$A,"*"&amp;$C26&amp;"*",'EPS BAU Outputs'!$A:$A,"*"&amp;$B26&amp;"*",'EPS BAU Outputs'!$A:$A,"*"&amp;$A26&amp;"*",'EPS BAU Outputs'!$B:$B,$B$14)/10^12*VLOOKUP($C26,GWPbyPollutant,2,FALSE)</f>
        <v>0.12822348</v>
      </c>
      <c r="K26">
        <f>SUMIFS('EPS BAU Outputs'!J:J,'EPS BAU Outputs'!$A:$A,"*"&amp;$C26&amp;"*",'EPS BAU Outputs'!$A:$A,"*"&amp;$B26&amp;"*",'EPS BAU Outputs'!$A:$A,"*"&amp;$A26&amp;"*",'EPS BAU Outputs'!$B:$B,$B$14)/10^12*VLOOKUP($C26,GWPbyPollutant,2,FALSE)</f>
        <v>0.13062476000000001</v>
      </c>
      <c r="L26">
        <f>SUMIFS('EPS BAU Outputs'!K:K,'EPS BAU Outputs'!$A:$A,"*"&amp;$C26&amp;"*",'EPS BAU Outputs'!$A:$A,"*"&amp;$B26&amp;"*",'EPS BAU Outputs'!$A:$A,"*"&amp;$A26&amp;"*",'EPS BAU Outputs'!$B:$B,$B$14)/10^12*VLOOKUP($C26,GWPbyPollutant,2,FALSE)</f>
        <v>0.13429192000000001</v>
      </c>
      <c r="M26">
        <f>SUMIFS('EPS BAU Outputs'!L:L,'EPS BAU Outputs'!$A:$A,"*"&amp;$C26&amp;"*",'EPS BAU Outputs'!$A:$A,"*"&amp;$B26&amp;"*",'EPS BAU Outputs'!$A:$A,"*"&amp;$A26&amp;"*",'EPS BAU Outputs'!$B:$B,$B$14)/10^12*VLOOKUP($C26,GWPbyPollutant,2,FALSE)</f>
        <v>0.13683824</v>
      </c>
      <c r="N26">
        <f>SUMIFS('EPS BAU Outputs'!M:M,'EPS BAU Outputs'!$A:$A,"*"&amp;$C26&amp;"*",'EPS BAU Outputs'!$A:$A,"*"&amp;$B26&amp;"*",'EPS BAU Outputs'!$A:$A,"*"&amp;$A26&amp;"*",'EPS BAU Outputs'!$B:$B,$B$14)/10^12*VLOOKUP($C26,GWPbyPollutant,2,FALSE)</f>
        <v>0.14032928</v>
      </c>
      <c r="O26">
        <f>SUMIFS('EPS BAU Outputs'!N:N,'EPS BAU Outputs'!$A:$A,"*"&amp;$C26&amp;"*",'EPS BAU Outputs'!$A:$A,"*"&amp;$B26&amp;"*",'EPS BAU Outputs'!$A:$A,"*"&amp;$A26&amp;"*",'EPS BAU Outputs'!$B:$B,$B$14)/10^12*VLOOKUP($C26,GWPbyPollutant,2,FALSE)</f>
        <v>0.14325080000000001</v>
      </c>
      <c r="P26">
        <f>SUMIFS('EPS BAU Outputs'!O:O,'EPS BAU Outputs'!$A:$A,"*"&amp;$C26&amp;"*",'EPS BAU Outputs'!$A:$A,"*"&amp;$B26&amp;"*",'EPS BAU Outputs'!$A:$A,"*"&amp;$A26&amp;"*",'EPS BAU Outputs'!$B:$B,$B$14)/10^12*VLOOKUP($C26,GWPbyPollutant,2,FALSE)</f>
        <v>0.14469279999999998</v>
      </c>
      <c r="Q26">
        <f>SUMIFS('EPS BAU Outputs'!P:P,'EPS BAU Outputs'!$A:$A,"*"&amp;$C26&amp;"*",'EPS BAU Outputs'!$A:$A,"*"&amp;$B26&amp;"*",'EPS BAU Outputs'!$A:$A,"*"&amp;$A26&amp;"*",'EPS BAU Outputs'!$B:$B,$B$14)/10^12*VLOOKUP($C26,GWPbyPollutant,2,FALSE)</f>
        <v>0.14553756000000001</v>
      </c>
      <c r="R26">
        <f>SUMIFS('EPS BAU Outputs'!Q:Q,'EPS BAU Outputs'!$A:$A,"*"&amp;$C26&amp;"*",'EPS BAU Outputs'!$A:$A,"*"&amp;$B26&amp;"*",'EPS BAU Outputs'!$A:$A,"*"&amp;$A26&amp;"*",'EPS BAU Outputs'!$B:$B,$B$14)/10^12*VLOOKUP($C26,GWPbyPollutant,2,FALSE)</f>
        <v>0.14701400000000001</v>
      </c>
      <c r="S26">
        <f>SUMIFS('EPS BAU Outputs'!R:R,'EPS BAU Outputs'!$A:$A,"*"&amp;$C26&amp;"*",'EPS BAU Outputs'!$A:$A,"*"&amp;$B26&amp;"*",'EPS BAU Outputs'!$A:$A,"*"&amp;$A26&amp;"*",'EPS BAU Outputs'!$B:$B,$B$14)/10^12*VLOOKUP($C26,GWPbyPollutant,2,FALSE)</f>
        <v>0.14882392</v>
      </c>
      <c r="T26">
        <f>SUMIFS('EPS BAU Outputs'!S:S,'EPS BAU Outputs'!$A:$A,"*"&amp;$C26&amp;"*",'EPS BAU Outputs'!$A:$A,"*"&amp;$B26&amp;"*",'EPS BAU Outputs'!$A:$A,"*"&amp;$A26&amp;"*",'EPS BAU Outputs'!$B:$B,$B$14)/10^12*VLOOKUP($C26,GWPbyPollutant,2,FALSE)</f>
        <v>0.14935228</v>
      </c>
      <c r="U26">
        <f>SUMIFS('EPS BAU Outputs'!T:T,'EPS BAU Outputs'!$A:$A,"*"&amp;$C26&amp;"*",'EPS BAU Outputs'!$A:$A,"*"&amp;$B26&amp;"*",'EPS BAU Outputs'!$A:$A,"*"&amp;$A26&amp;"*",'EPS BAU Outputs'!$B:$B,$B$14)/10^12*VLOOKUP($C26,GWPbyPollutant,2,FALSE)</f>
        <v>0.15046724</v>
      </c>
      <c r="V26">
        <f>SUMIFS('EPS BAU Outputs'!U:U,'EPS BAU Outputs'!$A:$A,"*"&amp;$C26&amp;"*",'EPS BAU Outputs'!$A:$A,"*"&amp;$B26&amp;"*",'EPS BAU Outputs'!$A:$A,"*"&amp;$A26&amp;"*",'EPS BAU Outputs'!$B:$B,$B$14)/10^12*VLOOKUP($C26,GWPbyPollutant,2,FALSE)</f>
        <v>0.15157968000000002</v>
      </c>
      <c r="W26">
        <f>SUMIFS('EPS BAU Outputs'!V:V,'EPS BAU Outputs'!$A:$A,"*"&amp;$C26&amp;"*",'EPS BAU Outputs'!$A:$A,"*"&amp;$B26&amp;"*",'EPS BAU Outputs'!$A:$A,"*"&amp;$A26&amp;"*",'EPS BAU Outputs'!$B:$B,$B$14)/10^12*VLOOKUP($C26,GWPbyPollutant,2,FALSE)</f>
        <v>0.15280888000000001</v>
      </c>
      <c r="X26">
        <f>SUMIFS('EPS BAU Outputs'!W:W,'EPS BAU Outputs'!$A:$A,"*"&amp;$C26&amp;"*",'EPS BAU Outputs'!$A:$A,"*"&amp;$B26&amp;"*",'EPS BAU Outputs'!$A:$A,"*"&amp;$A26&amp;"*",'EPS BAU Outputs'!$B:$B,$B$14)/10^12*VLOOKUP($C26,GWPbyPollutant,2,FALSE)</f>
        <v>0.15357776000000001</v>
      </c>
      <c r="Y26">
        <f>SUMIFS('EPS BAU Outputs'!X:X,'EPS BAU Outputs'!$A:$A,"*"&amp;$C26&amp;"*",'EPS BAU Outputs'!$A:$A,"*"&amp;$B26&amp;"*",'EPS BAU Outputs'!$A:$A,"*"&amp;$A26&amp;"*",'EPS BAU Outputs'!$B:$B,$B$14)/10^12*VLOOKUP($C26,GWPbyPollutant,2,FALSE)</f>
        <v>0.1538292</v>
      </c>
      <c r="Z26">
        <f>SUMIFS('EPS BAU Outputs'!Y:Y,'EPS BAU Outputs'!$A:$A,"*"&amp;$C26&amp;"*",'EPS BAU Outputs'!$A:$A,"*"&amp;$B26&amp;"*",'EPS BAU Outputs'!$A:$A,"*"&amp;$A26&amp;"*",'EPS BAU Outputs'!$B:$B,$B$14)/10^12*VLOOKUP($C26,GWPbyPollutant,2,FALSE)</f>
        <v>0.15458632</v>
      </c>
      <c r="AA26">
        <f>SUMIFS('EPS BAU Outputs'!Z:Z,'EPS BAU Outputs'!$A:$A,"*"&amp;$C26&amp;"*",'EPS BAU Outputs'!$A:$A,"*"&amp;$B26&amp;"*",'EPS BAU Outputs'!$A:$A,"*"&amp;$A26&amp;"*",'EPS BAU Outputs'!$B:$B,$B$14)/10^12*VLOOKUP($C26,GWPbyPollutant,2,FALSE)</f>
        <v>0.15569848</v>
      </c>
      <c r="AB26">
        <f>SUMIFS('EPS BAU Outputs'!AA:AA,'EPS BAU Outputs'!$A:$A,"*"&amp;$C26&amp;"*",'EPS BAU Outputs'!$A:$A,"*"&amp;$B26&amp;"*",'EPS BAU Outputs'!$A:$A,"*"&amp;$A26&amp;"*",'EPS BAU Outputs'!$B:$B,$B$14)/10^12*VLOOKUP($C26,GWPbyPollutant,2,FALSE)</f>
        <v>0.15530732</v>
      </c>
      <c r="AC26">
        <f>SUMIFS('EPS BAU Outputs'!AB:AB,'EPS BAU Outputs'!$A:$A,"*"&amp;$C26&amp;"*",'EPS BAU Outputs'!$A:$A,"*"&amp;$B26&amp;"*",'EPS BAU Outputs'!$A:$A,"*"&amp;$A26&amp;"*",'EPS BAU Outputs'!$B:$B,$B$14)/10^12*VLOOKUP($C26,GWPbyPollutant,2,FALSE)</f>
        <v>0.15603251999999998</v>
      </c>
      <c r="AD26">
        <f>SUMIFS('EPS BAU Outputs'!AC:AC,'EPS BAU Outputs'!$A:$A,"*"&amp;$C26&amp;"*",'EPS BAU Outputs'!$A:$A,"*"&amp;$B26&amp;"*",'EPS BAU Outputs'!$A:$A,"*"&amp;$A26&amp;"*",'EPS BAU Outputs'!$B:$B,$B$14)/10^12*VLOOKUP($C26,GWPbyPollutant,2,FALSE)</f>
        <v>0.15741236</v>
      </c>
      <c r="AE26">
        <f>SUMIFS('EPS BAU Outputs'!AD:AD,'EPS BAU Outputs'!$A:$A,"*"&amp;$C26&amp;"*",'EPS BAU Outputs'!$A:$A,"*"&amp;$B26&amp;"*",'EPS BAU Outputs'!$A:$A,"*"&amp;$A26&amp;"*",'EPS BAU Outputs'!$B:$B,$B$14)/10^12*VLOOKUP($C26,GWPbyPollutant,2,FALSE)</f>
        <v>0.15652588000000001</v>
      </c>
      <c r="AF26">
        <f>SUMIFS('EPS BAU Outputs'!AE:AE,'EPS BAU Outputs'!$A:$A,"*"&amp;$C26&amp;"*",'EPS BAU Outputs'!$A:$A,"*"&amp;$B26&amp;"*",'EPS BAU Outputs'!$A:$A,"*"&amp;$A26&amp;"*",'EPS BAU Outputs'!$B:$B,$B$14)/10^12*VLOOKUP($C26,GWPbyPollutant,2,FALSE)</f>
        <v>0.15598996000000001</v>
      </c>
      <c r="AG26">
        <f>SUMIFS('EPS BAU Outputs'!AF:AF,'EPS BAU Outputs'!$A:$A,"*"&amp;$C26&amp;"*",'EPS BAU Outputs'!$A:$A,"*"&amp;$B26&amp;"*",'EPS BAU Outputs'!$A:$A,"*"&amp;$A26&amp;"*",'EPS BAU Outputs'!$B:$B,$B$14)/10^12*VLOOKUP($C26,GWPbyPollutant,2,FALSE)</f>
        <v>0.15620220000000001</v>
      </c>
      <c r="AH26">
        <f>SUMIFS('EPS BAU Outputs'!AG:AG,'EPS BAU Outputs'!$A:$A,"*"&amp;$C26&amp;"*",'EPS BAU Outputs'!$A:$A,"*"&amp;$B26&amp;"*",'EPS BAU Outputs'!$A:$A,"*"&amp;$A26&amp;"*",'EPS BAU Outputs'!$B:$B,$B$14)/10^12*VLOOKUP($C26,GWPbyPollutant,2,FALSE)</f>
        <v>0.15564668000000001</v>
      </c>
    </row>
    <row r="27" spans="1:34" hidden="1" outlineLevel="1">
      <c r="A27" t="s">
        <v>597</v>
      </c>
      <c r="B27" t="s">
        <v>524</v>
      </c>
      <c r="C27" t="s">
        <v>411</v>
      </c>
      <c r="D27">
        <f>SUMIFS('EPS BAU Outputs'!C:C,'EPS BAU Outputs'!$A:$A,"*"&amp;$C27&amp;"*",'EPS BAU Outputs'!$A:$A,"*"&amp;$B27&amp;"*",'EPS BAU Outputs'!$A:$A,"*"&amp;$A27&amp;"*",'EPS BAU Outputs'!$B:$B,$B$14)/10^12*VLOOKUP($C27,GWPbyPollutant,2,FALSE)</f>
        <v>0.62289839999999996</v>
      </c>
      <c r="E27">
        <f>SUMIFS('EPS BAU Outputs'!D:D,'EPS BAU Outputs'!$A:$A,"*"&amp;$C27&amp;"*",'EPS BAU Outputs'!$A:$A,"*"&amp;$B27&amp;"*",'EPS BAU Outputs'!$A:$A,"*"&amp;$A27&amp;"*",'EPS BAU Outputs'!$B:$B,$B$14)/10^12*VLOOKUP($C27,GWPbyPollutant,2,FALSE)</f>
        <v>0.65405444999999995</v>
      </c>
      <c r="F27">
        <f>SUMIFS('EPS BAU Outputs'!E:E,'EPS BAU Outputs'!$A:$A,"*"&amp;$C27&amp;"*",'EPS BAU Outputs'!$A:$A,"*"&amp;$B27&amp;"*",'EPS BAU Outputs'!$A:$A,"*"&amp;$A27&amp;"*",'EPS BAU Outputs'!$B:$B,$B$14)/10^12*VLOOKUP($C27,GWPbyPollutant,2,FALSE)</f>
        <v>0.65367814999999996</v>
      </c>
      <c r="G27">
        <f>SUMIFS('EPS BAU Outputs'!F:F,'EPS BAU Outputs'!$A:$A,"*"&amp;$C27&amp;"*",'EPS BAU Outputs'!$A:$A,"*"&amp;$B27&amp;"*",'EPS BAU Outputs'!$A:$A,"*"&amp;$A27&amp;"*",'EPS BAU Outputs'!$B:$B,$B$14)/10^12*VLOOKUP($C27,GWPbyPollutant,2,FALSE)</f>
        <v>0.67832580000000009</v>
      </c>
      <c r="H27">
        <f>SUMIFS('EPS BAU Outputs'!G:G,'EPS BAU Outputs'!$A:$A,"*"&amp;$C27&amp;"*",'EPS BAU Outputs'!$A:$A,"*"&amp;$B27&amp;"*",'EPS BAU Outputs'!$A:$A,"*"&amp;$A27&amp;"*",'EPS BAU Outputs'!$B:$B,$B$14)/10^12*VLOOKUP($C27,GWPbyPollutant,2,FALSE)</f>
        <v>0.69688110000000003</v>
      </c>
      <c r="I27">
        <f>SUMIFS('EPS BAU Outputs'!H:H,'EPS BAU Outputs'!$A:$A,"*"&amp;$C27&amp;"*",'EPS BAU Outputs'!$A:$A,"*"&amp;$B27&amp;"*",'EPS BAU Outputs'!$A:$A,"*"&amp;$A27&amp;"*",'EPS BAU Outputs'!$B:$B,$B$14)/10^12*VLOOKUP($C27,GWPbyPollutant,2,FALSE)</f>
        <v>0.71336409999999995</v>
      </c>
      <c r="J27">
        <f>SUMIFS('EPS BAU Outputs'!I:I,'EPS BAU Outputs'!$A:$A,"*"&amp;$C27&amp;"*",'EPS BAU Outputs'!$A:$A,"*"&amp;$B27&amp;"*",'EPS BAU Outputs'!$A:$A,"*"&amp;$A27&amp;"*",'EPS BAU Outputs'!$B:$B,$B$14)/10^12*VLOOKUP($C27,GWPbyPollutant,2,FALSE)</f>
        <v>0.73135230000000007</v>
      </c>
      <c r="K27">
        <f>SUMIFS('EPS BAU Outputs'!J:J,'EPS BAU Outputs'!$A:$A,"*"&amp;$C27&amp;"*",'EPS BAU Outputs'!$A:$A,"*"&amp;$B27&amp;"*",'EPS BAU Outputs'!$A:$A,"*"&amp;$A27&amp;"*",'EPS BAU Outputs'!$B:$B,$B$14)/10^12*VLOOKUP($C27,GWPbyPollutant,2,FALSE)</f>
        <v>0.74008669999999999</v>
      </c>
      <c r="L27">
        <f>SUMIFS('EPS BAU Outputs'!K:K,'EPS BAU Outputs'!$A:$A,"*"&amp;$C27&amp;"*",'EPS BAU Outputs'!$A:$A,"*"&amp;$B27&amp;"*",'EPS BAU Outputs'!$A:$A,"*"&amp;$A27&amp;"*",'EPS BAU Outputs'!$B:$B,$B$14)/10^12*VLOOKUP($C27,GWPbyPollutant,2,FALSE)</f>
        <v>0.75581975000000001</v>
      </c>
      <c r="M27">
        <f>SUMIFS('EPS BAU Outputs'!L:L,'EPS BAU Outputs'!$A:$A,"*"&amp;$C27&amp;"*",'EPS BAU Outputs'!$A:$A,"*"&amp;$B27&amp;"*",'EPS BAU Outputs'!$A:$A,"*"&amp;$A27&amp;"*",'EPS BAU Outputs'!$B:$B,$B$14)/10^12*VLOOKUP($C27,GWPbyPollutant,2,FALSE)</f>
        <v>0.76466014999999998</v>
      </c>
      <c r="N27">
        <f>SUMIFS('EPS BAU Outputs'!M:M,'EPS BAU Outputs'!$A:$A,"*"&amp;$C27&amp;"*",'EPS BAU Outputs'!$A:$A,"*"&amp;$B27&amp;"*",'EPS BAU Outputs'!$A:$A,"*"&amp;$A27&amp;"*",'EPS BAU Outputs'!$B:$B,$B$14)/10^12*VLOOKUP($C27,GWPbyPollutant,2,FALSE)</f>
        <v>0.77829440000000005</v>
      </c>
      <c r="O27">
        <f>SUMIFS('EPS BAU Outputs'!N:N,'EPS BAU Outputs'!$A:$A,"*"&amp;$C27&amp;"*",'EPS BAU Outputs'!$A:$A,"*"&amp;$B27&amp;"*",'EPS BAU Outputs'!$A:$A,"*"&amp;$A27&amp;"*",'EPS BAU Outputs'!$B:$B,$B$14)/10^12*VLOOKUP($C27,GWPbyPollutant,2,FALSE)</f>
        <v>0.7891435</v>
      </c>
      <c r="P27">
        <f>SUMIFS('EPS BAU Outputs'!O:O,'EPS BAU Outputs'!$A:$A,"*"&amp;$C27&amp;"*",'EPS BAU Outputs'!$A:$A,"*"&amp;$B27&amp;"*",'EPS BAU Outputs'!$A:$A,"*"&amp;$A27&amp;"*",'EPS BAU Outputs'!$B:$B,$B$14)/10^12*VLOOKUP($C27,GWPbyPollutant,2,FALSE)</f>
        <v>0.79079445000000004</v>
      </c>
      <c r="Q27">
        <f>SUMIFS('EPS BAU Outputs'!P:P,'EPS BAU Outputs'!$A:$A,"*"&amp;$C27&amp;"*",'EPS BAU Outputs'!$A:$A,"*"&amp;$B27&amp;"*",'EPS BAU Outputs'!$A:$A,"*"&amp;$A27&amp;"*",'EPS BAU Outputs'!$B:$B,$B$14)/10^12*VLOOKUP($C27,GWPbyPollutant,2,FALSE)</f>
        <v>0.78958869999999992</v>
      </c>
      <c r="R27">
        <f>SUMIFS('EPS BAU Outputs'!Q:Q,'EPS BAU Outputs'!$A:$A,"*"&amp;$C27&amp;"*",'EPS BAU Outputs'!$A:$A,"*"&amp;$B27&amp;"*",'EPS BAU Outputs'!$A:$A,"*"&amp;$A27&amp;"*",'EPS BAU Outputs'!$B:$B,$B$14)/10^12*VLOOKUP($C27,GWPbyPollutant,2,FALSE)</f>
        <v>0.79082359999999996</v>
      </c>
      <c r="S27">
        <f>SUMIFS('EPS BAU Outputs'!R:R,'EPS BAU Outputs'!$A:$A,"*"&amp;$C27&amp;"*",'EPS BAU Outputs'!$A:$A,"*"&amp;$B27&amp;"*",'EPS BAU Outputs'!$A:$A,"*"&amp;$A27&amp;"*",'EPS BAU Outputs'!$B:$B,$B$14)/10^12*VLOOKUP($C27,GWPbyPollutant,2,FALSE)</f>
        <v>0.79432160000000007</v>
      </c>
      <c r="T27">
        <f>SUMIFS('EPS BAU Outputs'!S:S,'EPS BAU Outputs'!$A:$A,"*"&amp;$C27&amp;"*",'EPS BAU Outputs'!$A:$A,"*"&amp;$B27&amp;"*",'EPS BAU Outputs'!$A:$A,"*"&amp;$A27&amp;"*",'EPS BAU Outputs'!$B:$B,$B$14)/10^12*VLOOKUP($C27,GWPbyPollutant,2,FALSE)</f>
        <v>0.79040489999999997</v>
      </c>
      <c r="U27">
        <f>SUMIFS('EPS BAU Outputs'!T:T,'EPS BAU Outputs'!$A:$A,"*"&amp;$C27&amp;"*",'EPS BAU Outputs'!$A:$A,"*"&amp;$B27&amp;"*",'EPS BAU Outputs'!$A:$A,"*"&amp;$A27&amp;"*",'EPS BAU Outputs'!$B:$B,$B$14)/10^12*VLOOKUP($C27,GWPbyPollutant,2,FALSE)</f>
        <v>0.78950390000000004</v>
      </c>
      <c r="V27">
        <f>SUMIFS('EPS BAU Outputs'!U:U,'EPS BAU Outputs'!$A:$A,"*"&amp;$C27&amp;"*",'EPS BAU Outputs'!$A:$A,"*"&amp;$B27&amp;"*",'EPS BAU Outputs'!$A:$A,"*"&amp;$A27&amp;"*",'EPS BAU Outputs'!$B:$B,$B$14)/10^12*VLOOKUP($C27,GWPbyPollutant,2,FALSE)</f>
        <v>0.78857639999999996</v>
      </c>
      <c r="W27">
        <f>SUMIFS('EPS BAU Outputs'!V:V,'EPS BAU Outputs'!$A:$A,"*"&amp;$C27&amp;"*",'EPS BAU Outputs'!$A:$A,"*"&amp;$B27&amp;"*",'EPS BAU Outputs'!$A:$A,"*"&amp;$A27&amp;"*",'EPS BAU Outputs'!$B:$B,$B$14)/10^12*VLOOKUP($C27,GWPbyPollutant,2,FALSE)</f>
        <v>0.78799605000000006</v>
      </c>
      <c r="X27">
        <f>SUMIFS('EPS BAU Outputs'!W:W,'EPS BAU Outputs'!$A:$A,"*"&amp;$C27&amp;"*",'EPS BAU Outputs'!$A:$A,"*"&amp;$B27&amp;"*",'EPS BAU Outputs'!$A:$A,"*"&amp;$A27&amp;"*",'EPS BAU Outputs'!$B:$B,$B$14)/10^12*VLOOKUP($C27,GWPbyPollutant,2,FALSE)</f>
        <v>0.78428869999999995</v>
      </c>
      <c r="Y27">
        <f>SUMIFS('EPS BAU Outputs'!X:X,'EPS BAU Outputs'!$A:$A,"*"&amp;$C27&amp;"*",'EPS BAU Outputs'!$A:$A,"*"&amp;$B27&amp;"*",'EPS BAU Outputs'!$A:$A,"*"&amp;$A27&amp;"*",'EPS BAU Outputs'!$B:$B,$B$14)/10^12*VLOOKUP($C27,GWPbyPollutant,2,FALSE)</f>
        <v>0.77846399999999993</v>
      </c>
      <c r="Z27">
        <f>SUMIFS('EPS BAU Outputs'!Y:Y,'EPS BAU Outputs'!$A:$A,"*"&amp;$C27&amp;"*",'EPS BAU Outputs'!$A:$A,"*"&amp;$B27&amp;"*",'EPS BAU Outputs'!$A:$A,"*"&amp;$A27&amp;"*",'EPS BAU Outputs'!$B:$B,$B$14)/10^12*VLOOKUP($C27,GWPbyPollutant,2,FALSE)</f>
        <v>0.77454995000000004</v>
      </c>
      <c r="AA27">
        <f>SUMIFS('EPS BAU Outputs'!Z:Z,'EPS BAU Outputs'!$A:$A,"*"&amp;$C27&amp;"*",'EPS BAU Outputs'!$A:$A,"*"&amp;$B27&amp;"*",'EPS BAU Outputs'!$A:$A,"*"&amp;$A27&amp;"*",'EPS BAU Outputs'!$B:$B,$B$14)/10^12*VLOOKUP($C27,GWPbyPollutant,2,FALSE)</f>
        <v>0.77273205</v>
      </c>
      <c r="AB27">
        <f>SUMIFS('EPS BAU Outputs'!AA:AA,'EPS BAU Outputs'!$A:$A,"*"&amp;$C27&amp;"*",'EPS BAU Outputs'!$A:$A,"*"&amp;$B27&amp;"*",'EPS BAU Outputs'!$A:$A,"*"&amp;$A27&amp;"*",'EPS BAU Outputs'!$B:$B,$B$14)/10^12*VLOOKUP($C27,GWPbyPollutant,2,FALSE)</f>
        <v>0.76317614999999994</v>
      </c>
      <c r="AC27">
        <f>SUMIFS('EPS BAU Outputs'!AB:AB,'EPS BAU Outputs'!$A:$A,"*"&amp;$C27&amp;"*",'EPS BAU Outputs'!$A:$A,"*"&amp;$B27&amp;"*",'EPS BAU Outputs'!$A:$A,"*"&amp;$A27&amp;"*",'EPS BAU Outputs'!$B:$B,$B$14)/10^12*VLOOKUP($C27,GWPbyPollutant,2,FALSE)</f>
        <v>0.75850419999999996</v>
      </c>
      <c r="AD27">
        <f>SUMIFS('EPS BAU Outputs'!AC:AC,'EPS BAU Outputs'!$A:$A,"*"&amp;$C27&amp;"*",'EPS BAU Outputs'!$A:$A,"*"&amp;$B27&amp;"*",'EPS BAU Outputs'!$A:$A,"*"&amp;$A27&amp;"*",'EPS BAU Outputs'!$B:$B,$B$14)/10^12*VLOOKUP($C27,GWPbyPollutant,2,FALSE)</f>
        <v>0.75696189999999997</v>
      </c>
      <c r="AE27">
        <f>SUMIFS('EPS BAU Outputs'!AD:AD,'EPS BAU Outputs'!$A:$A,"*"&amp;$C27&amp;"*",'EPS BAU Outputs'!$A:$A,"*"&amp;$B27&amp;"*",'EPS BAU Outputs'!$A:$A,"*"&amp;$A27&amp;"*",'EPS BAU Outputs'!$B:$B,$B$14)/10^12*VLOOKUP($C27,GWPbyPollutant,2,FALSE)</f>
        <v>0.74405374999999996</v>
      </c>
      <c r="AF27">
        <f>SUMIFS('EPS BAU Outputs'!AE:AE,'EPS BAU Outputs'!$A:$A,"*"&amp;$C27&amp;"*",'EPS BAU Outputs'!$A:$A,"*"&amp;$B27&amp;"*",'EPS BAU Outputs'!$A:$A,"*"&amp;$A27&amp;"*",'EPS BAU Outputs'!$B:$B,$B$14)/10^12*VLOOKUP($C27,GWPbyPollutant,2,FALSE)</f>
        <v>0.73344050000000005</v>
      </c>
      <c r="AG27">
        <f>SUMIFS('EPS BAU Outputs'!AF:AF,'EPS BAU Outputs'!$A:$A,"*"&amp;$C27&amp;"*",'EPS BAU Outputs'!$A:$A,"*"&amp;$B27&amp;"*",'EPS BAU Outputs'!$A:$A,"*"&amp;$A27&amp;"*",'EPS BAU Outputs'!$B:$B,$B$14)/10^12*VLOOKUP($C27,GWPbyPollutant,2,FALSE)</f>
        <v>0.72528910000000002</v>
      </c>
      <c r="AH27">
        <f>SUMIFS('EPS BAU Outputs'!AG:AG,'EPS BAU Outputs'!$A:$A,"*"&amp;$C27&amp;"*",'EPS BAU Outputs'!$A:$A,"*"&amp;$B27&amp;"*",'EPS BAU Outputs'!$A:$A,"*"&amp;$A27&amp;"*",'EPS BAU Outputs'!$B:$B,$B$14)/10^12*VLOOKUP($C27,GWPbyPollutant,2,FALSE)</f>
        <v>0.71444794999999994</v>
      </c>
    </row>
    <row r="28" spans="1:34" hidden="1" outlineLevel="1">
      <c r="A28" t="s">
        <v>597</v>
      </c>
      <c r="B28" t="s">
        <v>524</v>
      </c>
      <c r="C28" t="s">
        <v>595</v>
      </c>
      <c r="D28">
        <f>SUMIFS('EPS BAU Outputs'!C:C,'EPS BAU Outputs'!$A:$A,"*"&amp;$C28&amp;"*",'EPS BAU Outputs'!$A:$A,"*"&amp;$B28&amp;"*",'EPS BAU Outputs'!$A:$A,"*"&amp;$A28&amp;"*",'EPS BAU Outputs'!$B:$B,$B$14)/10^12*VLOOKUP($C28,GWPbyPollutant,2,FALSE)</f>
        <v>0</v>
      </c>
      <c r="E28">
        <f>SUMIFS('EPS BAU Outputs'!D:D,'EPS BAU Outputs'!$A:$A,"*"&amp;$C28&amp;"*",'EPS BAU Outputs'!$A:$A,"*"&amp;$B28&amp;"*",'EPS BAU Outputs'!$A:$A,"*"&amp;$A28&amp;"*",'EPS BAU Outputs'!$B:$B,$B$14)/10^12*VLOOKUP($C28,GWPbyPollutant,2,FALSE)</f>
        <v>0</v>
      </c>
      <c r="F28">
        <f>SUMIFS('EPS BAU Outputs'!E:E,'EPS BAU Outputs'!$A:$A,"*"&amp;$C28&amp;"*",'EPS BAU Outputs'!$A:$A,"*"&amp;$B28&amp;"*",'EPS BAU Outputs'!$A:$A,"*"&amp;$A28&amp;"*",'EPS BAU Outputs'!$B:$B,$B$14)/10^12*VLOOKUP($C28,GWPbyPollutant,2,FALSE)</f>
        <v>0</v>
      </c>
      <c r="G28">
        <f>SUMIFS('EPS BAU Outputs'!F:F,'EPS BAU Outputs'!$A:$A,"*"&amp;$C28&amp;"*",'EPS BAU Outputs'!$A:$A,"*"&amp;$B28&amp;"*",'EPS BAU Outputs'!$A:$A,"*"&amp;$A28&amp;"*",'EPS BAU Outputs'!$B:$B,$B$14)/10^12*VLOOKUP($C28,GWPbyPollutant,2,FALSE)</f>
        <v>0</v>
      </c>
      <c r="H28">
        <f>SUMIFS('EPS BAU Outputs'!G:G,'EPS BAU Outputs'!$A:$A,"*"&amp;$C28&amp;"*",'EPS BAU Outputs'!$A:$A,"*"&amp;$B28&amp;"*",'EPS BAU Outputs'!$A:$A,"*"&amp;$A28&amp;"*",'EPS BAU Outputs'!$B:$B,$B$14)/10^12*VLOOKUP($C28,GWPbyPollutant,2,FALSE)</f>
        <v>0</v>
      </c>
      <c r="I28">
        <f>SUMIFS('EPS BAU Outputs'!H:H,'EPS BAU Outputs'!$A:$A,"*"&amp;$C28&amp;"*",'EPS BAU Outputs'!$A:$A,"*"&amp;$B28&amp;"*",'EPS BAU Outputs'!$A:$A,"*"&amp;$A28&amp;"*",'EPS BAU Outputs'!$B:$B,$B$14)/10^12*VLOOKUP($C28,GWPbyPollutant,2,FALSE)</f>
        <v>0</v>
      </c>
      <c r="J28">
        <f>SUMIFS('EPS BAU Outputs'!I:I,'EPS BAU Outputs'!$A:$A,"*"&amp;$C28&amp;"*",'EPS BAU Outputs'!$A:$A,"*"&amp;$B28&amp;"*",'EPS BAU Outputs'!$A:$A,"*"&amp;$A28&amp;"*",'EPS BAU Outputs'!$B:$B,$B$14)/10^12*VLOOKUP($C28,GWPbyPollutant,2,FALSE)</f>
        <v>0</v>
      </c>
      <c r="K28">
        <f>SUMIFS('EPS BAU Outputs'!J:J,'EPS BAU Outputs'!$A:$A,"*"&amp;$C28&amp;"*",'EPS BAU Outputs'!$A:$A,"*"&amp;$B28&amp;"*",'EPS BAU Outputs'!$A:$A,"*"&amp;$A28&amp;"*",'EPS BAU Outputs'!$B:$B,$B$14)/10^12*VLOOKUP($C28,GWPbyPollutant,2,FALSE)</f>
        <v>0</v>
      </c>
      <c r="L28">
        <f>SUMIFS('EPS BAU Outputs'!K:K,'EPS BAU Outputs'!$A:$A,"*"&amp;$C28&amp;"*",'EPS BAU Outputs'!$A:$A,"*"&amp;$B28&amp;"*",'EPS BAU Outputs'!$A:$A,"*"&amp;$A28&amp;"*",'EPS BAU Outputs'!$B:$B,$B$14)/10^12*VLOOKUP($C28,GWPbyPollutant,2,FALSE)</f>
        <v>0</v>
      </c>
      <c r="M28">
        <f>SUMIFS('EPS BAU Outputs'!L:L,'EPS BAU Outputs'!$A:$A,"*"&amp;$C28&amp;"*",'EPS BAU Outputs'!$A:$A,"*"&amp;$B28&amp;"*",'EPS BAU Outputs'!$A:$A,"*"&amp;$A28&amp;"*",'EPS BAU Outputs'!$B:$B,$B$14)/10^12*VLOOKUP($C28,GWPbyPollutant,2,FALSE)</f>
        <v>0</v>
      </c>
      <c r="N28">
        <f>SUMIFS('EPS BAU Outputs'!M:M,'EPS BAU Outputs'!$A:$A,"*"&amp;$C28&amp;"*",'EPS BAU Outputs'!$A:$A,"*"&amp;$B28&amp;"*",'EPS BAU Outputs'!$A:$A,"*"&amp;$A28&amp;"*",'EPS BAU Outputs'!$B:$B,$B$14)/10^12*VLOOKUP($C28,GWPbyPollutant,2,FALSE)</f>
        <v>0</v>
      </c>
      <c r="O28">
        <f>SUMIFS('EPS BAU Outputs'!N:N,'EPS BAU Outputs'!$A:$A,"*"&amp;$C28&amp;"*",'EPS BAU Outputs'!$A:$A,"*"&amp;$B28&amp;"*",'EPS BAU Outputs'!$A:$A,"*"&amp;$A28&amp;"*",'EPS BAU Outputs'!$B:$B,$B$14)/10^12*VLOOKUP($C28,GWPbyPollutant,2,FALSE)</f>
        <v>0</v>
      </c>
      <c r="P28">
        <f>SUMIFS('EPS BAU Outputs'!O:O,'EPS BAU Outputs'!$A:$A,"*"&amp;$C28&amp;"*",'EPS BAU Outputs'!$A:$A,"*"&amp;$B28&amp;"*",'EPS BAU Outputs'!$A:$A,"*"&amp;$A28&amp;"*",'EPS BAU Outputs'!$B:$B,$B$14)/10^12*VLOOKUP($C28,GWPbyPollutant,2,FALSE)</f>
        <v>0</v>
      </c>
      <c r="Q28">
        <f>SUMIFS('EPS BAU Outputs'!P:P,'EPS BAU Outputs'!$A:$A,"*"&amp;$C28&amp;"*",'EPS BAU Outputs'!$A:$A,"*"&amp;$B28&amp;"*",'EPS BAU Outputs'!$A:$A,"*"&amp;$A28&amp;"*",'EPS BAU Outputs'!$B:$B,$B$14)/10^12*VLOOKUP($C28,GWPbyPollutant,2,FALSE)</f>
        <v>0</v>
      </c>
      <c r="R28">
        <f>SUMIFS('EPS BAU Outputs'!Q:Q,'EPS BAU Outputs'!$A:$A,"*"&amp;$C28&amp;"*",'EPS BAU Outputs'!$A:$A,"*"&amp;$B28&amp;"*",'EPS BAU Outputs'!$A:$A,"*"&amp;$A28&amp;"*",'EPS BAU Outputs'!$B:$B,$B$14)/10^12*VLOOKUP($C28,GWPbyPollutant,2,FALSE)</f>
        <v>0</v>
      </c>
      <c r="S28">
        <f>SUMIFS('EPS BAU Outputs'!R:R,'EPS BAU Outputs'!$A:$A,"*"&amp;$C28&amp;"*",'EPS BAU Outputs'!$A:$A,"*"&amp;$B28&amp;"*",'EPS BAU Outputs'!$A:$A,"*"&amp;$A28&amp;"*",'EPS BAU Outputs'!$B:$B,$B$14)/10^12*VLOOKUP($C28,GWPbyPollutant,2,FALSE)</f>
        <v>0</v>
      </c>
      <c r="T28">
        <f>SUMIFS('EPS BAU Outputs'!S:S,'EPS BAU Outputs'!$A:$A,"*"&amp;$C28&amp;"*",'EPS BAU Outputs'!$A:$A,"*"&amp;$B28&amp;"*",'EPS BAU Outputs'!$A:$A,"*"&amp;$A28&amp;"*",'EPS BAU Outputs'!$B:$B,$B$14)/10^12*VLOOKUP($C28,GWPbyPollutant,2,FALSE)</f>
        <v>0</v>
      </c>
      <c r="U28">
        <f>SUMIFS('EPS BAU Outputs'!T:T,'EPS BAU Outputs'!$A:$A,"*"&amp;$C28&amp;"*",'EPS BAU Outputs'!$A:$A,"*"&amp;$B28&amp;"*",'EPS BAU Outputs'!$A:$A,"*"&amp;$A28&amp;"*",'EPS BAU Outputs'!$B:$B,$B$14)/10^12*VLOOKUP($C28,GWPbyPollutant,2,FALSE)</f>
        <v>0</v>
      </c>
      <c r="V28">
        <f>SUMIFS('EPS BAU Outputs'!U:U,'EPS BAU Outputs'!$A:$A,"*"&amp;$C28&amp;"*",'EPS BAU Outputs'!$A:$A,"*"&amp;$B28&amp;"*",'EPS BAU Outputs'!$A:$A,"*"&amp;$A28&amp;"*",'EPS BAU Outputs'!$B:$B,$B$14)/10^12*VLOOKUP($C28,GWPbyPollutant,2,FALSE)</f>
        <v>0</v>
      </c>
      <c r="W28">
        <f>SUMIFS('EPS BAU Outputs'!V:V,'EPS BAU Outputs'!$A:$A,"*"&amp;$C28&amp;"*",'EPS BAU Outputs'!$A:$A,"*"&amp;$B28&amp;"*",'EPS BAU Outputs'!$A:$A,"*"&amp;$A28&amp;"*",'EPS BAU Outputs'!$B:$B,$B$14)/10^12*VLOOKUP($C28,GWPbyPollutant,2,FALSE)</f>
        <v>0</v>
      </c>
      <c r="X28">
        <f>SUMIFS('EPS BAU Outputs'!W:W,'EPS BAU Outputs'!$A:$A,"*"&amp;$C28&amp;"*",'EPS BAU Outputs'!$A:$A,"*"&amp;$B28&amp;"*",'EPS BAU Outputs'!$A:$A,"*"&amp;$A28&amp;"*",'EPS BAU Outputs'!$B:$B,$B$14)/10^12*VLOOKUP($C28,GWPbyPollutant,2,FALSE)</f>
        <v>0</v>
      </c>
      <c r="Y28">
        <f>SUMIFS('EPS BAU Outputs'!X:X,'EPS BAU Outputs'!$A:$A,"*"&amp;$C28&amp;"*",'EPS BAU Outputs'!$A:$A,"*"&amp;$B28&amp;"*",'EPS BAU Outputs'!$A:$A,"*"&amp;$A28&amp;"*",'EPS BAU Outputs'!$B:$B,$B$14)/10^12*VLOOKUP($C28,GWPbyPollutant,2,FALSE)</f>
        <v>0</v>
      </c>
      <c r="Z28">
        <f>SUMIFS('EPS BAU Outputs'!Y:Y,'EPS BAU Outputs'!$A:$A,"*"&amp;$C28&amp;"*",'EPS BAU Outputs'!$A:$A,"*"&amp;$B28&amp;"*",'EPS BAU Outputs'!$A:$A,"*"&amp;$A28&amp;"*",'EPS BAU Outputs'!$B:$B,$B$14)/10^12*VLOOKUP($C28,GWPbyPollutant,2,FALSE)</f>
        <v>0</v>
      </c>
      <c r="AA28">
        <f>SUMIFS('EPS BAU Outputs'!Z:Z,'EPS BAU Outputs'!$A:$A,"*"&amp;$C28&amp;"*",'EPS BAU Outputs'!$A:$A,"*"&amp;$B28&amp;"*",'EPS BAU Outputs'!$A:$A,"*"&amp;$A28&amp;"*",'EPS BAU Outputs'!$B:$B,$B$14)/10^12*VLOOKUP($C28,GWPbyPollutant,2,FALSE)</f>
        <v>0</v>
      </c>
      <c r="AB28">
        <f>SUMIFS('EPS BAU Outputs'!AA:AA,'EPS BAU Outputs'!$A:$A,"*"&amp;$C28&amp;"*",'EPS BAU Outputs'!$A:$A,"*"&amp;$B28&amp;"*",'EPS BAU Outputs'!$A:$A,"*"&amp;$A28&amp;"*",'EPS BAU Outputs'!$B:$B,$B$14)/10^12*VLOOKUP($C28,GWPbyPollutant,2,FALSE)</f>
        <v>0</v>
      </c>
      <c r="AC28">
        <f>SUMIFS('EPS BAU Outputs'!AB:AB,'EPS BAU Outputs'!$A:$A,"*"&amp;$C28&amp;"*",'EPS BAU Outputs'!$A:$A,"*"&amp;$B28&amp;"*",'EPS BAU Outputs'!$A:$A,"*"&amp;$A28&amp;"*",'EPS BAU Outputs'!$B:$B,$B$14)/10^12*VLOOKUP($C28,GWPbyPollutant,2,FALSE)</f>
        <v>0</v>
      </c>
      <c r="AD28">
        <f>SUMIFS('EPS BAU Outputs'!AC:AC,'EPS BAU Outputs'!$A:$A,"*"&amp;$C28&amp;"*",'EPS BAU Outputs'!$A:$A,"*"&amp;$B28&amp;"*",'EPS BAU Outputs'!$A:$A,"*"&amp;$A28&amp;"*",'EPS BAU Outputs'!$B:$B,$B$14)/10^12*VLOOKUP($C28,GWPbyPollutant,2,FALSE)</f>
        <v>0</v>
      </c>
      <c r="AE28">
        <f>SUMIFS('EPS BAU Outputs'!AD:AD,'EPS BAU Outputs'!$A:$A,"*"&amp;$C28&amp;"*",'EPS BAU Outputs'!$A:$A,"*"&amp;$B28&amp;"*",'EPS BAU Outputs'!$A:$A,"*"&amp;$A28&amp;"*",'EPS BAU Outputs'!$B:$B,$B$14)/10^12*VLOOKUP($C28,GWPbyPollutant,2,FALSE)</f>
        <v>0</v>
      </c>
      <c r="AF28">
        <f>SUMIFS('EPS BAU Outputs'!AE:AE,'EPS BAU Outputs'!$A:$A,"*"&amp;$C28&amp;"*",'EPS BAU Outputs'!$A:$A,"*"&amp;$B28&amp;"*",'EPS BAU Outputs'!$A:$A,"*"&amp;$A28&amp;"*",'EPS BAU Outputs'!$B:$B,$B$14)/10^12*VLOOKUP($C28,GWPbyPollutant,2,FALSE)</f>
        <v>0</v>
      </c>
      <c r="AG28">
        <f>SUMIFS('EPS BAU Outputs'!AF:AF,'EPS BAU Outputs'!$A:$A,"*"&amp;$C28&amp;"*",'EPS BAU Outputs'!$A:$A,"*"&amp;$B28&amp;"*",'EPS BAU Outputs'!$A:$A,"*"&amp;$A28&amp;"*",'EPS BAU Outputs'!$B:$B,$B$14)/10^12*VLOOKUP($C28,GWPbyPollutant,2,FALSE)</f>
        <v>0</v>
      </c>
      <c r="AH28">
        <f>SUMIFS('EPS BAU Outputs'!AG:AG,'EPS BAU Outputs'!$A:$A,"*"&amp;$C28&amp;"*",'EPS BAU Outputs'!$A:$A,"*"&amp;$B28&amp;"*",'EPS BAU Outputs'!$A:$A,"*"&amp;$A28&amp;"*",'EPS BAU Outputs'!$B:$B,$B$14)/10^12*VLOOKUP($C28,GWPbyPollutant,2,FALSE)</f>
        <v>0</v>
      </c>
    </row>
    <row r="29" spans="1:34" hidden="1" outlineLevel="1">
      <c r="A29" t="s">
        <v>597</v>
      </c>
      <c r="B29" t="s">
        <v>590</v>
      </c>
      <c r="C29" t="s">
        <v>412</v>
      </c>
      <c r="D29">
        <f>SUMIFS('EPS BAU Outputs'!C:C,'EPS BAU Outputs'!$A:$A,"*"&amp;$C29&amp;"*",'EPS BAU Outputs'!$A:$A,"*"&amp;$B29&amp;"*",'EPS BAU Outputs'!$A:$A,"*"&amp;$A29&amp;"*",'EPS BAU Outputs'!$B:$B,$B$14)/10^12*VLOOKUP($C29,GWPbyPollutant,2,FALSE)</f>
        <v>1469.3168000000001</v>
      </c>
      <c r="E29">
        <f>SUMIFS('EPS BAU Outputs'!D:D,'EPS BAU Outputs'!$A:$A,"*"&amp;$C29&amp;"*",'EPS BAU Outputs'!$A:$A,"*"&amp;$B29&amp;"*",'EPS BAU Outputs'!$A:$A,"*"&amp;$A29&amp;"*",'EPS BAU Outputs'!$B:$B,$B$14)/10^12*VLOOKUP($C29,GWPbyPollutant,2,FALSE)</f>
        <v>1464.0556000000001</v>
      </c>
      <c r="F29">
        <f>SUMIFS('EPS BAU Outputs'!E:E,'EPS BAU Outputs'!$A:$A,"*"&amp;$C29&amp;"*",'EPS BAU Outputs'!$A:$A,"*"&amp;$B29&amp;"*",'EPS BAU Outputs'!$A:$A,"*"&amp;$A29&amp;"*",'EPS BAU Outputs'!$B:$B,$B$14)/10^12*VLOOKUP($C29,GWPbyPollutant,2,FALSE)</f>
        <v>1487.2955999999999</v>
      </c>
      <c r="G29">
        <f>SUMIFS('EPS BAU Outputs'!F:F,'EPS BAU Outputs'!$A:$A,"*"&amp;$C29&amp;"*",'EPS BAU Outputs'!$A:$A,"*"&amp;$B29&amp;"*",'EPS BAU Outputs'!$A:$A,"*"&amp;$A29&amp;"*",'EPS BAU Outputs'!$B:$B,$B$14)/10^12*VLOOKUP($C29,GWPbyPollutant,2,FALSE)</f>
        <v>1479.1196</v>
      </c>
      <c r="H29">
        <f>SUMIFS('EPS BAU Outputs'!G:G,'EPS BAU Outputs'!$A:$A,"*"&amp;$C29&amp;"*",'EPS BAU Outputs'!$A:$A,"*"&amp;$B29&amp;"*",'EPS BAU Outputs'!$A:$A,"*"&amp;$A29&amp;"*",'EPS BAU Outputs'!$B:$B,$B$14)/10^12*VLOOKUP($C29,GWPbyPollutant,2,FALSE)</f>
        <v>1482.4823999999999</v>
      </c>
      <c r="I29">
        <f>SUMIFS('EPS BAU Outputs'!H:H,'EPS BAU Outputs'!$A:$A,"*"&amp;$C29&amp;"*",'EPS BAU Outputs'!$A:$A,"*"&amp;$B29&amp;"*",'EPS BAU Outputs'!$A:$A,"*"&amp;$A29&amp;"*",'EPS BAU Outputs'!$B:$B,$B$14)/10^12*VLOOKUP($C29,GWPbyPollutant,2,FALSE)</f>
        <v>1482.376</v>
      </c>
      <c r="J29">
        <f>SUMIFS('EPS BAU Outputs'!I:I,'EPS BAU Outputs'!$A:$A,"*"&amp;$C29&amp;"*",'EPS BAU Outputs'!$A:$A,"*"&amp;$B29&amp;"*",'EPS BAU Outputs'!$A:$A,"*"&amp;$A29&amp;"*",'EPS BAU Outputs'!$B:$B,$B$14)/10^12*VLOOKUP($C29,GWPbyPollutant,2,FALSE)</f>
        <v>1484.7084</v>
      </c>
      <c r="K29">
        <f>SUMIFS('EPS BAU Outputs'!J:J,'EPS BAU Outputs'!$A:$A,"*"&amp;$C29&amp;"*",'EPS BAU Outputs'!$A:$A,"*"&amp;$B29&amp;"*",'EPS BAU Outputs'!$A:$A,"*"&amp;$A29&amp;"*",'EPS BAU Outputs'!$B:$B,$B$14)/10^12*VLOOKUP($C29,GWPbyPollutant,2,FALSE)</f>
        <v>1487.3011999999999</v>
      </c>
      <c r="L29">
        <f>SUMIFS('EPS BAU Outputs'!K:K,'EPS BAU Outputs'!$A:$A,"*"&amp;$C29&amp;"*",'EPS BAU Outputs'!$A:$A,"*"&amp;$B29&amp;"*",'EPS BAU Outputs'!$A:$A,"*"&amp;$A29&amp;"*",'EPS BAU Outputs'!$B:$B,$B$14)/10^12*VLOOKUP($C29,GWPbyPollutant,2,FALSE)</f>
        <v>1489.306</v>
      </c>
      <c r="M29">
        <f>SUMIFS('EPS BAU Outputs'!L:L,'EPS BAU Outputs'!$A:$A,"*"&amp;$C29&amp;"*",'EPS BAU Outputs'!$A:$A,"*"&amp;$B29&amp;"*",'EPS BAU Outputs'!$A:$A,"*"&amp;$A29&amp;"*",'EPS BAU Outputs'!$B:$B,$B$14)/10^12*VLOOKUP($C29,GWPbyPollutant,2,FALSE)</f>
        <v>1489.1268</v>
      </c>
      <c r="N29">
        <f>SUMIFS('EPS BAU Outputs'!M:M,'EPS BAU Outputs'!$A:$A,"*"&amp;$C29&amp;"*",'EPS BAU Outputs'!$A:$A,"*"&amp;$B29&amp;"*",'EPS BAU Outputs'!$A:$A,"*"&amp;$A29&amp;"*",'EPS BAU Outputs'!$B:$B,$B$14)/10^12*VLOOKUP($C29,GWPbyPollutant,2,FALSE)</f>
        <v>1490.874</v>
      </c>
      <c r="O29">
        <f>SUMIFS('EPS BAU Outputs'!N:N,'EPS BAU Outputs'!$A:$A,"*"&amp;$C29&amp;"*",'EPS BAU Outputs'!$A:$A,"*"&amp;$B29&amp;"*",'EPS BAU Outputs'!$A:$A,"*"&amp;$A29&amp;"*",'EPS BAU Outputs'!$B:$B,$B$14)/10^12*VLOOKUP($C29,GWPbyPollutant,2,FALSE)</f>
        <v>1494.6063999999999</v>
      </c>
      <c r="P29">
        <f>SUMIFS('EPS BAU Outputs'!O:O,'EPS BAU Outputs'!$A:$A,"*"&amp;$C29&amp;"*",'EPS BAU Outputs'!$A:$A,"*"&amp;$B29&amp;"*",'EPS BAU Outputs'!$A:$A,"*"&amp;$A29&amp;"*",'EPS BAU Outputs'!$B:$B,$B$14)/10^12*VLOOKUP($C29,GWPbyPollutant,2,FALSE)</f>
        <v>1489.4151999999999</v>
      </c>
      <c r="Q29">
        <f>SUMIFS('EPS BAU Outputs'!P:P,'EPS BAU Outputs'!$A:$A,"*"&amp;$C29&amp;"*",'EPS BAU Outputs'!$A:$A,"*"&amp;$B29&amp;"*",'EPS BAU Outputs'!$A:$A,"*"&amp;$A29&amp;"*",'EPS BAU Outputs'!$B:$B,$B$14)/10^12*VLOOKUP($C29,GWPbyPollutant,2,FALSE)</f>
        <v>1484.546</v>
      </c>
      <c r="R29">
        <f>SUMIFS('EPS BAU Outputs'!Q:Q,'EPS BAU Outputs'!$A:$A,"*"&amp;$C29&amp;"*",'EPS BAU Outputs'!$A:$A,"*"&amp;$B29&amp;"*",'EPS BAU Outputs'!$A:$A,"*"&amp;$A29&amp;"*",'EPS BAU Outputs'!$B:$B,$B$14)/10^12*VLOOKUP($C29,GWPbyPollutant,2,FALSE)</f>
        <v>1478.8871999999999</v>
      </c>
      <c r="S29">
        <f>SUMIFS('EPS BAU Outputs'!R:R,'EPS BAU Outputs'!$A:$A,"*"&amp;$C29&amp;"*",'EPS BAU Outputs'!$A:$A,"*"&amp;$B29&amp;"*",'EPS BAU Outputs'!$A:$A,"*"&amp;$A29&amp;"*",'EPS BAU Outputs'!$B:$B,$B$14)/10^12*VLOOKUP($C29,GWPbyPollutant,2,FALSE)</f>
        <v>1473.1724000000002</v>
      </c>
      <c r="T29">
        <f>SUMIFS('EPS BAU Outputs'!S:S,'EPS BAU Outputs'!$A:$A,"*"&amp;$C29&amp;"*",'EPS BAU Outputs'!$A:$A,"*"&amp;$B29&amp;"*",'EPS BAU Outputs'!$A:$A,"*"&amp;$A29&amp;"*",'EPS BAU Outputs'!$B:$B,$B$14)/10^12*VLOOKUP($C29,GWPbyPollutant,2,FALSE)</f>
        <v>1467.1776</v>
      </c>
      <c r="U29">
        <f>SUMIFS('EPS BAU Outputs'!T:T,'EPS BAU Outputs'!$A:$A,"*"&amp;$C29&amp;"*",'EPS BAU Outputs'!$A:$A,"*"&amp;$B29&amp;"*",'EPS BAU Outputs'!$A:$A,"*"&amp;$A29&amp;"*",'EPS BAU Outputs'!$B:$B,$B$14)/10^12*VLOOKUP($C29,GWPbyPollutant,2,FALSE)</f>
        <v>1462.0396000000001</v>
      </c>
      <c r="V29">
        <f>SUMIFS('EPS BAU Outputs'!U:U,'EPS BAU Outputs'!$A:$A,"*"&amp;$C29&amp;"*",'EPS BAU Outputs'!$A:$A,"*"&amp;$B29&amp;"*",'EPS BAU Outputs'!$A:$A,"*"&amp;$A29&amp;"*",'EPS BAU Outputs'!$B:$B,$B$14)/10^12*VLOOKUP($C29,GWPbyPollutant,2,FALSE)</f>
        <v>1456.5907999999999</v>
      </c>
      <c r="W29">
        <f>SUMIFS('EPS BAU Outputs'!V:V,'EPS BAU Outputs'!$A:$A,"*"&amp;$C29&amp;"*",'EPS BAU Outputs'!$A:$A,"*"&amp;$B29&amp;"*",'EPS BAU Outputs'!$A:$A,"*"&amp;$A29&amp;"*",'EPS BAU Outputs'!$B:$B,$B$14)/10^12*VLOOKUP($C29,GWPbyPollutant,2,FALSE)</f>
        <v>1450.3244</v>
      </c>
      <c r="X29">
        <f>SUMIFS('EPS BAU Outputs'!W:W,'EPS BAU Outputs'!$A:$A,"*"&amp;$C29&amp;"*",'EPS BAU Outputs'!$A:$A,"*"&amp;$B29&amp;"*",'EPS BAU Outputs'!$A:$A,"*"&amp;$A29&amp;"*",'EPS BAU Outputs'!$B:$B,$B$14)/10^12*VLOOKUP($C29,GWPbyPollutant,2,FALSE)</f>
        <v>1444.0216</v>
      </c>
      <c r="Y29">
        <f>SUMIFS('EPS BAU Outputs'!X:X,'EPS BAU Outputs'!$A:$A,"*"&amp;$C29&amp;"*",'EPS BAU Outputs'!$A:$A,"*"&amp;$B29&amp;"*",'EPS BAU Outputs'!$A:$A,"*"&amp;$A29&amp;"*",'EPS BAU Outputs'!$B:$B,$B$14)/10^12*VLOOKUP($C29,GWPbyPollutant,2,FALSE)</f>
        <v>1437.9960000000001</v>
      </c>
      <c r="Z29">
        <f>SUMIFS('EPS BAU Outputs'!Y:Y,'EPS BAU Outputs'!$A:$A,"*"&amp;$C29&amp;"*",'EPS BAU Outputs'!$A:$A,"*"&amp;$B29&amp;"*",'EPS BAU Outputs'!$A:$A,"*"&amp;$A29&amp;"*",'EPS BAU Outputs'!$B:$B,$B$14)/10^12*VLOOKUP($C29,GWPbyPollutant,2,FALSE)</f>
        <v>1431.7044000000001</v>
      </c>
      <c r="AA29">
        <f>SUMIFS('EPS BAU Outputs'!Z:Z,'EPS BAU Outputs'!$A:$A,"*"&amp;$C29&amp;"*",'EPS BAU Outputs'!$A:$A,"*"&amp;$B29&amp;"*",'EPS BAU Outputs'!$A:$A,"*"&amp;$A29&amp;"*",'EPS BAU Outputs'!$B:$B,$B$14)/10^12*VLOOKUP($C29,GWPbyPollutant,2,FALSE)</f>
        <v>1425.6984</v>
      </c>
      <c r="AB29">
        <f>SUMIFS('EPS BAU Outputs'!AA:AA,'EPS BAU Outputs'!$A:$A,"*"&amp;$C29&amp;"*",'EPS BAU Outputs'!$A:$A,"*"&amp;$B29&amp;"*",'EPS BAU Outputs'!$A:$A,"*"&amp;$A29&amp;"*",'EPS BAU Outputs'!$B:$B,$B$14)/10^12*VLOOKUP($C29,GWPbyPollutant,2,FALSE)</f>
        <v>1419.9695999999999</v>
      </c>
      <c r="AC29">
        <f>SUMIFS('EPS BAU Outputs'!AB:AB,'EPS BAU Outputs'!$A:$A,"*"&amp;$C29&amp;"*",'EPS BAU Outputs'!$A:$A,"*"&amp;$B29&amp;"*",'EPS BAU Outputs'!$A:$A,"*"&amp;$A29&amp;"*",'EPS BAU Outputs'!$B:$B,$B$14)/10^12*VLOOKUP($C29,GWPbyPollutant,2,FALSE)</f>
        <v>1414.5208</v>
      </c>
      <c r="AD29">
        <f>SUMIFS('EPS BAU Outputs'!AC:AC,'EPS BAU Outputs'!$A:$A,"*"&amp;$C29&amp;"*",'EPS BAU Outputs'!$A:$A,"*"&amp;$B29&amp;"*",'EPS BAU Outputs'!$A:$A,"*"&amp;$A29&amp;"*",'EPS BAU Outputs'!$B:$B,$B$14)/10^12*VLOOKUP($C29,GWPbyPollutant,2,FALSE)</f>
        <v>1409.0663999999999</v>
      </c>
      <c r="AE29">
        <f>SUMIFS('EPS BAU Outputs'!AD:AD,'EPS BAU Outputs'!$A:$A,"*"&amp;$C29&amp;"*",'EPS BAU Outputs'!$A:$A,"*"&amp;$B29&amp;"*",'EPS BAU Outputs'!$A:$A,"*"&amp;$A29&amp;"*",'EPS BAU Outputs'!$B:$B,$B$14)/10^12*VLOOKUP($C29,GWPbyPollutant,2,FALSE)</f>
        <v>1403.8304000000001</v>
      </c>
      <c r="AF29">
        <f>SUMIFS('EPS BAU Outputs'!AE:AE,'EPS BAU Outputs'!$A:$A,"*"&amp;$C29&amp;"*",'EPS BAU Outputs'!$A:$A,"*"&amp;$B29&amp;"*",'EPS BAU Outputs'!$A:$A,"*"&amp;$A29&amp;"*",'EPS BAU Outputs'!$B:$B,$B$14)/10^12*VLOOKUP($C29,GWPbyPollutant,2,FALSE)</f>
        <v>1398.3424</v>
      </c>
      <c r="AG29">
        <f>SUMIFS('EPS BAU Outputs'!AF:AF,'EPS BAU Outputs'!$A:$A,"*"&amp;$C29&amp;"*",'EPS BAU Outputs'!$A:$A,"*"&amp;$B29&amp;"*",'EPS BAU Outputs'!$A:$A,"*"&amp;$A29&amp;"*",'EPS BAU Outputs'!$B:$B,$B$14)/10^12*VLOOKUP($C29,GWPbyPollutant,2,FALSE)</f>
        <v>1393.0868</v>
      </c>
      <c r="AH29">
        <f>SUMIFS('EPS BAU Outputs'!AG:AG,'EPS BAU Outputs'!$A:$A,"*"&amp;$C29&amp;"*",'EPS BAU Outputs'!$A:$A,"*"&amp;$B29&amp;"*",'EPS BAU Outputs'!$A:$A,"*"&amp;$A29&amp;"*",'EPS BAU Outputs'!$B:$B,$B$14)/10^12*VLOOKUP($C29,GWPbyPollutant,2,FALSE)</f>
        <v>1387.876</v>
      </c>
    </row>
    <row r="30" spans="1:34" hidden="1" outlineLevel="1">
      <c r="A30" t="s">
        <v>597</v>
      </c>
      <c r="B30" t="s">
        <v>590</v>
      </c>
      <c r="C30" t="s">
        <v>411</v>
      </c>
      <c r="D30">
        <f>SUMIFS('EPS BAU Outputs'!C:C,'EPS BAU Outputs'!$A:$A,"*"&amp;$C30&amp;"*",'EPS BAU Outputs'!$A:$A,"*"&amp;$B30&amp;"*",'EPS BAU Outputs'!$A:$A,"*"&amp;$A30&amp;"*",'EPS BAU Outputs'!$B:$B,$B$14)/10^12*VLOOKUP($C30,GWPbyPollutant,2,FALSE)</f>
        <v>469.7072</v>
      </c>
      <c r="E30">
        <f>SUMIFS('EPS BAU Outputs'!D:D,'EPS BAU Outputs'!$A:$A,"*"&amp;$C30&amp;"*",'EPS BAU Outputs'!$A:$A,"*"&amp;$B30&amp;"*",'EPS BAU Outputs'!$A:$A,"*"&amp;$A30&amp;"*",'EPS BAU Outputs'!$B:$B,$B$14)/10^12*VLOOKUP($C30,GWPbyPollutant,2,FALSE)</f>
        <v>479.41415000000001</v>
      </c>
      <c r="F30">
        <f>SUMIFS('EPS BAU Outputs'!E:E,'EPS BAU Outputs'!$A:$A,"*"&amp;$C30&amp;"*",'EPS BAU Outputs'!$A:$A,"*"&amp;$B30&amp;"*",'EPS BAU Outputs'!$A:$A,"*"&amp;$A30&amp;"*",'EPS BAU Outputs'!$B:$B,$B$14)/10^12*VLOOKUP($C30,GWPbyPollutant,2,FALSE)</f>
        <v>495.4599</v>
      </c>
      <c r="G30">
        <f>SUMIFS('EPS BAU Outputs'!F:F,'EPS BAU Outputs'!$A:$A,"*"&amp;$C30&amp;"*",'EPS BAU Outputs'!$A:$A,"*"&amp;$B30&amp;"*",'EPS BAU Outputs'!$A:$A,"*"&amp;$A30&amp;"*",'EPS BAU Outputs'!$B:$B,$B$14)/10^12*VLOOKUP($C30,GWPbyPollutant,2,FALSE)</f>
        <v>501.61319999999995</v>
      </c>
      <c r="H30">
        <f>SUMIFS('EPS BAU Outputs'!G:G,'EPS BAU Outputs'!$A:$A,"*"&amp;$C30&amp;"*",'EPS BAU Outputs'!$A:$A,"*"&amp;$B30&amp;"*",'EPS BAU Outputs'!$A:$A,"*"&amp;$A30&amp;"*",'EPS BAU Outputs'!$B:$B,$B$14)/10^12*VLOOKUP($C30,GWPbyPollutant,2,FALSE)</f>
        <v>511.95614999999998</v>
      </c>
      <c r="I30">
        <f>SUMIFS('EPS BAU Outputs'!H:H,'EPS BAU Outputs'!$A:$A,"*"&amp;$C30&amp;"*",'EPS BAU Outputs'!$A:$A,"*"&amp;$B30&amp;"*",'EPS BAU Outputs'!$A:$A,"*"&amp;$A30&amp;"*",'EPS BAU Outputs'!$B:$B,$B$14)/10^12*VLOOKUP($C30,GWPbyPollutant,2,FALSE)</f>
        <v>520.79655000000002</v>
      </c>
      <c r="J30">
        <f>SUMIFS('EPS BAU Outputs'!I:I,'EPS BAU Outputs'!$A:$A,"*"&amp;$C30&amp;"*",'EPS BAU Outputs'!$A:$A,"*"&amp;$B30&amp;"*",'EPS BAU Outputs'!$A:$A,"*"&amp;$A30&amp;"*",'EPS BAU Outputs'!$B:$B,$B$14)/10^12*VLOOKUP($C30,GWPbyPollutant,2,FALSE)</f>
        <v>530.3922</v>
      </c>
      <c r="K30">
        <f>SUMIFS('EPS BAU Outputs'!J:J,'EPS BAU Outputs'!$A:$A,"*"&amp;$C30&amp;"*",'EPS BAU Outputs'!$A:$A,"*"&amp;$B30&amp;"*",'EPS BAU Outputs'!$A:$A,"*"&amp;$A30&amp;"*",'EPS BAU Outputs'!$B:$B,$B$14)/10^12*VLOOKUP($C30,GWPbyPollutant,2,FALSE)</f>
        <v>539.72019999999998</v>
      </c>
      <c r="L30">
        <f>SUMIFS('EPS BAU Outputs'!K:K,'EPS BAU Outputs'!$A:$A,"*"&amp;$C30&amp;"*",'EPS BAU Outputs'!$A:$A,"*"&amp;$B30&amp;"*",'EPS BAU Outputs'!$A:$A,"*"&amp;$A30&amp;"*",'EPS BAU Outputs'!$B:$B,$B$14)/10^12*VLOOKUP($C30,GWPbyPollutant,2,FALSE)</f>
        <v>549.30790000000002</v>
      </c>
      <c r="M30">
        <f>SUMIFS('EPS BAU Outputs'!L:L,'EPS BAU Outputs'!$A:$A,"*"&amp;$C30&amp;"*",'EPS BAU Outputs'!$A:$A,"*"&amp;$B30&amp;"*",'EPS BAU Outputs'!$A:$A,"*"&amp;$A30&amp;"*",'EPS BAU Outputs'!$B:$B,$B$14)/10^12*VLOOKUP($C30,GWPbyPollutant,2,FALSE)</f>
        <v>558.93534999999997</v>
      </c>
      <c r="N30">
        <f>SUMIFS('EPS BAU Outputs'!M:M,'EPS BAU Outputs'!$A:$A,"*"&amp;$C30&amp;"*",'EPS BAU Outputs'!$A:$A,"*"&amp;$B30&amp;"*",'EPS BAU Outputs'!$A:$A,"*"&amp;$A30&amp;"*",'EPS BAU Outputs'!$B:$B,$B$14)/10^12*VLOOKUP($C30,GWPbyPollutant,2,FALSE)</f>
        <v>568.73505</v>
      </c>
      <c r="O30">
        <f>SUMIFS('EPS BAU Outputs'!N:N,'EPS BAU Outputs'!$A:$A,"*"&amp;$C30&amp;"*",'EPS BAU Outputs'!$A:$A,"*"&amp;$B30&amp;"*",'EPS BAU Outputs'!$A:$A,"*"&amp;$A30&amp;"*",'EPS BAU Outputs'!$B:$B,$B$14)/10^12*VLOOKUP($C30,GWPbyPollutant,2,FALSE)</f>
        <v>579.08330000000001</v>
      </c>
      <c r="P30">
        <f>SUMIFS('EPS BAU Outputs'!O:O,'EPS BAU Outputs'!$A:$A,"*"&amp;$C30&amp;"*",'EPS BAU Outputs'!$A:$A,"*"&amp;$B30&amp;"*",'EPS BAU Outputs'!$A:$A,"*"&amp;$A30&amp;"*",'EPS BAU Outputs'!$B:$B,$B$14)/10^12*VLOOKUP($C30,GWPbyPollutant,2,FALSE)</f>
        <v>577.96235000000001</v>
      </c>
      <c r="Q30">
        <f>SUMIFS('EPS BAU Outputs'!P:P,'EPS BAU Outputs'!$A:$A,"*"&amp;$C30&amp;"*",'EPS BAU Outputs'!$A:$A,"*"&amp;$B30&amp;"*",'EPS BAU Outputs'!$A:$A,"*"&amp;$A30&amp;"*",'EPS BAU Outputs'!$B:$B,$B$14)/10^12*VLOOKUP($C30,GWPbyPollutant,2,FALSE)</f>
        <v>577.29454999999996</v>
      </c>
      <c r="R30">
        <f>SUMIFS('EPS BAU Outputs'!Q:Q,'EPS BAU Outputs'!$A:$A,"*"&amp;$C30&amp;"*",'EPS BAU Outputs'!$A:$A,"*"&amp;$B30&amp;"*",'EPS BAU Outputs'!$A:$A,"*"&amp;$A30&amp;"*",'EPS BAU Outputs'!$B:$B,$B$14)/10^12*VLOOKUP($C30,GWPbyPollutant,2,FALSE)</f>
        <v>576.36440000000005</v>
      </c>
      <c r="S30">
        <f>SUMIFS('EPS BAU Outputs'!R:R,'EPS BAU Outputs'!$A:$A,"*"&amp;$C30&amp;"*",'EPS BAU Outputs'!$A:$A,"*"&amp;$B30&amp;"*",'EPS BAU Outputs'!$A:$A,"*"&amp;$A30&amp;"*",'EPS BAU Outputs'!$B:$B,$B$14)/10^12*VLOOKUP($C30,GWPbyPollutant,2,FALSE)</f>
        <v>575.44749999999999</v>
      </c>
      <c r="T30">
        <f>SUMIFS('EPS BAU Outputs'!S:S,'EPS BAU Outputs'!$A:$A,"*"&amp;$C30&amp;"*",'EPS BAU Outputs'!$A:$A,"*"&amp;$B30&amp;"*",'EPS BAU Outputs'!$A:$A,"*"&amp;$A30&amp;"*",'EPS BAU Outputs'!$B:$B,$B$14)/10^12*VLOOKUP($C30,GWPbyPollutant,2,FALSE)</f>
        <v>574.49615000000006</v>
      </c>
      <c r="U30">
        <f>SUMIFS('EPS BAU Outputs'!T:T,'EPS BAU Outputs'!$A:$A,"*"&amp;$C30&amp;"*",'EPS BAU Outputs'!$A:$A,"*"&amp;$B30&amp;"*",'EPS BAU Outputs'!$A:$A,"*"&amp;$A30&amp;"*",'EPS BAU Outputs'!$B:$B,$B$14)/10^12*VLOOKUP($C30,GWPbyPollutant,2,FALSE)</f>
        <v>573.83895000000007</v>
      </c>
      <c r="V30">
        <f>SUMIFS('EPS BAU Outputs'!U:U,'EPS BAU Outputs'!$A:$A,"*"&amp;$C30&amp;"*",'EPS BAU Outputs'!$A:$A,"*"&amp;$B30&amp;"*",'EPS BAU Outputs'!$A:$A,"*"&amp;$A30&amp;"*",'EPS BAU Outputs'!$B:$B,$B$14)/10^12*VLOOKUP($C30,GWPbyPollutant,2,FALSE)</f>
        <v>572.89554999999996</v>
      </c>
      <c r="W30">
        <f>SUMIFS('EPS BAU Outputs'!V:V,'EPS BAU Outputs'!$A:$A,"*"&amp;$C30&amp;"*",'EPS BAU Outputs'!$A:$A,"*"&amp;$B30&amp;"*",'EPS BAU Outputs'!$A:$A,"*"&amp;$A30&amp;"*",'EPS BAU Outputs'!$B:$B,$B$14)/10^12*VLOOKUP($C30,GWPbyPollutant,2,FALSE)</f>
        <v>571.95215000000007</v>
      </c>
      <c r="X30">
        <f>SUMIFS('EPS BAU Outputs'!W:W,'EPS BAU Outputs'!$A:$A,"*"&amp;$C30&amp;"*",'EPS BAU Outputs'!$A:$A,"*"&amp;$B30&amp;"*",'EPS BAU Outputs'!$A:$A,"*"&amp;$A30&amp;"*",'EPS BAU Outputs'!$B:$B,$B$14)/10^12*VLOOKUP($C30,GWPbyPollutant,2,FALSE)</f>
        <v>570.91070000000002</v>
      </c>
      <c r="Y30">
        <f>SUMIFS('EPS BAU Outputs'!X:X,'EPS BAU Outputs'!$A:$A,"*"&amp;$C30&amp;"*",'EPS BAU Outputs'!$A:$A,"*"&amp;$B30&amp;"*",'EPS BAU Outputs'!$A:$A,"*"&amp;$A30&amp;"*",'EPS BAU Outputs'!$B:$B,$B$14)/10^12*VLOOKUP($C30,GWPbyPollutant,2,FALSE)</f>
        <v>570.1395500000001</v>
      </c>
      <c r="Z30">
        <f>SUMIFS('EPS BAU Outputs'!Y:Y,'EPS BAU Outputs'!$A:$A,"*"&amp;$C30&amp;"*",'EPS BAU Outputs'!$A:$A,"*"&amp;$B30&amp;"*",'EPS BAU Outputs'!$A:$A,"*"&amp;$A30&amp;"*",'EPS BAU Outputs'!$B:$B,$B$14)/10^12*VLOOKUP($C30,GWPbyPollutant,2,FALSE)</f>
        <v>569.18025</v>
      </c>
      <c r="AA30">
        <f>SUMIFS('EPS BAU Outputs'!Z:Z,'EPS BAU Outputs'!$A:$A,"*"&amp;$C30&amp;"*",'EPS BAU Outputs'!$A:$A,"*"&amp;$B30&amp;"*",'EPS BAU Outputs'!$A:$A,"*"&amp;$A30&amp;"*",'EPS BAU Outputs'!$B:$B,$B$14)/10^12*VLOOKUP($C30,GWPbyPollutant,2,FALSE)</f>
        <v>568.19974999999999</v>
      </c>
      <c r="AB30">
        <f>SUMIFS('EPS BAU Outputs'!AA:AA,'EPS BAU Outputs'!$A:$A,"*"&amp;$C30&amp;"*",'EPS BAU Outputs'!$A:$A,"*"&amp;$B30&amp;"*",'EPS BAU Outputs'!$A:$A,"*"&amp;$A30&amp;"*",'EPS BAU Outputs'!$B:$B,$B$14)/10^12*VLOOKUP($C30,GWPbyPollutant,2,FALSE)</f>
        <v>567.26959999999997</v>
      </c>
      <c r="AC30">
        <f>SUMIFS('EPS BAU Outputs'!AB:AB,'EPS BAU Outputs'!$A:$A,"*"&amp;$C30&amp;"*",'EPS BAU Outputs'!$A:$A,"*"&amp;$B30&amp;"*",'EPS BAU Outputs'!$A:$A,"*"&amp;$A30&amp;"*",'EPS BAU Outputs'!$B:$B,$B$14)/10^12*VLOOKUP($C30,GWPbyPollutant,2,FALSE)</f>
        <v>566.28644999999995</v>
      </c>
      <c r="AD30">
        <f>SUMIFS('EPS BAU Outputs'!AC:AC,'EPS BAU Outputs'!$A:$A,"*"&amp;$C30&amp;"*",'EPS BAU Outputs'!$A:$A,"*"&amp;$B30&amp;"*",'EPS BAU Outputs'!$A:$A,"*"&amp;$A30&amp;"*",'EPS BAU Outputs'!$B:$B,$B$14)/10^12*VLOOKUP($C30,GWPbyPollutant,2,FALSE)</f>
        <v>565.54444999999998</v>
      </c>
      <c r="AE30">
        <f>SUMIFS('EPS BAU Outputs'!AD:AD,'EPS BAU Outputs'!$A:$A,"*"&amp;$C30&amp;"*",'EPS BAU Outputs'!$A:$A,"*"&amp;$B30&amp;"*",'EPS BAU Outputs'!$A:$A,"*"&amp;$A30&amp;"*",'EPS BAU Outputs'!$B:$B,$B$14)/10^12*VLOOKUP($C30,GWPbyPollutant,2,FALSE)</f>
        <v>564.55864999999994</v>
      </c>
      <c r="AF30">
        <f>SUMIFS('EPS BAU Outputs'!AE:AE,'EPS BAU Outputs'!$A:$A,"*"&amp;$C30&amp;"*",'EPS BAU Outputs'!$A:$A,"*"&amp;$B30&amp;"*",'EPS BAU Outputs'!$A:$A,"*"&amp;$A30&amp;"*",'EPS BAU Outputs'!$B:$B,$B$14)/10^12*VLOOKUP($C30,GWPbyPollutant,2,FALSE)</f>
        <v>563.56754999999998</v>
      </c>
      <c r="AG30">
        <f>SUMIFS('EPS BAU Outputs'!AF:AF,'EPS BAU Outputs'!$A:$A,"*"&amp;$C30&amp;"*",'EPS BAU Outputs'!$A:$A,"*"&amp;$B30&amp;"*",'EPS BAU Outputs'!$A:$A,"*"&amp;$A30&amp;"*",'EPS BAU Outputs'!$B:$B,$B$14)/10^12*VLOOKUP($C30,GWPbyPollutant,2,FALSE)</f>
        <v>562.62414999999999</v>
      </c>
      <c r="AH30">
        <f>SUMIFS('EPS BAU Outputs'!AG:AG,'EPS BAU Outputs'!$A:$A,"*"&amp;$C30&amp;"*",'EPS BAU Outputs'!$A:$A,"*"&amp;$B30&amp;"*",'EPS BAU Outputs'!$A:$A,"*"&amp;$A30&amp;"*",'EPS BAU Outputs'!$B:$B,$B$14)/10^12*VLOOKUP($C30,GWPbyPollutant,2,FALSE)</f>
        <v>561.87684999999999</v>
      </c>
    </row>
    <row r="31" spans="1:34" hidden="1" outlineLevel="1">
      <c r="A31" t="s">
        <v>597</v>
      </c>
      <c r="B31" t="s">
        <v>590</v>
      </c>
      <c r="C31" t="s">
        <v>595</v>
      </c>
      <c r="D31">
        <f>SUMIFS('EPS BAU Outputs'!C:C,'EPS BAU Outputs'!$A:$A,"*"&amp;$C31&amp;"*",'EPS BAU Outputs'!$A:$A,"*"&amp;$B31&amp;"*",'EPS BAU Outputs'!$A:$A,"*"&amp;$A31&amp;"*",'EPS BAU Outputs'!$B:$B,$B$14)/10^12*VLOOKUP($C31,GWPbyPollutant,2,FALSE)</f>
        <v>450.3</v>
      </c>
      <c r="E31">
        <f>SUMIFS('EPS BAU Outputs'!D:D,'EPS BAU Outputs'!$A:$A,"*"&amp;$C31&amp;"*",'EPS BAU Outputs'!$A:$A,"*"&amp;$B31&amp;"*",'EPS BAU Outputs'!$A:$A,"*"&amp;$A31&amp;"*",'EPS BAU Outputs'!$B:$B,$B$14)/10^12*VLOOKUP($C31,GWPbyPollutant,2,FALSE)</f>
        <v>561.38199999999995</v>
      </c>
      <c r="F31">
        <f>SUMIFS('EPS BAU Outputs'!E:E,'EPS BAU Outputs'!$A:$A,"*"&amp;$C31&amp;"*",'EPS BAU Outputs'!$A:$A,"*"&amp;$B31&amp;"*",'EPS BAU Outputs'!$A:$A,"*"&amp;$A31&amp;"*",'EPS BAU Outputs'!$B:$B,$B$14)/10^12*VLOOKUP($C31,GWPbyPollutant,2,FALSE)</f>
        <v>618.702</v>
      </c>
      <c r="G31">
        <f>SUMIFS('EPS BAU Outputs'!F:F,'EPS BAU Outputs'!$A:$A,"*"&amp;$C31&amp;"*",'EPS BAU Outputs'!$A:$A,"*"&amp;$B31&amp;"*",'EPS BAU Outputs'!$A:$A,"*"&amp;$A31&amp;"*",'EPS BAU Outputs'!$B:$B,$B$14)/10^12*VLOOKUP($C31,GWPbyPollutant,2,FALSE)</f>
        <v>642.73</v>
      </c>
      <c r="H31">
        <f>SUMIFS('EPS BAU Outputs'!G:G,'EPS BAU Outputs'!$A:$A,"*"&amp;$C31&amp;"*",'EPS BAU Outputs'!$A:$A,"*"&amp;$B31&amp;"*",'EPS BAU Outputs'!$A:$A,"*"&amp;$A31&amp;"*",'EPS BAU Outputs'!$B:$B,$B$14)/10^12*VLOOKUP($C31,GWPbyPollutant,2,FALSE)</f>
        <v>683.31700000000001</v>
      </c>
      <c r="I31">
        <f>SUMIFS('EPS BAU Outputs'!H:H,'EPS BAU Outputs'!$A:$A,"*"&amp;$C31&amp;"*",'EPS BAU Outputs'!$A:$A,"*"&amp;$B31&amp;"*",'EPS BAU Outputs'!$A:$A,"*"&amp;$A31&amp;"*",'EPS BAU Outputs'!$B:$B,$B$14)/10^12*VLOOKUP($C31,GWPbyPollutant,2,FALSE)</f>
        <v>710.4</v>
      </c>
      <c r="J31">
        <f>SUMIFS('EPS BAU Outputs'!I:I,'EPS BAU Outputs'!$A:$A,"*"&amp;$C31&amp;"*",'EPS BAU Outputs'!$A:$A,"*"&amp;$B31&amp;"*",'EPS BAU Outputs'!$A:$A,"*"&amp;$A31&amp;"*",'EPS BAU Outputs'!$B:$B,$B$14)/10^12*VLOOKUP($C31,GWPbyPollutant,2,FALSE)</f>
        <v>830.6</v>
      </c>
      <c r="K31">
        <f>SUMIFS('EPS BAU Outputs'!J:J,'EPS BAU Outputs'!$A:$A,"*"&amp;$C31&amp;"*",'EPS BAU Outputs'!$A:$A,"*"&amp;$B31&amp;"*",'EPS BAU Outputs'!$A:$A,"*"&amp;$A31&amp;"*",'EPS BAU Outputs'!$B:$B,$B$14)/10^12*VLOOKUP($C31,GWPbyPollutant,2,FALSE)</f>
        <v>842.4</v>
      </c>
      <c r="L31">
        <f>SUMIFS('EPS BAU Outputs'!K:K,'EPS BAU Outputs'!$A:$A,"*"&amp;$C31&amp;"*",'EPS BAU Outputs'!$A:$A,"*"&amp;$B31&amp;"*",'EPS BAU Outputs'!$A:$A,"*"&amp;$A31&amp;"*",'EPS BAU Outputs'!$B:$B,$B$14)/10^12*VLOOKUP($C31,GWPbyPollutant,2,FALSE)</f>
        <v>853.5</v>
      </c>
      <c r="M31">
        <f>SUMIFS('EPS BAU Outputs'!L:L,'EPS BAU Outputs'!$A:$A,"*"&amp;$C31&amp;"*",'EPS BAU Outputs'!$A:$A,"*"&amp;$B31&amp;"*",'EPS BAU Outputs'!$A:$A,"*"&amp;$A31&amp;"*",'EPS BAU Outputs'!$B:$B,$B$14)/10^12*VLOOKUP($C31,GWPbyPollutant,2,FALSE)</f>
        <v>860.4</v>
      </c>
      <c r="N31">
        <f>SUMIFS('EPS BAU Outputs'!M:M,'EPS BAU Outputs'!$A:$A,"*"&amp;$C31&amp;"*",'EPS BAU Outputs'!$A:$A,"*"&amp;$B31&amp;"*",'EPS BAU Outputs'!$A:$A,"*"&amp;$A31&amp;"*",'EPS BAU Outputs'!$B:$B,$B$14)/10^12*VLOOKUP($C31,GWPbyPollutant,2,FALSE)</f>
        <v>888</v>
      </c>
      <c r="O31">
        <f>SUMIFS('EPS BAU Outputs'!N:N,'EPS BAU Outputs'!$A:$A,"*"&amp;$C31&amp;"*",'EPS BAU Outputs'!$A:$A,"*"&amp;$B31&amp;"*",'EPS BAU Outputs'!$A:$A,"*"&amp;$A31&amp;"*",'EPS BAU Outputs'!$B:$B,$B$14)/10^12*VLOOKUP($C31,GWPbyPollutant,2,FALSE)</f>
        <v>1007</v>
      </c>
      <c r="P31">
        <f>SUMIFS('EPS BAU Outputs'!O:O,'EPS BAU Outputs'!$A:$A,"*"&amp;$C31&amp;"*",'EPS BAU Outputs'!$A:$A,"*"&amp;$B31&amp;"*",'EPS BAU Outputs'!$A:$A,"*"&amp;$A31&amp;"*",'EPS BAU Outputs'!$B:$B,$B$14)/10^12*VLOOKUP($C31,GWPbyPollutant,2,FALSE)</f>
        <v>1055</v>
      </c>
      <c r="Q31">
        <f>SUMIFS('EPS BAU Outputs'!P:P,'EPS BAU Outputs'!$A:$A,"*"&amp;$C31&amp;"*",'EPS BAU Outputs'!$A:$A,"*"&amp;$B31&amp;"*",'EPS BAU Outputs'!$A:$A,"*"&amp;$A31&amp;"*",'EPS BAU Outputs'!$B:$B,$B$14)/10^12*VLOOKUP($C31,GWPbyPollutant,2,FALSE)</f>
        <v>1083</v>
      </c>
      <c r="R31">
        <f>SUMIFS('EPS BAU Outputs'!Q:Q,'EPS BAU Outputs'!$A:$A,"*"&amp;$C31&amp;"*",'EPS BAU Outputs'!$A:$A,"*"&amp;$B31&amp;"*",'EPS BAU Outputs'!$A:$A,"*"&amp;$A31&amp;"*",'EPS BAU Outputs'!$B:$B,$B$14)/10^12*VLOOKUP($C31,GWPbyPollutant,2,FALSE)</f>
        <v>1112</v>
      </c>
      <c r="S31">
        <f>SUMIFS('EPS BAU Outputs'!R:R,'EPS BAU Outputs'!$A:$A,"*"&amp;$C31&amp;"*",'EPS BAU Outputs'!$A:$A,"*"&amp;$B31&amp;"*",'EPS BAU Outputs'!$A:$A,"*"&amp;$A31&amp;"*",'EPS BAU Outputs'!$B:$B,$B$14)/10^12*VLOOKUP($C31,GWPbyPollutant,2,FALSE)</f>
        <v>1122</v>
      </c>
      <c r="T31">
        <f>SUMIFS('EPS BAU Outputs'!S:S,'EPS BAU Outputs'!$A:$A,"*"&amp;$C31&amp;"*",'EPS BAU Outputs'!$A:$A,"*"&amp;$B31&amp;"*",'EPS BAU Outputs'!$A:$A,"*"&amp;$A31&amp;"*",'EPS BAU Outputs'!$B:$B,$B$14)/10^12*VLOOKUP($C31,GWPbyPollutant,2,FALSE)</f>
        <v>1141</v>
      </c>
      <c r="U31">
        <f>SUMIFS('EPS BAU Outputs'!T:T,'EPS BAU Outputs'!$A:$A,"*"&amp;$C31&amp;"*",'EPS BAU Outputs'!$A:$A,"*"&amp;$B31&amp;"*",'EPS BAU Outputs'!$A:$A,"*"&amp;$A31&amp;"*",'EPS BAU Outputs'!$B:$B,$B$14)/10^12*VLOOKUP($C31,GWPbyPollutant,2,FALSE)</f>
        <v>1151</v>
      </c>
      <c r="V31">
        <f>SUMIFS('EPS BAU Outputs'!U:U,'EPS BAU Outputs'!$A:$A,"*"&amp;$C31&amp;"*",'EPS BAU Outputs'!$A:$A,"*"&amp;$B31&amp;"*",'EPS BAU Outputs'!$A:$A,"*"&amp;$A31&amp;"*",'EPS BAU Outputs'!$B:$B,$B$14)/10^12*VLOOKUP($C31,GWPbyPollutant,2,FALSE)</f>
        <v>1158</v>
      </c>
      <c r="W31">
        <f>SUMIFS('EPS BAU Outputs'!V:V,'EPS BAU Outputs'!$A:$A,"*"&amp;$C31&amp;"*",'EPS BAU Outputs'!$A:$A,"*"&amp;$B31&amp;"*",'EPS BAU Outputs'!$A:$A,"*"&amp;$A31&amp;"*",'EPS BAU Outputs'!$B:$B,$B$14)/10^12*VLOOKUP($C31,GWPbyPollutant,2,FALSE)</f>
        <v>1156</v>
      </c>
      <c r="X31">
        <f>SUMIFS('EPS BAU Outputs'!W:W,'EPS BAU Outputs'!$A:$A,"*"&amp;$C31&amp;"*",'EPS BAU Outputs'!$A:$A,"*"&amp;$B31&amp;"*",'EPS BAU Outputs'!$A:$A,"*"&amp;$A31&amp;"*",'EPS BAU Outputs'!$B:$B,$B$14)/10^12*VLOOKUP($C31,GWPbyPollutant,2,FALSE)</f>
        <v>1161</v>
      </c>
      <c r="Y31">
        <f>SUMIFS('EPS BAU Outputs'!X:X,'EPS BAU Outputs'!$A:$A,"*"&amp;$C31&amp;"*",'EPS BAU Outputs'!$A:$A,"*"&amp;$B31&amp;"*",'EPS BAU Outputs'!$A:$A,"*"&amp;$A31&amp;"*",'EPS BAU Outputs'!$B:$B,$B$14)/10^12*VLOOKUP($C31,GWPbyPollutant,2,FALSE)</f>
        <v>1170</v>
      </c>
      <c r="Z31">
        <f>SUMIFS('EPS BAU Outputs'!Y:Y,'EPS BAU Outputs'!$A:$A,"*"&amp;$C31&amp;"*",'EPS BAU Outputs'!$A:$A,"*"&amp;$B31&amp;"*",'EPS BAU Outputs'!$A:$A,"*"&amp;$A31&amp;"*",'EPS BAU Outputs'!$B:$B,$B$14)/10^12*VLOOKUP($C31,GWPbyPollutant,2,FALSE)</f>
        <v>1181</v>
      </c>
      <c r="AA31">
        <f>SUMIFS('EPS BAU Outputs'!Z:Z,'EPS BAU Outputs'!$A:$A,"*"&amp;$C31&amp;"*",'EPS BAU Outputs'!$A:$A,"*"&amp;$B31&amp;"*",'EPS BAU Outputs'!$A:$A,"*"&amp;$A31&amp;"*",'EPS BAU Outputs'!$B:$B,$B$14)/10^12*VLOOKUP($C31,GWPbyPollutant,2,FALSE)</f>
        <v>1191</v>
      </c>
      <c r="AB31">
        <f>SUMIFS('EPS BAU Outputs'!AA:AA,'EPS BAU Outputs'!$A:$A,"*"&amp;$C31&amp;"*",'EPS BAU Outputs'!$A:$A,"*"&amp;$B31&amp;"*",'EPS BAU Outputs'!$A:$A,"*"&amp;$A31&amp;"*",'EPS BAU Outputs'!$B:$B,$B$14)/10^12*VLOOKUP($C31,GWPbyPollutant,2,FALSE)</f>
        <v>1223</v>
      </c>
      <c r="AC31">
        <f>SUMIFS('EPS BAU Outputs'!AB:AB,'EPS BAU Outputs'!$A:$A,"*"&amp;$C31&amp;"*",'EPS BAU Outputs'!$A:$A,"*"&amp;$B31&amp;"*",'EPS BAU Outputs'!$A:$A,"*"&amp;$A31&amp;"*",'EPS BAU Outputs'!$B:$B,$B$14)/10^12*VLOOKUP($C31,GWPbyPollutant,2,FALSE)</f>
        <v>1242</v>
      </c>
      <c r="AD31">
        <f>SUMIFS('EPS BAU Outputs'!AC:AC,'EPS BAU Outputs'!$A:$A,"*"&amp;$C31&amp;"*",'EPS BAU Outputs'!$A:$A,"*"&amp;$B31&amp;"*",'EPS BAU Outputs'!$A:$A,"*"&amp;$A31&amp;"*",'EPS BAU Outputs'!$B:$B,$B$14)/10^12*VLOOKUP($C31,GWPbyPollutant,2,FALSE)</f>
        <v>1261</v>
      </c>
      <c r="AE31">
        <f>SUMIFS('EPS BAU Outputs'!AD:AD,'EPS BAU Outputs'!$A:$A,"*"&amp;$C31&amp;"*",'EPS BAU Outputs'!$A:$A,"*"&amp;$B31&amp;"*",'EPS BAU Outputs'!$A:$A,"*"&amp;$A31&amp;"*",'EPS BAU Outputs'!$B:$B,$B$14)/10^12*VLOOKUP($C31,GWPbyPollutant,2,FALSE)</f>
        <v>1263</v>
      </c>
      <c r="AF31">
        <f>SUMIFS('EPS BAU Outputs'!AE:AE,'EPS BAU Outputs'!$A:$A,"*"&amp;$C31&amp;"*",'EPS BAU Outputs'!$A:$A,"*"&amp;$B31&amp;"*",'EPS BAU Outputs'!$A:$A,"*"&amp;$A31&amp;"*",'EPS BAU Outputs'!$B:$B,$B$14)/10^12*VLOOKUP($C31,GWPbyPollutant,2,FALSE)</f>
        <v>1273</v>
      </c>
      <c r="AG31">
        <f>SUMIFS('EPS BAU Outputs'!AF:AF,'EPS BAU Outputs'!$A:$A,"*"&amp;$C31&amp;"*",'EPS BAU Outputs'!$A:$A,"*"&amp;$B31&amp;"*",'EPS BAU Outputs'!$A:$A,"*"&amp;$A31&amp;"*",'EPS BAU Outputs'!$B:$B,$B$14)/10^12*VLOOKUP($C31,GWPbyPollutant,2,FALSE)</f>
        <v>1274</v>
      </c>
      <c r="AH31">
        <f>SUMIFS('EPS BAU Outputs'!AG:AG,'EPS BAU Outputs'!$A:$A,"*"&amp;$C31&amp;"*",'EPS BAU Outputs'!$A:$A,"*"&amp;$B31&amp;"*",'EPS BAU Outputs'!$A:$A,"*"&amp;$A31&amp;"*",'EPS BAU Outputs'!$B:$B,$B$14)/10^12*VLOOKUP($C31,GWPbyPollutant,2,FALSE)</f>
        <v>1272</v>
      </c>
    </row>
    <row r="32" spans="1:34" hidden="1" outlineLevel="1">
      <c r="A32" t="s">
        <v>597</v>
      </c>
      <c r="B32" t="s">
        <v>530</v>
      </c>
      <c r="C32" t="s">
        <v>412</v>
      </c>
      <c r="D32">
        <f>SUMIFS('EPS BAU Outputs'!C:C,'EPS BAU Outputs'!$A:$A,"*"&amp;$C32&amp;"*",'EPS BAU Outputs'!$A:$A,"*"&amp;$B32&amp;"*",'EPS BAU Outputs'!$A:$A,"*"&amp;$A32&amp;"*",'EPS BAU Outputs'!$B:$B,$B$14)/10^12*VLOOKUP($C32,GWPbyPollutant,2,FALSE)</f>
        <v>0.25330004</v>
      </c>
      <c r="E32">
        <f>SUMIFS('EPS BAU Outputs'!D:D,'EPS BAU Outputs'!$A:$A,"*"&amp;$C32&amp;"*",'EPS BAU Outputs'!$A:$A,"*"&amp;$B32&amp;"*",'EPS BAU Outputs'!$A:$A,"*"&amp;$A32&amp;"*",'EPS BAU Outputs'!$B:$B,$B$14)/10^12*VLOOKUP($C32,GWPbyPollutant,2,FALSE)</f>
        <v>0.26268648</v>
      </c>
      <c r="F32">
        <f>SUMIFS('EPS BAU Outputs'!E:E,'EPS BAU Outputs'!$A:$A,"*"&amp;$C32&amp;"*",'EPS BAU Outputs'!$A:$A,"*"&amp;$B32&amp;"*",'EPS BAU Outputs'!$A:$A,"*"&amp;$A32&amp;"*",'EPS BAU Outputs'!$B:$B,$B$14)/10^12*VLOOKUP($C32,GWPbyPollutant,2,FALSE)</f>
        <v>0.26835732000000001</v>
      </c>
      <c r="G32">
        <f>SUMIFS('EPS BAU Outputs'!F:F,'EPS BAU Outputs'!$A:$A,"*"&amp;$C32&amp;"*",'EPS BAU Outputs'!$A:$A,"*"&amp;$B32&amp;"*",'EPS BAU Outputs'!$A:$A,"*"&amp;$A32&amp;"*",'EPS BAU Outputs'!$B:$B,$B$14)/10^12*VLOOKUP($C32,GWPbyPollutant,2,FALSE)</f>
        <v>0.2811844</v>
      </c>
      <c r="H32">
        <f>SUMIFS('EPS BAU Outputs'!G:G,'EPS BAU Outputs'!$A:$A,"*"&amp;$C32&amp;"*",'EPS BAU Outputs'!$A:$A,"*"&amp;$B32&amp;"*",'EPS BAU Outputs'!$A:$A,"*"&amp;$A32&amp;"*",'EPS BAU Outputs'!$B:$B,$B$14)/10^12*VLOOKUP($C32,GWPbyPollutant,2,FALSE)</f>
        <v>0.28713720000000004</v>
      </c>
      <c r="I32">
        <f>SUMIFS('EPS BAU Outputs'!H:H,'EPS BAU Outputs'!$A:$A,"*"&amp;$C32&amp;"*",'EPS BAU Outputs'!$A:$A,"*"&amp;$B32&amp;"*",'EPS BAU Outputs'!$A:$A,"*"&amp;$A32&amp;"*",'EPS BAU Outputs'!$B:$B,$B$14)/10^12*VLOOKUP($C32,GWPbyPollutant,2,FALSE)</f>
        <v>0.29588999999999999</v>
      </c>
      <c r="J32">
        <f>SUMIFS('EPS BAU Outputs'!I:I,'EPS BAU Outputs'!$A:$A,"*"&amp;$C32&amp;"*",'EPS BAU Outputs'!$A:$A,"*"&amp;$B32&amp;"*",'EPS BAU Outputs'!$A:$A,"*"&amp;$A32&amp;"*",'EPS BAU Outputs'!$B:$B,$B$14)/10^12*VLOOKUP($C32,GWPbyPollutant,2,FALSE)</f>
        <v>0.3008768</v>
      </c>
      <c r="K32">
        <f>SUMIFS('EPS BAU Outputs'!J:J,'EPS BAU Outputs'!$A:$A,"*"&amp;$C32&amp;"*",'EPS BAU Outputs'!$A:$A,"*"&amp;$B32&amp;"*",'EPS BAU Outputs'!$A:$A,"*"&amp;$A32&amp;"*",'EPS BAU Outputs'!$B:$B,$B$14)/10^12*VLOOKUP($C32,GWPbyPollutant,2,FALSE)</f>
        <v>0.30451400000000001</v>
      </c>
      <c r="L32">
        <f>SUMIFS('EPS BAU Outputs'!K:K,'EPS BAU Outputs'!$A:$A,"*"&amp;$C32&amp;"*",'EPS BAU Outputs'!$A:$A,"*"&amp;$B32&amp;"*",'EPS BAU Outputs'!$A:$A,"*"&amp;$A32&amp;"*",'EPS BAU Outputs'!$B:$B,$B$14)/10^12*VLOOKUP($C32,GWPbyPollutant,2,FALSE)</f>
        <v>0.3064152</v>
      </c>
      <c r="M32">
        <f>SUMIFS('EPS BAU Outputs'!L:L,'EPS BAU Outputs'!$A:$A,"*"&amp;$C32&amp;"*",'EPS BAU Outputs'!$A:$A,"*"&amp;$B32&amp;"*",'EPS BAU Outputs'!$A:$A,"*"&amp;$A32&amp;"*",'EPS BAU Outputs'!$B:$B,$B$14)/10^12*VLOOKUP($C32,GWPbyPollutant,2,FALSE)</f>
        <v>0.30956519999999998</v>
      </c>
      <c r="N32">
        <f>SUMIFS('EPS BAU Outputs'!M:M,'EPS BAU Outputs'!$A:$A,"*"&amp;$C32&amp;"*",'EPS BAU Outputs'!$A:$A,"*"&amp;$B32&amp;"*",'EPS BAU Outputs'!$A:$A,"*"&amp;$A32&amp;"*",'EPS BAU Outputs'!$B:$B,$B$14)/10^12*VLOOKUP($C32,GWPbyPollutant,2,FALSE)</f>
        <v>0.30964079999999999</v>
      </c>
      <c r="O32">
        <f>SUMIFS('EPS BAU Outputs'!N:N,'EPS BAU Outputs'!$A:$A,"*"&amp;$C32&amp;"*",'EPS BAU Outputs'!$A:$A,"*"&amp;$B32&amp;"*",'EPS BAU Outputs'!$A:$A,"*"&amp;$A32&amp;"*",'EPS BAU Outputs'!$B:$B,$B$14)/10^12*VLOOKUP($C32,GWPbyPollutant,2,FALSE)</f>
        <v>0.31220000000000003</v>
      </c>
      <c r="P32">
        <f>SUMIFS('EPS BAU Outputs'!O:O,'EPS BAU Outputs'!$A:$A,"*"&amp;$C32&amp;"*",'EPS BAU Outputs'!$A:$A,"*"&amp;$B32&amp;"*",'EPS BAU Outputs'!$A:$A,"*"&amp;$A32&amp;"*",'EPS BAU Outputs'!$B:$B,$B$14)/10^12*VLOOKUP($C32,GWPbyPollutant,2,FALSE)</f>
        <v>0.30973319999999999</v>
      </c>
      <c r="Q32">
        <f>SUMIFS('EPS BAU Outputs'!P:P,'EPS BAU Outputs'!$A:$A,"*"&amp;$C32&amp;"*",'EPS BAU Outputs'!$A:$A,"*"&amp;$B32&amp;"*",'EPS BAU Outputs'!$A:$A,"*"&amp;$A32&amp;"*",'EPS BAU Outputs'!$B:$B,$B$14)/10^12*VLOOKUP($C32,GWPbyPollutant,2,FALSE)</f>
        <v>0.31329760000000001</v>
      </c>
      <c r="R32">
        <f>SUMIFS('EPS BAU Outputs'!Q:Q,'EPS BAU Outputs'!$A:$A,"*"&amp;$C32&amp;"*",'EPS BAU Outputs'!$A:$A,"*"&amp;$B32&amp;"*",'EPS BAU Outputs'!$A:$A,"*"&amp;$A32&amp;"*",'EPS BAU Outputs'!$B:$B,$B$14)/10^12*VLOOKUP($C32,GWPbyPollutant,2,FALSE)</f>
        <v>0.31576720000000003</v>
      </c>
      <c r="S32">
        <f>SUMIFS('EPS BAU Outputs'!R:R,'EPS BAU Outputs'!$A:$A,"*"&amp;$C32&amp;"*",'EPS BAU Outputs'!$A:$A,"*"&amp;$B32&amp;"*",'EPS BAU Outputs'!$A:$A,"*"&amp;$A32&amp;"*",'EPS BAU Outputs'!$B:$B,$B$14)/10^12*VLOOKUP($C32,GWPbyPollutant,2,FALSE)</f>
        <v>0.31812479999999999</v>
      </c>
      <c r="T32">
        <f>SUMIFS('EPS BAU Outputs'!S:S,'EPS BAU Outputs'!$A:$A,"*"&amp;$C32&amp;"*",'EPS BAU Outputs'!$A:$A,"*"&amp;$B32&amp;"*",'EPS BAU Outputs'!$A:$A,"*"&amp;$A32&amp;"*",'EPS BAU Outputs'!$B:$B,$B$14)/10^12*VLOOKUP($C32,GWPbyPollutant,2,FALSE)</f>
        <v>0.32095000000000001</v>
      </c>
      <c r="U32">
        <f>SUMIFS('EPS BAU Outputs'!T:T,'EPS BAU Outputs'!$A:$A,"*"&amp;$C32&amp;"*",'EPS BAU Outputs'!$A:$A,"*"&amp;$B32&amp;"*",'EPS BAU Outputs'!$A:$A,"*"&amp;$A32&amp;"*",'EPS BAU Outputs'!$B:$B,$B$14)/10^12*VLOOKUP($C32,GWPbyPollutant,2,FALSE)</f>
        <v>0.32245079999999998</v>
      </c>
      <c r="V32">
        <f>SUMIFS('EPS BAU Outputs'!U:U,'EPS BAU Outputs'!$A:$A,"*"&amp;$C32&amp;"*",'EPS BAU Outputs'!$A:$A,"*"&amp;$B32&amp;"*",'EPS BAU Outputs'!$A:$A,"*"&amp;$A32&amp;"*",'EPS BAU Outputs'!$B:$B,$B$14)/10^12*VLOOKUP($C32,GWPbyPollutant,2,FALSE)</f>
        <v>0.32376680000000002</v>
      </c>
      <c r="W32">
        <f>SUMIFS('EPS BAU Outputs'!V:V,'EPS BAU Outputs'!$A:$A,"*"&amp;$C32&amp;"*",'EPS BAU Outputs'!$A:$A,"*"&amp;$B32&amp;"*",'EPS BAU Outputs'!$A:$A,"*"&amp;$A32&amp;"*",'EPS BAU Outputs'!$B:$B,$B$14)/10^12*VLOOKUP($C32,GWPbyPollutant,2,FALSE)</f>
        <v>0.32578839999999998</v>
      </c>
      <c r="X32">
        <f>SUMIFS('EPS BAU Outputs'!W:W,'EPS BAU Outputs'!$A:$A,"*"&amp;$C32&amp;"*",'EPS BAU Outputs'!$A:$A,"*"&amp;$B32&amp;"*",'EPS BAU Outputs'!$A:$A,"*"&amp;$A32&amp;"*",'EPS BAU Outputs'!$B:$B,$B$14)/10^12*VLOOKUP($C32,GWPbyPollutant,2,FALSE)</f>
        <v>0.32752720000000002</v>
      </c>
      <c r="Y32">
        <f>SUMIFS('EPS BAU Outputs'!X:X,'EPS BAU Outputs'!$A:$A,"*"&amp;$C32&amp;"*",'EPS BAU Outputs'!$A:$A,"*"&amp;$B32&amp;"*",'EPS BAU Outputs'!$A:$A,"*"&amp;$A32&amp;"*",'EPS BAU Outputs'!$B:$B,$B$14)/10^12*VLOOKUP($C32,GWPbyPollutant,2,FALSE)</f>
        <v>0.32928280000000004</v>
      </c>
      <c r="Z32">
        <f>SUMIFS('EPS BAU Outputs'!Y:Y,'EPS BAU Outputs'!$A:$A,"*"&amp;$C32&amp;"*",'EPS BAU Outputs'!$A:$A,"*"&amp;$B32&amp;"*",'EPS BAU Outputs'!$A:$A,"*"&amp;$A32&amp;"*",'EPS BAU Outputs'!$B:$B,$B$14)/10^12*VLOOKUP($C32,GWPbyPollutant,2,FALSE)</f>
        <v>0.3276308</v>
      </c>
      <c r="AA32">
        <f>SUMIFS('EPS BAU Outputs'!Z:Z,'EPS BAU Outputs'!$A:$A,"*"&amp;$C32&amp;"*",'EPS BAU Outputs'!$A:$A,"*"&amp;$B32&amp;"*",'EPS BAU Outputs'!$A:$A,"*"&amp;$A32&amp;"*",'EPS BAU Outputs'!$B:$B,$B$14)/10^12*VLOOKUP($C32,GWPbyPollutant,2,FALSE)</f>
        <v>0.3240132</v>
      </c>
      <c r="AB32">
        <f>SUMIFS('EPS BAU Outputs'!AA:AA,'EPS BAU Outputs'!$A:$A,"*"&amp;$C32&amp;"*",'EPS BAU Outputs'!$A:$A,"*"&amp;$B32&amp;"*",'EPS BAU Outputs'!$A:$A,"*"&amp;$A32&amp;"*",'EPS BAU Outputs'!$B:$B,$B$14)/10^12*VLOOKUP($C32,GWPbyPollutant,2,FALSE)</f>
        <v>0.32194400000000001</v>
      </c>
      <c r="AC32">
        <f>SUMIFS('EPS BAU Outputs'!AB:AB,'EPS BAU Outputs'!$A:$A,"*"&amp;$C32&amp;"*",'EPS BAU Outputs'!$A:$A,"*"&amp;$B32&amp;"*",'EPS BAU Outputs'!$A:$A,"*"&amp;$A32&amp;"*",'EPS BAU Outputs'!$B:$B,$B$14)/10^12*VLOOKUP($C32,GWPbyPollutant,2,FALSE)</f>
        <v>0.31827040000000001</v>
      </c>
      <c r="AD32">
        <f>SUMIFS('EPS BAU Outputs'!AC:AC,'EPS BAU Outputs'!$A:$A,"*"&amp;$C32&amp;"*",'EPS BAU Outputs'!$A:$A,"*"&amp;$B32&amp;"*",'EPS BAU Outputs'!$A:$A,"*"&amp;$A32&amp;"*",'EPS BAU Outputs'!$B:$B,$B$14)/10^12*VLOOKUP($C32,GWPbyPollutant,2,FALSE)</f>
        <v>0.31349080000000001</v>
      </c>
      <c r="AE32">
        <f>SUMIFS('EPS BAU Outputs'!AD:AD,'EPS BAU Outputs'!$A:$A,"*"&amp;$C32&amp;"*",'EPS BAU Outputs'!$A:$A,"*"&amp;$B32&amp;"*",'EPS BAU Outputs'!$A:$A,"*"&amp;$A32&amp;"*",'EPS BAU Outputs'!$B:$B,$B$14)/10^12*VLOOKUP($C32,GWPbyPollutant,2,FALSE)</f>
        <v>0.31013360000000001</v>
      </c>
      <c r="AF32">
        <f>SUMIFS('EPS BAU Outputs'!AE:AE,'EPS BAU Outputs'!$A:$A,"*"&amp;$C32&amp;"*",'EPS BAU Outputs'!$A:$A,"*"&amp;$B32&amp;"*",'EPS BAU Outputs'!$A:$A,"*"&amp;$A32&amp;"*",'EPS BAU Outputs'!$B:$B,$B$14)/10^12*VLOOKUP($C32,GWPbyPollutant,2,FALSE)</f>
        <v>0.30486960000000002</v>
      </c>
      <c r="AG32">
        <f>SUMIFS('EPS BAU Outputs'!AF:AF,'EPS BAU Outputs'!$A:$A,"*"&amp;$C32&amp;"*",'EPS BAU Outputs'!$A:$A,"*"&amp;$B32&amp;"*",'EPS BAU Outputs'!$A:$A,"*"&amp;$A32&amp;"*",'EPS BAU Outputs'!$B:$B,$B$14)/10^12*VLOOKUP($C32,GWPbyPollutant,2,FALSE)</f>
        <v>0.29919119999999999</v>
      </c>
      <c r="AH32">
        <f>SUMIFS('EPS BAU Outputs'!AG:AG,'EPS BAU Outputs'!$A:$A,"*"&amp;$C32&amp;"*",'EPS BAU Outputs'!$A:$A,"*"&amp;$B32&amp;"*",'EPS BAU Outputs'!$A:$A,"*"&amp;$A32&amp;"*",'EPS BAU Outputs'!$B:$B,$B$14)/10^12*VLOOKUP($C32,GWPbyPollutant,2,FALSE)</f>
        <v>0.29278759999999998</v>
      </c>
    </row>
    <row r="33" spans="1:36" hidden="1" outlineLevel="1">
      <c r="A33" t="s">
        <v>597</v>
      </c>
      <c r="B33" t="s">
        <v>530</v>
      </c>
      <c r="C33" t="s">
        <v>411</v>
      </c>
      <c r="D33">
        <f>SUMIFS('EPS BAU Outputs'!C:C,'EPS BAU Outputs'!$A:$A,"*"&amp;$C33&amp;"*",'EPS BAU Outputs'!$A:$A,"*"&amp;$B33&amp;"*",'EPS BAU Outputs'!$A:$A,"*"&amp;$A33&amp;"*",'EPS BAU Outputs'!$B:$B,$B$14)/10^12*VLOOKUP($C33,GWPbyPollutant,2,FALSE)</f>
        <v>1.61997945</v>
      </c>
      <c r="E33">
        <f>SUMIFS('EPS BAU Outputs'!D:D,'EPS BAU Outputs'!$A:$A,"*"&amp;$C33&amp;"*",'EPS BAU Outputs'!$A:$A,"*"&amp;$B33&amp;"*",'EPS BAU Outputs'!$A:$A,"*"&amp;$A33&amp;"*",'EPS BAU Outputs'!$B:$B,$B$14)/10^12*VLOOKUP($C33,GWPbyPollutant,2,FALSE)</f>
        <v>1.6717419</v>
      </c>
      <c r="F33">
        <f>SUMIFS('EPS BAU Outputs'!E:E,'EPS BAU Outputs'!$A:$A,"*"&amp;$C33&amp;"*",'EPS BAU Outputs'!$A:$A,"*"&amp;$B33&amp;"*",'EPS BAU Outputs'!$A:$A,"*"&amp;$A33&amp;"*",'EPS BAU Outputs'!$B:$B,$B$14)/10^12*VLOOKUP($C33,GWPbyPollutant,2,FALSE)</f>
        <v>1.7001605</v>
      </c>
      <c r="G33">
        <f>SUMIFS('EPS BAU Outputs'!F:F,'EPS BAU Outputs'!$A:$A,"*"&amp;$C33&amp;"*",'EPS BAU Outputs'!$A:$A,"*"&amp;$B33&amp;"*",'EPS BAU Outputs'!$A:$A,"*"&amp;$A33&amp;"*",'EPS BAU Outputs'!$B:$B,$B$14)/10^12*VLOOKUP($C33,GWPbyPollutant,2,FALSE)</f>
        <v>1.7734171000000001</v>
      </c>
      <c r="H33">
        <f>SUMIFS('EPS BAU Outputs'!G:G,'EPS BAU Outputs'!$A:$A,"*"&amp;$C33&amp;"*",'EPS BAU Outputs'!$A:$A,"*"&amp;$B33&amp;"*",'EPS BAU Outputs'!$A:$A,"*"&amp;$A33&amp;"*",'EPS BAU Outputs'!$B:$B,$B$14)/10^12*VLOOKUP($C33,GWPbyPollutant,2,FALSE)</f>
        <v>1.804173</v>
      </c>
      <c r="I33">
        <f>SUMIFS('EPS BAU Outputs'!H:H,'EPS BAU Outputs'!$A:$A,"*"&amp;$C33&amp;"*",'EPS BAU Outputs'!$A:$A,"*"&amp;$B33&amp;"*",'EPS BAU Outputs'!$A:$A,"*"&amp;$A33&amp;"*",'EPS BAU Outputs'!$B:$B,$B$14)/10^12*VLOOKUP($C33,GWPbyPollutant,2,FALSE)</f>
        <v>1.8527501500000001</v>
      </c>
      <c r="J33">
        <f>SUMIFS('EPS BAU Outputs'!I:I,'EPS BAU Outputs'!$A:$A,"*"&amp;$C33&amp;"*",'EPS BAU Outputs'!$A:$A,"*"&amp;$B33&amp;"*",'EPS BAU Outputs'!$A:$A,"*"&amp;$A33&amp;"*",'EPS BAU Outputs'!$B:$B,$B$14)/10^12*VLOOKUP($C33,GWPbyPollutant,2,FALSE)</f>
        <v>1.8780867999999999</v>
      </c>
      <c r="K33">
        <f>SUMIFS('EPS BAU Outputs'!J:J,'EPS BAU Outputs'!$A:$A,"*"&amp;$C33&amp;"*",'EPS BAU Outputs'!$A:$A,"*"&amp;$B33&amp;"*",'EPS BAU Outputs'!$A:$A,"*"&amp;$A33&amp;"*",'EPS BAU Outputs'!$B:$B,$B$14)/10^12*VLOOKUP($C33,GWPbyPollutant,2,FALSE)</f>
        <v>1.9007814000000001</v>
      </c>
      <c r="L33">
        <f>SUMIFS('EPS BAU Outputs'!K:K,'EPS BAU Outputs'!$A:$A,"*"&amp;$C33&amp;"*",'EPS BAU Outputs'!$A:$A,"*"&amp;$B33&amp;"*",'EPS BAU Outputs'!$A:$A,"*"&amp;$A33&amp;"*",'EPS BAU Outputs'!$B:$B,$B$14)/10^12*VLOOKUP($C33,GWPbyPollutant,2,FALSE)</f>
        <v>1.9126507499999998</v>
      </c>
      <c r="M33">
        <f>SUMIFS('EPS BAU Outputs'!L:L,'EPS BAU Outputs'!$A:$A,"*"&amp;$C33&amp;"*",'EPS BAU Outputs'!$A:$A,"*"&amp;$B33&amp;"*",'EPS BAU Outputs'!$A:$A,"*"&amp;$A33&amp;"*",'EPS BAU Outputs'!$B:$B,$B$14)/10^12*VLOOKUP($C33,GWPbyPollutant,2,FALSE)</f>
        <v>1.9323164000000002</v>
      </c>
      <c r="N33">
        <f>SUMIFS('EPS BAU Outputs'!M:M,'EPS BAU Outputs'!$A:$A,"*"&amp;$C33&amp;"*",'EPS BAU Outputs'!$A:$A,"*"&amp;$B33&amp;"*",'EPS BAU Outputs'!$A:$A,"*"&amp;$A33&amp;"*",'EPS BAU Outputs'!$B:$B,$B$14)/10^12*VLOOKUP($C33,GWPbyPollutant,2,FALSE)</f>
        <v>1.9327748499999999</v>
      </c>
      <c r="O33">
        <f>SUMIFS('EPS BAU Outputs'!N:N,'EPS BAU Outputs'!$A:$A,"*"&amp;$C33&amp;"*",'EPS BAU Outputs'!$A:$A,"*"&amp;$B33&amp;"*",'EPS BAU Outputs'!$A:$A,"*"&amp;$A33&amp;"*",'EPS BAU Outputs'!$B:$B,$B$14)/10^12*VLOOKUP($C33,GWPbyPollutant,2,FALSE)</f>
        <v>1.9487649499999999</v>
      </c>
      <c r="P33">
        <f>SUMIFS('EPS BAU Outputs'!O:O,'EPS BAU Outputs'!$A:$A,"*"&amp;$C33&amp;"*",'EPS BAU Outputs'!$A:$A,"*"&amp;$B33&amp;"*",'EPS BAU Outputs'!$A:$A,"*"&amp;$A33&amp;"*",'EPS BAU Outputs'!$B:$B,$B$14)/10^12*VLOOKUP($C33,GWPbyPollutant,2,FALSE)</f>
        <v>1.9333578499999999</v>
      </c>
      <c r="Q33">
        <f>SUMIFS('EPS BAU Outputs'!P:P,'EPS BAU Outputs'!$A:$A,"*"&amp;$C33&amp;"*",'EPS BAU Outputs'!$A:$A,"*"&amp;$B33&amp;"*",'EPS BAU Outputs'!$A:$A,"*"&amp;$A33&amp;"*",'EPS BAU Outputs'!$B:$B,$B$14)/10^12*VLOOKUP($C33,GWPbyPollutant,2,FALSE)</f>
        <v>1.9555966499999999</v>
      </c>
      <c r="R33">
        <f>SUMIFS('EPS BAU Outputs'!Q:Q,'EPS BAU Outputs'!$A:$A,"*"&amp;$C33&amp;"*",'EPS BAU Outputs'!$A:$A,"*"&amp;$B33&amp;"*",'EPS BAU Outputs'!$A:$A,"*"&amp;$A33&amp;"*",'EPS BAU Outputs'!$B:$B,$B$14)/10^12*VLOOKUP($C33,GWPbyPollutant,2,FALSE)</f>
        <v>1.9710117</v>
      </c>
      <c r="S33">
        <f>SUMIFS('EPS BAU Outputs'!R:R,'EPS BAU Outputs'!$A:$A,"*"&amp;$C33&amp;"*",'EPS BAU Outputs'!$A:$A,"*"&amp;$B33&amp;"*",'EPS BAU Outputs'!$A:$A,"*"&amp;$A33&amp;"*",'EPS BAU Outputs'!$B:$B,$B$14)/10^12*VLOOKUP($C33,GWPbyPollutant,2,FALSE)</f>
        <v>1.98573775</v>
      </c>
      <c r="T33">
        <f>SUMIFS('EPS BAU Outputs'!S:S,'EPS BAU Outputs'!$A:$A,"*"&amp;$C33&amp;"*",'EPS BAU Outputs'!$A:$A,"*"&amp;$B33&amp;"*",'EPS BAU Outputs'!$A:$A,"*"&amp;$A33&amp;"*",'EPS BAU Outputs'!$B:$B,$B$14)/10^12*VLOOKUP($C33,GWPbyPollutant,2,FALSE)</f>
        <v>2.0033549499999999</v>
      </c>
      <c r="U33">
        <f>SUMIFS('EPS BAU Outputs'!T:T,'EPS BAU Outputs'!$A:$A,"*"&amp;$C33&amp;"*",'EPS BAU Outputs'!$A:$A,"*"&amp;$B33&amp;"*",'EPS BAU Outputs'!$A:$A,"*"&amp;$A33&amp;"*",'EPS BAU Outputs'!$B:$B,$B$14)/10^12*VLOOKUP($C33,GWPbyPollutant,2,FALSE)</f>
        <v>2.0127174000000001</v>
      </c>
      <c r="V33">
        <f>SUMIFS('EPS BAU Outputs'!U:U,'EPS BAU Outputs'!$A:$A,"*"&amp;$C33&amp;"*",'EPS BAU Outputs'!$A:$A,"*"&amp;$B33&amp;"*",'EPS BAU Outputs'!$A:$A,"*"&amp;$A33&amp;"*",'EPS BAU Outputs'!$B:$B,$B$14)/10^12*VLOOKUP($C33,GWPbyPollutant,2,FALSE)</f>
        <v>2.0209376999999997</v>
      </c>
      <c r="W33">
        <f>SUMIFS('EPS BAU Outputs'!V:V,'EPS BAU Outputs'!$A:$A,"*"&amp;$C33&amp;"*",'EPS BAU Outputs'!$A:$A,"*"&amp;$B33&amp;"*",'EPS BAU Outputs'!$A:$A,"*"&amp;$A33&amp;"*",'EPS BAU Outputs'!$B:$B,$B$14)/10^12*VLOOKUP($C33,GWPbyPollutant,2,FALSE)</f>
        <v>2.03354905</v>
      </c>
      <c r="X33">
        <f>SUMIFS('EPS BAU Outputs'!W:W,'EPS BAU Outputs'!$A:$A,"*"&amp;$C33&amp;"*",'EPS BAU Outputs'!$A:$A,"*"&amp;$B33&amp;"*",'EPS BAU Outputs'!$A:$A,"*"&amp;$A33&amp;"*",'EPS BAU Outputs'!$B:$B,$B$14)/10^12*VLOOKUP($C33,GWPbyPollutant,2,FALSE)</f>
        <v>2.0443954999999998</v>
      </c>
      <c r="Y33">
        <f>SUMIFS('EPS BAU Outputs'!X:X,'EPS BAU Outputs'!$A:$A,"*"&amp;$C33&amp;"*",'EPS BAU Outputs'!$A:$A,"*"&amp;$B33&amp;"*",'EPS BAU Outputs'!$A:$A,"*"&amp;$A33&amp;"*",'EPS BAU Outputs'!$B:$B,$B$14)/10^12*VLOOKUP($C33,GWPbyPollutant,2,FALSE)</f>
        <v>2.0553373499999998</v>
      </c>
      <c r="Z33">
        <f>SUMIFS('EPS BAU Outputs'!Y:Y,'EPS BAU Outputs'!$A:$A,"*"&amp;$C33&amp;"*",'EPS BAU Outputs'!$A:$A,"*"&amp;$B33&amp;"*",'EPS BAU Outputs'!$A:$A,"*"&amp;$A33&amp;"*",'EPS BAU Outputs'!$B:$B,$B$14)/10^12*VLOOKUP($C33,GWPbyPollutant,2,FALSE)</f>
        <v>2.0450129499999998</v>
      </c>
      <c r="AA33">
        <f>SUMIFS('EPS BAU Outputs'!Z:Z,'EPS BAU Outputs'!$A:$A,"*"&amp;$C33&amp;"*",'EPS BAU Outputs'!$A:$A,"*"&amp;$B33&amp;"*",'EPS BAU Outputs'!$A:$A,"*"&amp;$A33&amp;"*",'EPS BAU Outputs'!$B:$B,$B$14)/10^12*VLOOKUP($C33,GWPbyPollutant,2,FALSE)</f>
        <v>2.022427</v>
      </c>
      <c r="AB33">
        <f>SUMIFS('EPS BAU Outputs'!AA:AA,'EPS BAU Outputs'!$A:$A,"*"&amp;$C33&amp;"*",'EPS BAU Outputs'!$A:$A,"*"&amp;$B33&amp;"*",'EPS BAU Outputs'!$A:$A,"*"&amp;$A33&amp;"*",'EPS BAU Outputs'!$B:$B,$B$14)/10^12*VLOOKUP($C33,GWPbyPollutant,2,FALSE)</f>
        <v>2.0095029499999999</v>
      </c>
      <c r="AC33">
        <f>SUMIFS('EPS BAU Outputs'!AB:AB,'EPS BAU Outputs'!$A:$A,"*"&amp;$C33&amp;"*",'EPS BAU Outputs'!$A:$A,"*"&amp;$B33&amp;"*",'EPS BAU Outputs'!$A:$A,"*"&amp;$A33&amp;"*",'EPS BAU Outputs'!$B:$B,$B$14)/10^12*VLOOKUP($C33,GWPbyPollutant,2,FALSE)</f>
        <v>1.98654865</v>
      </c>
      <c r="AD33">
        <f>SUMIFS('EPS BAU Outputs'!AC:AC,'EPS BAU Outputs'!$A:$A,"*"&amp;$C33&amp;"*",'EPS BAU Outputs'!$A:$A,"*"&amp;$B33&amp;"*",'EPS BAU Outputs'!$A:$A,"*"&amp;$A33&amp;"*",'EPS BAU Outputs'!$B:$B,$B$14)/10^12*VLOOKUP($C33,GWPbyPollutant,2,FALSE)</f>
        <v>1.9566990499999999</v>
      </c>
      <c r="AE33">
        <f>SUMIFS('EPS BAU Outputs'!AD:AD,'EPS BAU Outputs'!$A:$A,"*"&amp;$C33&amp;"*",'EPS BAU Outputs'!$A:$A,"*"&amp;$B33&amp;"*",'EPS BAU Outputs'!$A:$A,"*"&amp;$A33&amp;"*",'EPS BAU Outputs'!$B:$B,$B$14)/10^12*VLOOKUP($C33,GWPbyPollutant,2,FALSE)</f>
        <v>1.93573225</v>
      </c>
      <c r="AF33">
        <f>SUMIFS('EPS BAU Outputs'!AE:AE,'EPS BAU Outputs'!$A:$A,"*"&amp;$C33&amp;"*",'EPS BAU Outputs'!$A:$A,"*"&amp;$B33&amp;"*",'EPS BAU Outputs'!$A:$A,"*"&amp;$A33&amp;"*",'EPS BAU Outputs'!$B:$B,$B$14)/10^12*VLOOKUP($C33,GWPbyPollutant,2,FALSE)</f>
        <v>1.90285105</v>
      </c>
      <c r="AG33">
        <f>SUMIFS('EPS BAU Outputs'!AF:AF,'EPS BAU Outputs'!$A:$A,"*"&amp;$C33&amp;"*",'EPS BAU Outputs'!$A:$A,"*"&amp;$B33&amp;"*",'EPS BAU Outputs'!$A:$A,"*"&amp;$A33&amp;"*",'EPS BAU Outputs'!$B:$B,$B$14)/10^12*VLOOKUP($C33,GWPbyPollutant,2,FALSE)</f>
        <v>1.8673967</v>
      </c>
      <c r="AH33">
        <f>SUMIFS('EPS BAU Outputs'!AG:AG,'EPS BAU Outputs'!$A:$A,"*"&amp;$C33&amp;"*",'EPS BAU Outputs'!$A:$A,"*"&amp;$B33&amp;"*",'EPS BAU Outputs'!$A:$A,"*"&amp;$A33&amp;"*",'EPS BAU Outputs'!$B:$B,$B$14)/10^12*VLOOKUP($C33,GWPbyPollutant,2,FALSE)</f>
        <v>1.8273976000000001</v>
      </c>
    </row>
    <row r="34" spans="1:36" hidden="1" outlineLevel="1">
      <c r="A34" t="s">
        <v>597</v>
      </c>
      <c r="B34" t="s">
        <v>530</v>
      </c>
      <c r="C34" t="s">
        <v>595</v>
      </c>
      <c r="D34">
        <f>SUMIFS('EPS BAU Outputs'!C:C,'EPS BAU Outputs'!$A:$A,"*"&amp;$C34&amp;"*",'EPS BAU Outputs'!$A:$A,"*"&amp;$B34&amp;"*",'EPS BAU Outputs'!$A:$A,"*"&amp;$A34&amp;"*",'EPS BAU Outputs'!$B:$B,$B$14)/10^12*VLOOKUP($C34,GWPbyPollutant,2,FALSE)</f>
        <v>0</v>
      </c>
      <c r="E34">
        <f>SUMIFS('EPS BAU Outputs'!D:D,'EPS BAU Outputs'!$A:$A,"*"&amp;$C34&amp;"*",'EPS BAU Outputs'!$A:$A,"*"&amp;$B34&amp;"*",'EPS BAU Outputs'!$A:$A,"*"&amp;$A34&amp;"*",'EPS BAU Outputs'!$B:$B,$B$14)/10^12*VLOOKUP($C34,GWPbyPollutant,2,FALSE)</f>
        <v>0</v>
      </c>
      <c r="F34">
        <f>SUMIFS('EPS BAU Outputs'!E:E,'EPS BAU Outputs'!$A:$A,"*"&amp;$C34&amp;"*",'EPS BAU Outputs'!$A:$A,"*"&amp;$B34&amp;"*",'EPS BAU Outputs'!$A:$A,"*"&amp;$A34&amp;"*",'EPS BAU Outputs'!$B:$B,$B$14)/10^12*VLOOKUP($C34,GWPbyPollutant,2,FALSE)</f>
        <v>0</v>
      </c>
      <c r="G34">
        <f>SUMIFS('EPS BAU Outputs'!F:F,'EPS BAU Outputs'!$A:$A,"*"&amp;$C34&amp;"*",'EPS BAU Outputs'!$A:$A,"*"&amp;$B34&amp;"*",'EPS BAU Outputs'!$A:$A,"*"&amp;$A34&amp;"*",'EPS BAU Outputs'!$B:$B,$B$14)/10^12*VLOOKUP($C34,GWPbyPollutant,2,FALSE)</f>
        <v>0</v>
      </c>
      <c r="H34">
        <f>SUMIFS('EPS BAU Outputs'!G:G,'EPS BAU Outputs'!$A:$A,"*"&amp;$C34&amp;"*",'EPS BAU Outputs'!$A:$A,"*"&amp;$B34&amp;"*",'EPS BAU Outputs'!$A:$A,"*"&amp;$A34&amp;"*",'EPS BAU Outputs'!$B:$B,$B$14)/10^12*VLOOKUP($C34,GWPbyPollutant,2,FALSE)</f>
        <v>0</v>
      </c>
      <c r="I34">
        <f>SUMIFS('EPS BAU Outputs'!H:H,'EPS BAU Outputs'!$A:$A,"*"&amp;$C34&amp;"*",'EPS BAU Outputs'!$A:$A,"*"&amp;$B34&amp;"*",'EPS BAU Outputs'!$A:$A,"*"&amp;$A34&amp;"*",'EPS BAU Outputs'!$B:$B,$B$14)/10^12*VLOOKUP($C34,GWPbyPollutant,2,FALSE)</f>
        <v>0</v>
      </c>
      <c r="J34">
        <f>SUMIFS('EPS BAU Outputs'!I:I,'EPS BAU Outputs'!$A:$A,"*"&amp;$C34&amp;"*",'EPS BAU Outputs'!$A:$A,"*"&amp;$B34&amp;"*",'EPS BAU Outputs'!$A:$A,"*"&amp;$A34&amp;"*",'EPS BAU Outputs'!$B:$B,$B$14)/10^12*VLOOKUP($C34,GWPbyPollutant,2,FALSE)</f>
        <v>0</v>
      </c>
      <c r="K34">
        <f>SUMIFS('EPS BAU Outputs'!J:J,'EPS BAU Outputs'!$A:$A,"*"&amp;$C34&amp;"*",'EPS BAU Outputs'!$A:$A,"*"&amp;$B34&amp;"*",'EPS BAU Outputs'!$A:$A,"*"&amp;$A34&amp;"*",'EPS BAU Outputs'!$B:$B,$B$14)/10^12*VLOOKUP($C34,GWPbyPollutant,2,FALSE)</f>
        <v>0</v>
      </c>
      <c r="L34">
        <f>SUMIFS('EPS BAU Outputs'!K:K,'EPS BAU Outputs'!$A:$A,"*"&amp;$C34&amp;"*",'EPS BAU Outputs'!$A:$A,"*"&amp;$B34&amp;"*",'EPS BAU Outputs'!$A:$A,"*"&amp;$A34&amp;"*",'EPS BAU Outputs'!$B:$B,$B$14)/10^12*VLOOKUP($C34,GWPbyPollutant,2,FALSE)</f>
        <v>0</v>
      </c>
      <c r="M34">
        <f>SUMIFS('EPS BAU Outputs'!L:L,'EPS BAU Outputs'!$A:$A,"*"&amp;$C34&amp;"*",'EPS BAU Outputs'!$A:$A,"*"&amp;$B34&amp;"*",'EPS BAU Outputs'!$A:$A,"*"&amp;$A34&amp;"*",'EPS BAU Outputs'!$B:$B,$B$14)/10^12*VLOOKUP($C34,GWPbyPollutant,2,FALSE)</f>
        <v>0</v>
      </c>
      <c r="N34">
        <f>SUMIFS('EPS BAU Outputs'!M:M,'EPS BAU Outputs'!$A:$A,"*"&amp;$C34&amp;"*",'EPS BAU Outputs'!$A:$A,"*"&amp;$B34&amp;"*",'EPS BAU Outputs'!$A:$A,"*"&amp;$A34&amp;"*",'EPS BAU Outputs'!$B:$B,$B$14)/10^12*VLOOKUP($C34,GWPbyPollutant,2,FALSE)</f>
        <v>0</v>
      </c>
      <c r="O34">
        <f>SUMIFS('EPS BAU Outputs'!N:N,'EPS BAU Outputs'!$A:$A,"*"&amp;$C34&amp;"*",'EPS BAU Outputs'!$A:$A,"*"&amp;$B34&amp;"*",'EPS BAU Outputs'!$A:$A,"*"&amp;$A34&amp;"*",'EPS BAU Outputs'!$B:$B,$B$14)/10^12*VLOOKUP($C34,GWPbyPollutant,2,FALSE)</f>
        <v>0</v>
      </c>
      <c r="P34">
        <f>SUMIFS('EPS BAU Outputs'!O:O,'EPS BAU Outputs'!$A:$A,"*"&amp;$C34&amp;"*",'EPS BAU Outputs'!$A:$A,"*"&amp;$B34&amp;"*",'EPS BAU Outputs'!$A:$A,"*"&amp;$A34&amp;"*",'EPS BAU Outputs'!$B:$B,$B$14)/10^12*VLOOKUP($C34,GWPbyPollutant,2,FALSE)</f>
        <v>0</v>
      </c>
      <c r="Q34">
        <f>SUMIFS('EPS BAU Outputs'!P:P,'EPS BAU Outputs'!$A:$A,"*"&amp;$C34&amp;"*",'EPS BAU Outputs'!$A:$A,"*"&amp;$B34&amp;"*",'EPS BAU Outputs'!$A:$A,"*"&amp;$A34&amp;"*",'EPS BAU Outputs'!$B:$B,$B$14)/10^12*VLOOKUP($C34,GWPbyPollutant,2,FALSE)</f>
        <v>0</v>
      </c>
      <c r="R34">
        <f>SUMIFS('EPS BAU Outputs'!Q:Q,'EPS BAU Outputs'!$A:$A,"*"&amp;$C34&amp;"*",'EPS BAU Outputs'!$A:$A,"*"&amp;$B34&amp;"*",'EPS BAU Outputs'!$A:$A,"*"&amp;$A34&amp;"*",'EPS BAU Outputs'!$B:$B,$B$14)/10^12*VLOOKUP($C34,GWPbyPollutant,2,FALSE)</f>
        <v>0</v>
      </c>
      <c r="S34">
        <f>SUMIFS('EPS BAU Outputs'!R:R,'EPS BAU Outputs'!$A:$A,"*"&amp;$C34&amp;"*",'EPS BAU Outputs'!$A:$A,"*"&amp;$B34&amp;"*",'EPS BAU Outputs'!$A:$A,"*"&amp;$A34&amp;"*",'EPS BAU Outputs'!$B:$B,$B$14)/10^12*VLOOKUP($C34,GWPbyPollutant,2,FALSE)</f>
        <v>0</v>
      </c>
      <c r="T34">
        <f>SUMIFS('EPS BAU Outputs'!S:S,'EPS BAU Outputs'!$A:$A,"*"&amp;$C34&amp;"*",'EPS BAU Outputs'!$A:$A,"*"&amp;$B34&amp;"*",'EPS BAU Outputs'!$A:$A,"*"&amp;$A34&amp;"*",'EPS BAU Outputs'!$B:$B,$B$14)/10^12*VLOOKUP($C34,GWPbyPollutant,2,FALSE)</f>
        <v>0</v>
      </c>
      <c r="U34">
        <f>SUMIFS('EPS BAU Outputs'!T:T,'EPS BAU Outputs'!$A:$A,"*"&amp;$C34&amp;"*",'EPS BAU Outputs'!$A:$A,"*"&amp;$B34&amp;"*",'EPS BAU Outputs'!$A:$A,"*"&amp;$A34&amp;"*",'EPS BAU Outputs'!$B:$B,$B$14)/10^12*VLOOKUP($C34,GWPbyPollutant,2,FALSE)</f>
        <v>0</v>
      </c>
      <c r="V34">
        <f>SUMIFS('EPS BAU Outputs'!U:U,'EPS BAU Outputs'!$A:$A,"*"&amp;$C34&amp;"*",'EPS BAU Outputs'!$A:$A,"*"&amp;$B34&amp;"*",'EPS BAU Outputs'!$A:$A,"*"&amp;$A34&amp;"*",'EPS BAU Outputs'!$B:$B,$B$14)/10^12*VLOOKUP($C34,GWPbyPollutant,2,FALSE)</f>
        <v>0</v>
      </c>
      <c r="W34">
        <f>SUMIFS('EPS BAU Outputs'!V:V,'EPS BAU Outputs'!$A:$A,"*"&amp;$C34&amp;"*",'EPS BAU Outputs'!$A:$A,"*"&amp;$B34&amp;"*",'EPS BAU Outputs'!$A:$A,"*"&amp;$A34&amp;"*",'EPS BAU Outputs'!$B:$B,$B$14)/10^12*VLOOKUP($C34,GWPbyPollutant,2,FALSE)</f>
        <v>0</v>
      </c>
      <c r="X34">
        <f>SUMIFS('EPS BAU Outputs'!W:W,'EPS BAU Outputs'!$A:$A,"*"&amp;$C34&amp;"*",'EPS BAU Outputs'!$A:$A,"*"&amp;$B34&amp;"*",'EPS BAU Outputs'!$A:$A,"*"&amp;$A34&amp;"*",'EPS BAU Outputs'!$B:$B,$B$14)/10^12*VLOOKUP($C34,GWPbyPollutant,2,FALSE)</f>
        <v>0</v>
      </c>
      <c r="Y34">
        <f>SUMIFS('EPS BAU Outputs'!X:X,'EPS BAU Outputs'!$A:$A,"*"&amp;$C34&amp;"*",'EPS BAU Outputs'!$A:$A,"*"&amp;$B34&amp;"*",'EPS BAU Outputs'!$A:$A,"*"&amp;$A34&amp;"*",'EPS BAU Outputs'!$B:$B,$B$14)/10^12*VLOOKUP($C34,GWPbyPollutant,2,FALSE)</f>
        <v>0</v>
      </c>
      <c r="Z34">
        <f>SUMIFS('EPS BAU Outputs'!Y:Y,'EPS BAU Outputs'!$A:$A,"*"&amp;$C34&amp;"*",'EPS BAU Outputs'!$A:$A,"*"&amp;$B34&amp;"*",'EPS BAU Outputs'!$A:$A,"*"&amp;$A34&amp;"*",'EPS BAU Outputs'!$B:$B,$B$14)/10^12*VLOOKUP($C34,GWPbyPollutant,2,FALSE)</f>
        <v>0</v>
      </c>
      <c r="AA34">
        <f>SUMIFS('EPS BAU Outputs'!Z:Z,'EPS BAU Outputs'!$A:$A,"*"&amp;$C34&amp;"*",'EPS BAU Outputs'!$A:$A,"*"&amp;$B34&amp;"*",'EPS BAU Outputs'!$A:$A,"*"&amp;$A34&amp;"*",'EPS BAU Outputs'!$B:$B,$B$14)/10^12*VLOOKUP($C34,GWPbyPollutant,2,FALSE)</f>
        <v>0</v>
      </c>
      <c r="AB34">
        <f>SUMIFS('EPS BAU Outputs'!AA:AA,'EPS BAU Outputs'!$A:$A,"*"&amp;$C34&amp;"*",'EPS BAU Outputs'!$A:$A,"*"&amp;$B34&amp;"*",'EPS BAU Outputs'!$A:$A,"*"&amp;$A34&amp;"*",'EPS BAU Outputs'!$B:$B,$B$14)/10^12*VLOOKUP($C34,GWPbyPollutant,2,FALSE)</f>
        <v>0</v>
      </c>
      <c r="AC34">
        <f>SUMIFS('EPS BAU Outputs'!AB:AB,'EPS BAU Outputs'!$A:$A,"*"&amp;$C34&amp;"*",'EPS BAU Outputs'!$A:$A,"*"&amp;$B34&amp;"*",'EPS BAU Outputs'!$A:$A,"*"&amp;$A34&amp;"*",'EPS BAU Outputs'!$B:$B,$B$14)/10^12*VLOOKUP($C34,GWPbyPollutant,2,FALSE)</f>
        <v>0</v>
      </c>
      <c r="AD34">
        <f>SUMIFS('EPS BAU Outputs'!AC:AC,'EPS BAU Outputs'!$A:$A,"*"&amp;$C34&amp;"*",'EPS BAU Outputs'!$A:$A,"*"&amp;$B34&amp;"*",'EPS BAU Outputs'!$A:$A,"*"&amp;$A34&amp;"*",'EPS BAU Outputs'!$B:$B,$B$14)/10^12*VLOOKUP($C34,GWPbyPollutant,2,FALSE)</f>
        <v>0</v>
      </c>
      <c r="AE34">
        <f>SUMIFS('EPS BAU Outputs'!AD:AD,'EPS BAU Outputs'!$A:$A,"*"&amp;$C34&amp;"*",'EPS BAU Outputs'!$A:$A,"*"&amp;$B34&amp;"*",'EPS BAU Outputs'!$A:$A,"*"&amp;$A34&amp;"*",'EPS BAU Outputs'!$B:$B,$B$14)/10^12*VLOOKUP($C34,GWPbyPollutant,2,FALSE)</f>
        <v>0</v>
      </c>
      <c r="AF34">
        <f>SUMIFS('EPS BAU Outputs'!AE:AE,'EPS BAU Outputs'!$A:$A,"*"&amp;$C34&amp;"*",'EPS BAU Outputs'!$A:$A,"*"&amp;$B34&amp;"*",'EPS BAU Outputs'!$A:$A,"*"&amp;$A34&amp;"*",'EPS BAU Outputs'!$B:$B,$B$14)/10^12*VLOOKUP($C34,GWPbyPollutant,2,FALSE)</f>
        <v>0</v>
      </c>
      <c r="AG34">
        <f>SUMIFS('EPS BAU Outputs'!AF:AF,'EPS BAU Outputs'!$A:$A,"*"&amp;$C34&amp;"*",'EPS BAU Outputs'!$A:$A,"*"&amp;$B34&amp;"*",'EPS BAU Outputs'!$A:$A,"*"&amp;$A34&amp;"*",'EPS BAU Outputs'!$B:$B,$B$14)/10^12*VLOOKUP($C34,GWPbyPollutant,2,FALSE)</f>
        <v>0</v>
      </c>
      <c r="AH34">
        <f>SUMIFS('EPS BAU Outputs'!AG:AG,'EPS BAU Outputs'!$A:$A,"*"&amp;$C34&amp;"*",'EPS BAU Outputs'!$A:$A,"*"&amp;$B34&amp;"*",'EPS BAU Outputs'!$A:$A,"*"&amp;$A34&amp;"*",'EPS BAU Outputs'!$B:$B,$B$14)/10^12*VLOOKUP($C34,GWPbyPollutant,2,FALSE)</f>
        <v>0</v>
      </c>
    </row>
    <row r="35" spans="1:36" hidden="1" outlineLevel="1">
      <c r="A35" t="s">
        <v>597</v>
      </c>
      <c r="B35" t="s">
        <v>531</v>
      </c>
      <c r="C35" t="s">
        <v>412</v>
      </c>
      <c r="D35">
        <f>SUMIFS('EPS BAU Outputs'!C:C,'EPS BAU Outputs'!$A:$A,"*"&amp;$C35&amp;"*",'EPS BAU Outputs'!$A:$A,"*"&amp;$B35&amp;"*",'EPS BAU Outputs'!$A:$A,"*"&amp;$A35&amp;"*",'EPS BAU Outputs'!$B:$B,$B$14)/10^12*VLOOKUP($C35,GWPbyPollutant,2,FALSE)</f>
        <v>28.28</v>
      </c>
      <c r="E35">
        <f>SUMIFS('EPS BAU Outputs'!D:D,'EPS BAU Outputs'!$A:$A,"*"&amp;$C35&amp;"*",'EPS BAU Outputs'!$A:$A,"*"&amp;$B35&amp;"*",'EPS BAU Outputs'!$A:$A,"*"&amp;$A35&amp;"*",'EPS BAU Outputs'!$B:$B,$B$14)/10^12*VLOOKUP($C35,GWPbyPollutant,2,FALSE)</f>
        <v>28.84</v>
      </c>
      <c r="F35">
        <f>SUMIFS('EPS BAU Outputs'!E:E,'EPS BAU Outputs'!$A:$A,"*"&amp;$C35&amp;"*",'EPS BAU Outputs'!$A:$A,"*"&amp;$B35&amp;"*",'EPS BAU Outputs'!$A:$A,"*"&amp;$A35&amp;"*",'EPS BAU Outputs'!$B:$B,$B$14)/10^12*VLOOKUP($C35,GWPbyPollutant,2,FALSE)</f>
        <v>29.12</v>
      </c>
      <c r="G35">
        <f>SUMIFS('EPS BAU Outputs'!F:F,'EPS BAU Outputs'!$A:$A,"*"&amp;$C35&amp;"*",'EPS BAU Outputs'!$A:$A,"*"&amp;$B35&amp;"*",'EPS BAU Outputs'!$A:$A,"*"&amp;$A35&amp;"*",'EPS BAU Outputs'!$B:$B,$B$14)/10^12*VLOOKUP($C35,GWPbyPollutant,2,FALSE)</f>
        <v>29.68</v>
      </c>
      <c r="H35">
        <f>SUMIFS('EPS BAU Outputs'!G:G,'EPS BAU Outputs'!$A:$A,"*"&amp;$C35&amp;"*",'EPS BAU Outputs'!$A:$A,"*"&amp;$B35&amp;"*",'EPS BAU Outputs'!$A:$A,"*"&amp;$A35&amp;"*",'EPS BAU Outputs'!$B:$B,$B$14)/10^12*VLOOKUP($C35,GWPbyPollutant,2,FALSE)</f>
        <v>29.96</v>
      </c>
      <c r="I35">
        <f>SUMIFS('EPS BAU Outputs'!H:H,'EPS BAU Outputs'!$A:$A,"*"&amp;$C35&amp;"*",'EPS BAU Outputs'!$A:$A,"*"&amp;$B35&amp;"*",'EPS BAU Outputs'!$A:$A,"*"&amp;$A35&amp;"*",'EPS BAU Outputs'!$B:$B,$B$14)/10^12*VLOOKUP($C35,GWPbyPollutant,2,FALSE)</f>
        <v>30.520000000000003</v>
      </c>
      <c r="J35">
        <f>SUMIFS('EPS BAU Outputs'!I:I,'EPS BAU Outputs'!$A:$A,"*"&amp;$C35&amp;"*",'EPS BAU Outputs'!$A:$A,"*"&amp;$B35&amp;"*",'EPS BAU Outputs'!$A:$A,"*"&amp;$A35&amp;"*",'EPS BAU Outputs'!$B:$B,$B$14)/10^12*VLOOKUP($C35,GWPbyPollutant,2,FALSE)</f>
        <v>30.800000000000004</v>
      </c>
      <c r="K35">
        <f>SUMIFS('EPS BAU Outputs'!J:J,'EPS BAU Outputs'!$A:$A,"*"&amp;$C35&amp;"*",'EPS BAU Outputs'!$A:$A,"*"&amp;$B35&amp;"*",'EPS BAU Outputs'!$A:$A,"*"&amp;$A35&amp;"*",'EPS BAU Outputs'!$B:$B,$B$14)/10^12*VLOOKUP($C35,GWPbyPollutant,2,FALSE)</f>
        <v>31.360000000000003</v>
      </c>
      <c r="L35">
        <f>SUMIFS('EPS BAU Outputs'!K:K,'EPS BAU Outputs'!$A:$A,"*"&amp;$C35&amp;"*",'EPS BAU Outputs'!$A:$A,"*"&amp;$B35&amp;"*",'EPS BAU Outputs'!$A:$A,"*"&amp;$A35&amp;"*",'EPS BAU Outputs'!$B:$B,$B$14)/10^12*VLOOKUP($C35,GWPbyPollutant,2,FALSE)</f>
        <v>31.639999999999997</v>
      </c>
      <c r="M35">
        <f>SUMIFS('EPS BAU Outputs'!L:L,'EPS BAU Outputs'!$A:$A,"*"&amp;$C35&amp;"*",'EPS BAU Outputs'!$A:$A,"*"&amp;$B35&amp;"*",'EPS BAU Outputs'!$A:$A,"*"&amp;$A35&amp;"*",'EPS BAU Outputs'!$B:$B,$B$14)/10^12*VLOOKUP($C35,GWPbyPollutant,2,FALSE)</f>
        <v>32.199999999999996</v>
      </c>
      <c r="N35">
        <f>SUMIFS('EPS BAU Outputs'!M:M,'EPS BAU Outputs'!$A:$A,"*"&amp;$C35&amp;"*",'EPS BAU Outputs'!$A:$A,"*"&amp;$B35&amp;"*",'EPS BAU Outputs'!$A:$A,"*"&amp;$A35&amp;"*",'EPS BAU Outputs'!$B:$B,$B$14)/10^12*VLOOKUP($C35,GWPbyPollutant,2,FALSE)</f>
        <v>32.479999999999997</v>
      </c>
      <c r="O35">
        <f>SUMIFS('EPS BAU Outputs'!N:N,'EPS BAU Outputs'!$A:$A,"*"&amp;$C35&amp;"*",'EPS BAU Outputs'!$A:$A,"*"&amp;$B35&amp;"*",'EPS BAU Outputs'!$A:$A,"*"&amp;$A35&amp;"*",'EPS BAU Outputs'!$B:$B,$B$14)/10^12*VLOOKUP($C35,GWPbyPollutant,2,FALSE)</f>
        <v>33.04</v>
      </c>
      <c r="P35">
        <f>SUMIFS('EPS BAU Outputs'!O:O,'EPS BAU Outputs'!$A:$A,"*"&amp;$C35&amp;"*",'EPS BAU Outputs'!$A:$A,"*"&amp;$B35&amp;"*",'EPS BAU Outputs'!$A:$A,"*"&amp;$A35&amp;"*",'EPS BAU Outputs'!$B:$B,$B$14)/10^12*VLOOKUP($C35,GWPbyPollutant,2,FALSE)</f>
        <v>33.32</v>
      </c>
      <c r="Q35">
        <f>SUMIFS('EPS BAU Outputs'!P:P,'EPS BAU Outputs'!$A:$A,"*"&amp;$C35&amp;"*",'EPS BAU Outputs'!$A:$A,"*"&amp;$B35&amp;"*",'EPS BAU Outputs'!$A:$A,"*"&amp;$A35&amp;"*",'EPS BAU Outputs'!$B:$B,$B$14)/10^12*VLOOKUP($C35,GWPbyPollutant,2,FALSE)</f>
        <v>33.879999999999995</v>
      </c>
      <c r="R35">
        <f>SUMIFS('EPS BAU Outputs'!Q:Q,'EPS BAU Outputs'!$A:$A,"*"&amp;$C35&amp;"*",'EPS BAU Outputs'!$A:$A,"*"&amp;$B35&amp;"*",'EPS BAU Outputs'!$A:$A,"*"&amp;$A35&amp;"*",'EPS BAU Outputs'!$B:$B,$B$14)/10^12*VLOOKUP($C35,GWPbyPollutant,2,FALSE)</f>
        <v>34.159999999999997</v>
      </c>
      <c r="S35">
        <f>SUMIFS('EPS BAU Outputs'!R:R,'EPS BAU Outputs'!$A:$A,"*"&amp;$C35&amp;"*",'EPS BAU Outputs'!$A:$A,"*"&amp;$B35&amp;"*",'EPS BAU Outputs'!$A:$A,"*"&amp;$A35&amp;"*",'EPS BAU Outputs'!$B:$B,$B$14)/10^12*VLOOKUP($C35,GWPbyPollutant,2,FALSE)</f>
        <v>34.72</v>
      </c>
      <c r="T35">
        <f>SUMIFS('EPS BAU Outputs'!S:S,'EPS BAU Outputs'!$A:$A,"*"&amp;$C35&amp;"*",'EPS BAU Outputs'!$A:$A,"*"&amp;$B35&amp;"*",'EPS BAU Outputs'!$A:$A,"*"&amp;$A35&amp;"*",'EPS BAU Outputs'!$B:$B,$B$14)/10^12*VLOOKUP($C35,GWPbyPollutant,2,FALSE)</f>
        <v>35</v>
      </c>
      <c r="U35">
        <f>SUMIFS('EPS BAU Outputs'!T:T,'EPS BAU Outputs'!$A:$A,"*"&amp;$C35&amp;"*",'EPS BAU Outputs'!$A:$A,"*"&amp;$B35&amp;"*",'EPS BAU Outputs'!$A:$A,"*"&amp;$A35&amp;"*",'EPS BAU Outputs'!$B:$B,$B$14)/10^12*VLOOKUP($C35,GWPbyPollutant,2,FALSE)</f>
        <v>35.28</v>
      </c>
      <c r="V35">
        <f>SUMIFS('EPS BAU Outputs'!U:U,'EPS BAU Outputs'!$A:$A,"*"&amp;$C35&amp;"*",'EPS BAU Outputs'!$A:$A,"*"&amp;$B35&amp;"*",'EPS BAU Outputs'!$A:$A,"*"&amp;$A35&amp;"*",'EPS BAU Outputs'!$B:$B,$B$14)/10^12*VLOOKUP($C35,GWPbyPollutant,2,FALSE)</f>
        <v>35.56</v>
      </c>
      <c r="W35">
        <f>SUMIFS('EPS BAU Outputs'!V:V,'EPS BAU Outputs'!$A:$A,"*"&amp;$C35&amp;"*",'EPS BAU Outputs'!$A:$A,"*"&amp;$B35&amp;"*",'EPS BAU Outputs'!$A:$A,"*"&amp;$A35&amp;"*",'EPS BAU Outputs'!$B:$B,$B$14)/10^12*VLOOKUP($C35,GWPbyPollutant,2,FALSE)</f>
        <v>35.840000000000003</v>
      </c>
      <c r="X35">
        <f>SUMIFS('EPS BAU Outputs'!W:W,'EPS BAU Outputs'!$A:$A,"*"&amp;$C35&amp;"*",'EPS BAU Outputs'!$A:$A,"*"&amp;$B35&amp;"*",'EPS BAU Outputs'!$A:$A,"*"&amp;$A35&amp;"*",'EPS BAU Outputs'!$B:$B,$B$14)/10^12*VLOOKUP($C35,GWPbyPollutant,2,FALSE)</f>
        <v>36.120000000000005</v>
      </c>
      <c r="Y35">
        <f>SUMIFS('EPS BAU Outputs'!X:X,'EPS BAU Outputs'!$A:$A,"*"&amp;$C35&amp;"*",'EPS BAU Outputs'!$A:$A,"*"&amp;$B35&amp;"*",'EPS BAU Outputs'!$A:$A,"*"&amp;$A35&amp;"*",'EPS BAU Outputs'!$B:$B,$B$14)/10^12*VLOOKUP($C35,GWPbyPollutant,2,FALSE)</f>
        <v>36.4</v>
      </c>
      <c r="Z35">
        <f>SUMIFS('EPS BAU Outputs'!Y:Y,'EPS BAU Outputs'!$A:$A,"*"&amp;$C35&amp;"*",'EPS BAU Outputs'!$A:$A,"*"&amp;$B35&amp;"*",'EPS BAU Outputs'!$A:$A,"*"&amp;$A35&amp;"*",'EPS BAU Outputs'!$B:$B,$B$14)/10^12*VLOOKUP($C35,GWPbyPollutant,2,FALSE)</f>
        <v>36.68</v>
      </c>
      <c r="AA35">
        <f>SUMIFS('EPS BAU Outputs'!Z:Z,'EPS BAU Outputs'!$A:$A,"*"&amp;$C35&amp;"*",'EPS BAU Outputs'!$A:$A,"*"&amp;$B35&amp;"*",'EPS BAU Outputs'!$A:$A,"*"&amp;$A35&amp;"*",'EPS BAU Outputs'!$B:$B,$B$14)/10^12*VLOOKUP($C35,GWPbyPollutant,2,FALSE)</f>
        <v>36.68</v>
      </c>
      <c r="AB35">
        <f>SUMIFS('EPS BAU Outputs'!AA:AA,'EPS BAU Outputs'!$A:$A,"*"&amp;$C35&amp;"*",'EPS BAU Outputs'!$A:$A,"*"&amp;$B35&amp;"*",'EPS BAU Outputs'!$A:$A,"*"&amp;$A35&amp;"*",'EPS BAU Outputs'!$B:$B,$B$14)/10^12*VLOOKUP($C35,GWPbyPollutant,2,FALSE)</f>
        <v>36.96</v>
      </c>
      <c r="AC35">
        <f>SUMIFS('EPS BAU Outputs'!AB:AB,'EPS BAU Outputs'!$A:$A,"*"&amp;$C35&amp;"*",'EPS BAU Outputs'!$A:$A,"*"&amp;$B35&amp;"*",'EPS BAU Outputs'!$A:$A,"*"&amp;$A35&amp;"*",'EPS BAU Outputs'!$B:$B,$B$14)/10^12*VLOOKUP($C35,GWPbyPollutant,2,FALSE)</f>
        <v>37.24</v>
      </c>
      <c r="AD35">
        <f>SUMIFS('EPS BAU Outputs'!AC:AC,'EPS BAU Outputs'!$A:$A,"*"&amp;$C35&amp;"*",'EPS BAU Outputs'!$A:$A,"*"&amp;$B35&amp;"*",'EPS BAU Outputs'!$A:$A,"*"&amp;$A35&amp;"*",'EPS BAU Outputs'!$B:$B,$B$14)/10^12*VLOOKUP($C35,GWPbyPollutant,2,FALSE)</f>
        <v>37.24</v>
      </c>
      <c r="AE35">
        <f>SUMIFS('EPS BAU Outputs'!AD:AD,'EPS BAU Outputs'!$A:$A,"*"&amp;$C35&amp;"*",'EPS BAU Outputs'!$A:$A,"*"&amp;$B35&amp;"*",'EPS BAU Outputs'!$A:$A,"*"&amp;$A35&amp;"*",'EPS BAU Outputs'!$B:$B,$B$14)/10^12*VLOOKUP($C35,GWPbyPollutant,2,FALSE)</f>
        <v>37.24</v>
      </c>
      <c r="AF35">
        <f>SUMIFS('EPS BAU Outputs'!AE:AE,'EPS BAU Outputs'!$A:$A,"*"&amp;$C35&amp;"*",'EPS BAU Outputs'!$A:$A,"*"&amp;$B35&amp;"*",'EPS BAU Outputs'!$A:$A,"*"&amp;$A35&amp;"*",'EPS BAU Outputs'!$B:$B,$B$14)/10^12*VLOOKUP($C35,GWPbyPollutant,2,FALSE)</f>
        <v>37.520000000000003</v>
      </c>
      <c r="AG35">
        <f>SUMIFS('EPS BAU Outputs'!AF:AF,'EPS BAU Outputs'!$A:$A,"*"&amp;$C35&amp;"*",'EPS BAU Outputs'!$A:$A,"*"&amp;$B35&amp;"*",'EPS BAU Outputs'!$A:$A,"*"&amp;$A35&amp;"*",'EPS BAU Outputs'!$B:$B,$B$14)/10^12*VLOOKUP($C35,GWPbyPollutant,2,FALSE)</f>
        <v>37.520000000000003</v>
      </c>
      <c r="AH35">
        <f>SUMIFS('EPS BAU Outputs'!AG:AG,'EPS BAU Outputs'!$A:$A,"*"&amp;$C35&amp;"*",'EPS BAU Outputs'!$A:$A,"*"&amp;$B35&amp;"*",'EPS BAU Outputs'!$A:$A,"*"&amp;$A35&amp;"*",'EPS BAU Outputs'!$B:$B,$B$14)/10^12*VLOOKUP($C35,GWPbyPollutant,2,FALSE)</f>
        <v>37.520000000000003</v>
      </c>
    </row>
    <row r="36" spans="1:36" hidden="1" outlineLevel="1">
      <c r="A36" t="s">
        <v>597</v>
      </c>
      <c r="B36" t="s">
        <v>531</v>
      </c>
      <c r="C36" t="s">
        <v>411</v>
      </c>
      <c r="D36">
        <f>SUMIFS('EPS BAU Outputs'!C:C,'EPS BAU Outputs'!$A:$A,"*"&amp;$C36&amp;"*",'EPS BAU Outputs'!$A:$A,"*"&amp;$B36&amp;"*",'EPS BAU Outputs'!$A:$A,"*"&amp;$A36&amp;"*",'EPS BAU Outputs'!$B:$B,$B$14)/10^12*VLOOKUP($C36,GWPbyPollutant,2,FALSE)</f>
        <v>0</v>
      </c>
      <c r="E36">
        <f>SUMIFS('EPS BAU Outputs'!D:D,'EPS BAU Outputs'!$A:$A,"*"&amp;$C36&amp;"*",'EPS BAU Outputs'!$A:$A,"*"&amp;$B36&amp;"*",'EPS BAU Outputs'!$A:$A,"*"&amp;$A36&amp;"*",'EPS BAU Outputs'!$B:$B,$B$14)/10^12*VLOOKUP($C36,GWPbyPollutant,2,FALSE)</f>
        <v>0</v>
      </c>
      <c r="F36">
        <f>SUMIFS('EPS BAU Outputs'!E:E,'EPS BAU Outputs'!$A:$A,"*"&amp;$C36&amp;"*",'EPS BAU Outputs'!$A:$A,"*"&amp;$B36&amp;"*",'EPS BAU Outputs'!$A:$A,"*"&amp;$A36&amp;"*",'EPS BAU Outputs'!$B:$B,$B$14)/10^12*VLOOKUP($C36,GWPbyPollutant,2,FALSE)</f>
        <v>0</v>
      </c>
      <c r="G36">
        <f>SUMIFS('EPS BAU Outputs'!F:F,'EPS BAU Outputs'!$A:$A,"*"&amp;$C36&amp;"*",'EPS BAU Outputs'!$A:$A,"*"&amp;$B36&amp;"*",'EPS BAU Outputs'!$A:$A,"*"&amp;$A36&amp;"*",'EPS BAU Outputs'!$B:$B,$B$14)/10^12*VLOOKUP($C36,GWPbyPollutant,2,FALSE)</f>
        <v>0</v>
      </c>
      <c r="H36">
        <f>SUMIFS('EPS BAU Outputs'!G:G,'EPS BAU Outputs'!$A:$A,"*"&amp;$C36&amp;"*",'EPS BAU Outputs'!$A:$A,"*"&amp;$B36&amp;"*",'EPS BAU Outputs'!$A:$A,"*"&amp;$A36&amp;"*",'EPS BAU Outputs'!$B:$B,$B$14)/10^12*VLOOKUP($C36,GWPbyPollutant,2,FALSE)</f>
        <v>0</v>
      </c>
      <c r="I36">
        <f>SUMIFS('EPS BAU Outputs'!H:H,'EPS BAU Outputs'!$A:$A,"*"&amp;$C36&amp;"*",'EPS BAU Outputs'!$A:$A,"*"&amp;$B36&amp;"*",'EPS BAU Outputs'!$A:$A,"*"&amp;$A36&amp;"*",'EPS BAU Outputs'!$B:$B,$B$14)/10^12*VLOOKUP($C36,GWPbyPollutant,2,FALSE)</f>
        <v>0</v>
      </c>
      <c r="J36">
        <f>SUMIFS('EPS BAU Outputs'!I:I,'EPS BAU Outputs'!$A:$A,"*"&amp;$C36&amp;"*",'EPS BAU Outputs'!$A:$A,"*"&amp;$B36&amp;"*",'EPS BAU Outputs'!$A:$A,"*"&amp;$A36&amp;"*",'EPS BAU Outputs'!$B:$B,$B$14)/10^12*VLOOKUP($C36,GWPbyPollutant,2,FALSE)</f>
        <v>0</v>
      </c>
      <c r="K36">
        <f>SUMIFS('EPS BAU Outputs'!J:J,'EPS BAU Outputs'!$A:$A,"*"&amp;$C36&amp;"*",'EPS BAU Outputs'!$A:$A,"*"&amp;$B36&amp;"*",'EPS BAU Outputs'!$A:$A,"*"&amp;$A36&amp;"*",'EPS BAU Outputs'!$B:$B,$B$14)/10^12*VLOOKUP($C36,GWPbyPollutant,2,FALSE)</f>
        <v>0</v>
      </c>
      <c r="L36">
        <f>SUMIFS('EPS BAU Outputs'!K:K,'EPS BAU Outputs'!$A:$A,"*"&amp;$C36&amp;"*",'EPS BAU Outputs'!$A:$A,"*"&amp;$B36&amp;"*",'EPS BAU Outputs'!$A:$A,"*"&amp;$A36&amp;"*",'EPS BAU Outputs'!$B:$B,$B$14)/10^12*VLOOKUP($C36,GWPbyPollutant,2,FALSE)</f>
        <v>0</v>
      </c>
      <c r="M36">
        <f>SUMIFS('EPS BAU Outputs'!L:L,'EPS BAU Outputs'!$A:$A,"*"&amp;$C36&amp;"*",'EPS BAU Outputs'!$A:$A,"*"&amp;$B36&amp;"*",'EPS BAU Outputs'!$A:$A,"*"&amp;$A36&amp;"*",'EPS BAU Outputs'!$B:$B,$B$14)/10^12*VLOOKUP($C36,GWPbyPollutant,2,FALSE)</f>
        <v>0</v>
      </c>
      <c r="N36">
        <f>SUMIFS('EPS BAU Outputs'!M:M,'EPS BAU Outputs'!$A:$A,"*"&amp;$C36&amp;"*",'EPS BAU Outputs'!$A:$A,"*"&amp;$B36&amp;"*",'EPS BAU Outputs'!$A:$A,"*"&amp;$A36&amp;"*",'EPS BAU Outputs'!$B:$B,$B$14)/10^12*VLOOKUP($C36,GWPbyPollutant,2,FALSE)</f>
        <v>0</v>
      </c>
      <c r="O36">
        <f>SUMIFS('EPS BAU Outputs'!N:N,'EPS BAU Outputs'!$A:$A,"*"&amp;$C36&amp;"*",'EPS BAU Outputs'!$A:$A,"*"&amp;$B36&amp;"*",'EPS BAU Outputs'!$A:$A,"*"&amp;$A36&amp;"*",'EPS BAU Outputs'!$B:$B,$B$14)/10^12*VLOOKUP($C36,GWPbyPollutant,2,FALSE)</f>
        <v>0</v>
      </c>
      <c r="P36">
        <f>SUMIFS('EPS BAU Outputs'!O:O,'EPS BAU Outputs'!$A:$A,"*"&amp;$C36&amp;"*",'EPS BAU Outputs'!$A:$A,"*"&amp;$B36&amp;"*",'EPS BAU Outputs'!$A:$A,"*"&amp;$A36&amp;"*",'EPS BAU Outputs'!$B:$B,$B$14)/10^12*VLOOKUP($C36,GWPbyPollutant,2,FALSE)</f>
        <v>0</v>
      </c>
      <c r="Q36">
        <f>SUMIFS('EPS BAU Outputs'!P:P,'EPS BAU Outputs'!$A:$A,"*"&amp;$C36&amp;"*",'EPS BAU Outputs'!$A:$A,"*"&amp;$B36&amp;"*",'EPS BAU Outputs'!$A:$A,"*"&amp;$A36&amp;"*",'EPS BAU Outputs'!$B:$B,$B$14)/10^12*VLOOKUP($C36,GWPbyPollutant,2,FALSE)</f>
        <v>0</v>
      </c>
      <c r="R36">
        <f>SUMIFS('EPS BAU Outputs'!Q:Q,'EPS BAU Outputs'!$A:$A,"*"&amp;$C36&amp;"*",'EPS BAU Outputs'!$A:$A,"*"&amp;$B36&amp;"*",'EPS BAU Outputs'!$A:$A,"*"&amp;$A36&amp;"*",'EPS BAU Outputs'!$B:$B,$B$14)/10^12*VLOOKUP($C36,GWPbyPollutant,2,FALSE)</f>
        <v>0</v>
      </c>
      <c r="S36">
        <f>SUMIFS('EPS BAU Outputs'!R:R,'EPS BAU Outputs'!$A:$A,"*"&amp;$C36&amp;"*",'EPS BAU Outputs'!$A:$A,"*"&amp;$B36&amp;"*",'EPS BAU Outputs'!$A:$A,"*"&amp;$A36&amp;"*",'EPS BAU Outputs'!$B:$B,$B$14)/10^12*VLOOKUP($C36,GWPbyPollutant,2,FALSE)</f>
        <v>0</v>
      </c>
      <c r="T36">
        <f>SUMIFS('EPS BAU Outputs'!S:S,'EPS BAU Outputs'!$A:$A,"*"&amp;$C36&amp;"*",'EPS BAU Outputs'!$A:$A,"*"&amp;$B36&amp;"*",'EPS BAU Outputs'!$A:$A,"*"&amp;$A36&amp;"*",'EPS BAU Outputs'!$B:$B,$B$14)/10^12*VLOOKUP($C36,GWPbyPollutant,2,FALSE)</f>
        <v>0</v>
      </c>
      <c r="U36">
        <f>SUMIFS('EPS BAU Outputs'!T:T,'EPS BAU Outputs'!$A:$A,"*"&amp;$C36&amp;"*",'EPS BAU Outputs'!$A:$A,"*"&amp;$B36&amp;"*",'EPS BAU Outputs'!$A:$A,"*"&amp;$A36&amp;"*",'EPS BAU Outputs'!$B:$B,$B$14)/10^12*VLOOKUP($C36,GWPbyPollutant,2,FALSE)</f>
        <v>0</v>
      </c>
      <c r="V36">
        <f>SUMIFS('EPS BAU Outputs'!U:U,'EPS BAU Outputs'!$A:$A,"*"&amp;$C36&amp;"*",'EPS BAU Outputs'!$A:$A,"*"&amp;$B36&amp;"*",'EPS BAU Outputs'!$A:$A,"*"&amp;$A36&amp;"*",'EPS BAU Outputs'!$B:$B,$B$14)/10^12*VLOOKUP($C36,GWPbyPollutant,2,FALSE)</f>
        <v>0</v>
      </c>
      <c r="W36">
        <f>SUMIFS('EPS BAU Outputs'!V:V,'EPS BAU Outputs'!$A:$A,"*"&amp;$C36&amp;"*",'EPS BAU Outputs'!$A:$A,"*"&amp;$B36&amp;"*",'EPS BAU Outputs'!$A:$A,"*"&amp;$A36&amp;"*",'EPS BAU Outputs'!$B:$B,$B$14)/10^12*VLOOKUP($C36,GWPbyPollutant,2,FALSE)</f>
        <v>0</v>
      </c>
      <c r="X36">
        <f>SUMIFS('EPS BAU Outputs'!W:W,'EPS BAU Outputs'!$A:$A,"*"&amp;$C36&amp;"*",'EPS BAU Outputs'!$A:$A,"*"&amp;$B36&amp;"*",'EPS BAU Outputs'!$A:$A,"*"&amp;$A36&amp;"*",'EPS BAU Outputs'!$B:$B,$B$14)/10^12*VLOOKUP($C36,GWPbyPollutant,2,FALSE)</f>
        <v>0</v>
      </c>
      <c r="Y36">
        <f>SUMIFS('EPS BAU Outputs'!X:X,'EPS BAU Outputs'!$A:$A,"*"&amp;$C36&amp;"*",'EPS BAU Outputs'!$A:$A,"*"&amp;$B36&amp;"*",'EPS BAU Outputs'!$A:$A,"*"&amp;$A36&amp;"*",'EPS BAU Outputs'!$B:$B,$B$14)/10^12*VLOOKUP($C36,GWPbyPollutant,2,FALSE)</f>
        <v>0</v>
      </c>
      <c r="Z36">
        <f>SUMIFS('EPS BAU Outputs'!Y:Y,'EPS BAU Outputs'!$A:$A,"*"&amp;$C36&amp;"*",'EPS BAU Outputs'!$A:$A,"*"&amp;$B36&amp;"*",'EPS BAU Outputs'!$A:$A,"*"&amp;$A36&amp;"*",'EPS BAU Outputs'!$B:$B,$B$14)/10^12*VLOOKUP($C36,GWPbyPollutant,2,FALSE)</f>
        <v>0</v>
      </c>
      <c r="AA36">
        <f>SUMIFS('EPS BAU Outputs'!Z:Z,'EPS BAU Outputs'!$A:$A,"*"&amp;$C36&amp;"*",'EPS BAU Outputs'!$A:$A,"*"&amp;$B36&amp;"*",'EPS BAU Outputs'!$A:$A,"*"&amp;$A36&amp;"*",'EPS BAU Outputs'!$B:$B,$B$14)/10^12*VLOOKUP($C36,GWPbyPollutant,2,FALSE)</f>
        <v>0</v>
      </c>
      <c r="AB36">
        <f>SUMIFS('EPS BAU Outputs'!AA:AA,'EPS BAU Outputs'!$A:$A,"*"&amp;$C36&amp;"*",'EPS BAU Outputs'!$A:$A,"*"&amp;$B36&amp;"*",'EPS BAU Outputs'!$A:$A,"*"&amp;$A36&amp;"*",'EPS BAU Outputs'!$B:$B,$B$14)/10^12*VLOOKUP($C36,GWPbyPollutant,2,FALSE)</f>
        <v>0</v>
      </c>
      <c r="AC36">
        <f>SUMIFS('EPS BAU Outputs'!AB:AB,'EPS BAU Outputs'!$A:$A,"*"&amp;$C36&amp;"*",'EPS BAU Outputs'!$A:$A,"*"&amp;$B36&amp;"*",'EPS BAU Outputs'!$A:$A,"*"&amp;$A36&amp;"*",'EPS BAU Outputs'!$B:$B,$B$14)/10^12*VLOOKUP($C36,GWPbyPollutant,2,FALSE)</f>
        <v>0</v>
      </c>
      <c r="AD36">
        <f>SUMIFS('EPS BAU Outputs'!AC:AC,'EPS BAU Outputs'!$A:$A,"*"&amp;$C36&amp;"*",'EPS BAU Outputs'!$A:$A,"*"&amp;$B36&amp;"*",'EPS BAU Outputs'!$A:$A,"*"&amp;$A36&amp;"*",'EPS BAU Outputs'!$B:$B,$B$14)/10^12*VLOOKUP($C36,GWPbyPollutant,2,FALSE)</f>
        <v>0</v>
      </c>
      <c r="AE36">
        <f>SUMIFS('EPS BAU Outputs'!AD:AD,'EPS BAU Outputs'!$A:$A,"*"&amp;$C36&amp;"*",'EPS BAU Outputs'!$A:$A,"*"&amp;$B36&amp;"*",'EPS BAU Outputs'!$A:$A,"*"&amp;$A36&amp;"*",'EPS BAU Outputs'!$B:$B,$B$14)/10^12*VLOOKUP($C36,GWPbyPollutant,2,FALSE)</f>
        <v>0</v>
      </c>
      <c r="AF36">
        <f>SUMIFS('EPS BAU Outputs'!AE:AE,'EPS BAU Outputs'!$A:$A,"*"&amp;$C36&amp;"*",'EPS BAU Outputs'!$A:$A,"*"&amp;$B36&amp;"*",'EPS BAU Outputs'!$A:$A,"*"&amp;$A36&amp;"*",'EPS BAU Outputs'!$B:$B,$B$14)/10^12*VLOOKUP($C36,GWPbyPollutant,2,FALSE)</f>
        <v>0</v>
      </c>
      <c r="AG36">
        <f>SUMIFS('EPS BAU Outputs'!AF:AF,'EPS BAU Outputs'!$A:$A,"*"&amp;$C36&amp;"*",'EPS BAU Outputs'!$A:$A,"*"&amp;$B36&amp;"*",'EPS BAU Outputs'!$A:$A,"*"&amp;$A36&amp;"*",'EPS BAU Outputs'!$B:$B,$B$14)/10^12*VLOOKUP($C36,GWPbyPollutant,2,FALSE)</f>
        <v>0</v>
      </c>
      <c r="AH36">
        <f>SUMIFS('EPS BAU Outputs'!AG:AG,'EPS BAU Outputs'!$A:$A,"*"&amp;$C36&amp;"*",'EPS BAU Outputs'!$A:$A,"*"&amp;$B36&amp;"*",'EPS BAU Outputs'!$A:$A,"*"&amp;$A36&amp;"*",'EPS BAU Outputs'!$B:$B,$B$14)/10^12*VLOOKUP($C36,GWPbyPollutant,2,FALSE)</f>
        <v>0</v>
      </c>
    </row>
    <row r="37" spans="1:36" hidden="1" outlineLevel="1">
      <c r="A37" t="s">
        <v>597</v>
      </c>
      <c r="B37" t="s">
        <v>531</v>
      </c>
      <c r="C37" t="s">
        <v>595</v>
      </c>
      <c r="D37">
        <f>SUMIFS('EPS BAU Outputs'!C:C,'EPS BAU Outputs'!$A:$A,"*"&amp;$C37&amp;"*",'EPS BAU Outputs'!$A:$A,"*"&amp;$B37&amp;"*",'EPS BAU Outputs'!$A:$A,"*"&amp;$A37&amp;"*",'EPS BAU Outputs'!$B:$B,$B$14)/10^12*VLOOKUP($C37,GWPbyPollutant,2,FALSE)</f>
        <v>0</v>
      </c>
      <c r="E37">
        <f>SUMIFS('EPS BAU Outputs'!D:D,'EPS BAU Outputs'!$A:$A,"*"&amp;$C37&amp;"*",'EPS BAU Outputs'!$A:$A,"*"&amp;$B37&amp;"*",'EPS BAU Outputs'!$A:$A,"*"&amp;$A37&amp;"*",'EPS BAU Outputs'!$B:$B,$B$14)/10^12*VLOOKUP($C37,GWPbyPollutant,2,FALSE)</f>
        <v>0</v>
      </c>
      <c r="F37">
        <f>SUMIFS('EPS BAU Outputs'!E:E,'EPS BAU Outputs'!$A:$A,"*"&amp;$C37&amp;"*",'EPS BAU Outputs'!$A:$A,"*"&amp;$B37&amp;"*",'EPS BAU Outputs'!$A:$A,"*"&amp;$A37&amp;"*",'EPS BAU Outputs'!$B:$B,$B$14)/10^12*VLOOKUP($C37,GWPbyPollutant,2,FALSE)</f>
        <v>0</v>
      </c>
      <c r="G37">
        <f>SUMIFS('EPS BAU Outputs'!F:F,'EPS BAU Outputs'!$A:$A,"*"&amp;$C37&amp;"*",'EPS BAU Outputs'!$A:$A,"*"&amp;$B37&amp;"*",'EPS BAU Outputs'!$A:$A,"*"&amp;$A37&amp;"*",'EPS BAU Outputs'!$B:$B,$B$14)/10^12*VLOOKUP($C37,GWPbyPollutant,2,FALSE)</f>
        <v>0</v>
      </c>
      <c r="H37">
        <f>SUMIFS('EPS BAU Outputs'!G:G,'EPS BAU Outputs'!$A:$A,"*"&amp;$C37&amp;"*",'EPS BAU Outputs'!$A:$A,"*"&amp;$B37&amp;"*",'EPS BAU Outputs'!$A:$A,"*"&amp;$A37&amp;"*",'EPS BAU Outputs'!$B:$B,$B$14)/10^12*VLOOKUP($C37,GWPbyPollutant,2,FALSE)</f>
        <v>0</v>
      </c>
      <c r="I37">
        <f>SUMIFS('EPS BAU Outputs'!H:H,'EPS BAU Outputs'!$A:$A,"*"&amp;$C37&amp;"*",'EPS BAU Outputs'!$A:$A,"*"&amp;$B37&amp;"*",'EPS BAU Outputs'!$A:$A,"*"&amp;$A37&amp;"*",'EPS BAU Outputs'!$B:$B,$B$14)/10^12*VLOOKUP($C37,GWPbyPollutant,2,FALSE)</f>
        <v>0</v>
      </c>
      <c r="J37">
        <f>SUMIFS('EPS BAU Outputs'!I:I,'EPS BAU Outputs'!$A:$A,"*"&amp;$C37&amp;"*",'EPS BAU Outputs'!$A:$A,"*"&amp;$B37&amp;"*",'EPS BAU Outputs'!$A:$A,"*"&amp;$A37&amp;"*",'EPS BAU Outputs'!$B:$B,$B$14)/10^12*VLOOKUP($C37,GWPbyPollutant,2,FALSE)</f>
        <v>0</v>
      </c>
      <c r="K37">
        <f>SUMIFS('EPS BAU Outputs'!J:J,'EPS BAU Outputs'!$A:$A,"*"&amp;$C37&amp;"*",'EPS BAU Outputs'!$A:$A,"*"&amp;$B37&amp;"*",'EPS BAU Outputs'!$A:$A,"*"&amp;$A37&amp;"*",'EPS BAU Outputs'!$B:$B,$B$14)/10^12*VLOOKUP($C37,GWPbyPollutant,2,FALSE)</f>
        <v>0</v>
      </c>
      <c r="L37">
        <f>SUMIFS('EPS BAU Outputs'!K:K,'EPS BAU Outputs'!$A:$A,"*"&amp;$C37&amp;"*",'EPS BAU Outputs'!$A:$A,"*"&amp;$B37&amp;"*",'EPS BAU Outputs'!$A:$A,"*"&amp;$A37&amp;"*",'EPS BAU Outputs'!$B:$B,$B$14)/10^12*VLOOKUP($C37,GWPbyPollutant,2,FALSE)</f>
        <v>0</v>
      </c>
      <c r="M37">
        <f>SUMIFS('EPS BAU Outputs'!L:L,'EPS BAU Outputs'!$A:$A,"*"&amp;$C37&amp;"*",'EPS BAU Outputs'!$A:$A,"*"&amp;$B37&amp;"*",'EPS BAU Outputs'!$A:$A,"*"&amp;$A37&amp;"*",'EPS BAU Outputs'!$B:$B,$B$14)/10^12*VLOOKUP($C37,GWPbyPollutant,2,FALSE)</f>
        <v>0</v>
      </c>
      <c r="N37">
        <f>SUMIFS('EPS BAU Outputs'!M:M,'EPS BAU Outputs'!$A:$A,"*"&amp;$C37&amp;"*",'EPS BAU Outputs'!$A:$A,"*"&amp;$B37&amp;"*",'EPS BAU Outputs'!$A:$A,"*"&amp;$A37&amp;"*",'EPS BAU Outputs'!$B:$B,$B$14)/10^12*VLOOKUP($C37,GWPbyPollutant,2,FALSE)</f>
        <v>0</v>
      </c>
      <c r="O37">
        <f>SUMIFS('EPS BAU Outputs'!N:N,'EPS BAU Outputs'!$A:$A,"*"&amp;$C37&amp;"*",'EPS BAU Outputs'!$A:$A,"*"&amp;$B37&amp;"*",'EPS BAU Outputs'!$A:$A,"*"&amp;$A37&amp;"*",'EPS BAU Outputs'!$B:$B,$B$14)/10^12*VLOOKUP($C37,GWPbyPollutant,2,FALSE)</f>
        <v>0</v>
      </c>
      <c r="P37">
        <f>SUMIFS('EPS BAU Outputs'!O:O,'EPS BAU Outputs'!$A:$A,"*"&amp;$C37&amp;"*",'EPS BAU Outputs'!$A:$A,"*"&amp;$B37&amp;"*",'EPS BAU Outputs'!$A:$A,"*"&amp;$A37&amp;"*",'EPS BAU Outputs'!$B:$B,$B$14)/10^12*VLOOKUP($C37,GWPbyPollutant,2,FALSE)</f>
        <v>0</v>
      </c>
      <c r="Q37">
        <f>SUMIFS('EPS BAU Outputs'!P:P,'EPS BAU Outputs'!$A:$A,"*"&amp;$C37&amp;"*",'EPS BAU Outputs'!$A:$A,"*"&amp;$B37&amp;"*",'EPS BAU Outputs'!$A:$A,"*"&amp;$A37&amp;"*",'EPS BAU Outputs'!$B:$B,$B$14)/10^12*VLOOKUP($C37,GWPbyPollutant,2,FALSE)</f>
        <v>0</v>
      </c>
      <c r="R37">
        <f>SUMIFS('EPS BAU Outputs'!Q:Q,'EPS BAU Outputs'!$A:$A,"*"&amp;$C37&amp;"*",'EPS BAU Outputs'!$A:$A,"*"&amp;$B37&amp;"*",'EPS BAU Outputs'!$A:$A,"*"&amp;$A37&amp;"*",'EPS BAU Outputs'!$B:$B,$B$14)/10^12*VLOOKUP($C37,GWPbyPollutant,2,FALSE)</f>
        <v>0</v>
      </c>
      <c r="S37">
        <f>SUMIFS('EPS BAU Outputs'!R:R,'EPS BAU Outputs'!$A:$A,"*"&amp;$C37&amp;"*",'EPS BAU Outputs'!$A:$A,"*"&amp;$B37&amp;"*",'EPS BAU Outputs'!$A:$A,"*"&amp;$A37&amp;"*",'EPS BAU Outputs'!$B:$B,$B$14)/10^12*VLOOKUP($C37,GWPbyPollutant,2,FALSE)</f>
        <v>0</v>
      </c>
      <c r="T37">
        <f>SUMIFS('EPS BAU Outputs'!S:S,'EPS BAU Outputs'!$A:$A,"*"&amp;$C37&amp;"*",'EPS BAU Outputs'!$A:$A,"*"&amp;$B37&amp;"*",'EPS BAU Outputs'!$A:$A,"*"&amp;$A37&amp;"*",'EPS BAU Outputs'!$B:$B,$B$14)/10^12*VLOOKUP($C37,GWPbyPollutant,2,FALSE)</f>
        <v>0</v>
      </c>
      <c r="U37">
        <f>SUMIFS('EPS BAU Outputs'!T:T,'EPS BAU Outputs'!$A:$A,"*"&amp;$C37&amp;"*",'EPS BAU Outputs'!$A:$A,"*"&amp;$B37&amp;"*",'EPS BAU Outputs'!$A:$A,"*"&amp;$A37&amp;"*",'EPS BAU Outputs'!$B:$B,$B$14)/10^12*VLOOKUP($C37,GWPbyPollutant,2,FALSE)</f>
        <v>0</v>
      </c>
      <c r="V37">
        <f>SUMIFS('EPS BAU Outputs'!U:U,'EPS BAU Outputs'!$A:$A,"*"&amp;$C37&amp;"*",'EPS BAU Outputs'!$A:$A,"*"&amp;$B37&amp;"*",'EPS BAU Outputs'!$A:$A,"*"&amp;$A37&amp;"*",'EPS BAU Outputs'!$B:$B,$B$14)/10^12*VLOOKUP($C37,GWPbyPollutant,2,FALSE)</f>
        <v>0</v>
      </c>
      <c r="W37">
        <f>SUMIFS('EPS BAU Outputs'!V:V,'EPS BAU Outputs'!$A:$A,"*"&amp;$C37&amp;"*",'EPS BAU Outputs'!$A:$A,"*"&amp;$B37&amp;"*",'EPS BAU Outputs'!$A:$A,"*"&amp;$A37&amp;"*",'EPS BAU Outputs'!$B:$B,$B$14)/10^12*VLOOKUP($C37,GWPbyPollutant,2,FALSE)</f>
        <v>0</v>
      </c>
      <c r="X37">
        <f>SUMIFS('EPS BAU Outputs'!W:W,'EPS BAU Outputs'!$A:$A,"*"&amp;$C37&amp;"*",'EPS BAU Outputs'!$A:$A,"*"&amp;$B37&amp;"*",'EPS BAU Outputs'!$A:$A,"*"&amp;$A37&amp;"*",'EPS BAU Outputs'!$B:$B,$B$14)/10^12*VLOOKUP($C37,GWPbyPollutant,2,FALSE)</f>
        <v>0</v>
      </c>
      <c r="Y37">
        <f>SUMIFS('EPS BAU Outputs'!X:X,'EPS BAU Outputs'!$A:$A,"*"&amp;$C37&amp;"*",'EPS BAU Outputs'!$A:$A,"*"&amp;$B37&amp;"*",'EPS BAU Outputs'!$A:$A,"*"&amp;$A37&amp;"*",'EPS BAU Outputs'!$B:$B,$B$14)/10^12*VLOOKUP($C37,GWPbyPollutant,2,FALSE)</f>
        <v>0</v>
      </c>
      <c r="Z37">
        <f>SUMIFS('EPS BAU Outputs'!Y:Y,'EPS BAU Outputs'!$A:$A,"*"&amp;$C37&amp;"*",'EPS BAU Outputs'!$A:$A,"*"&amp;$B37&amp;"*",'EPS BAU Outputs'!$A:$A,"*"&amp;$A37&amp;"*",'EPS BAU Outputs'!$B:$B,$B$14)/10^12*VLOOKUP($C37,GWPbyPollutant,2,FALSE)</f>
        <v>0</v>
      </c>
      <c r="AA37">
        <f>SUMIFS('EPS BAU Outputs'!Z:Z,'EPS BAU Outputs'!$A:$A,"*"&amp;$C37&amp;"*",'EPS BAU Outputs'!$A:$A,"*"&amp;$B37&amp;"*",'EPS BAU Outputs'!$A:$A,"*"&amp;$A37&amp;"*",'EPS BAU Outputs'!$B:$B,$B$14)/10^12*VLOOKUP($C37,GWPbyPollutant,2,FALSE)</f>
        <v>0</v>
      </c>
      <c r="AB37">
        <f>SUMIFS('EPS BAU Outputs'!AA:AA,'EPS BAU Outputs'!$A:$A,"*"&amp;$C37&amp;"*",'EPS BAU Outputs'!$A:$A,"*"&amp;$B37&amp;"*",'EPS BAU Outputs'!$A:$A,"*"&amp;$A37&amp;"*",'EPS BAU Outputs'!$B:$B,$B$14)/10^12*VLOOKUP($C37,GWPbyPollutant,2,FALSE)</f>
        <v>0</v>
      </c>
      <c r="AC37">
        <f>SUMIFS('EPS BAU Outputs'!AB:AB,'EPS BAU Outputs'!$A:$A,"*"&amp;$C37&amp;"*",'EPS BAU Outputs'!$A:$A,"*"&amp;$B37&amp;"*",'EPS BAU Outputs'!$A:$A,"*"&amp;$A37&amp;"*",'EPS BAU Outputs'!$B:$B,$B$14)/10^12*VLOOKUP($C37,GWPbyPollutant,2,FALSE)</f>
        <v>0</v>
      </c>
      <c r="AD37">
        <f>SUMIFS('EPS BAU Outputs'!AC:AC,'EPS BAU Outputs'!$A:$A,"*"&amp;$C37&amp;"*",'EPS BAU Outputs'!$A:$A,"*"&amp;$B37&amp;"*",'EPS BAU Outputs'!$A:$A,"*"&amp;$A37&amp;"*",'EPS BAU Outputs'!$B:$B,$B$14)/10^12*VLOOKUP($C37,GWPbyPollutant,2,FALSE)</f>
        <v>0</v>
      </c>
      <c r="AE37">
        <f>SUMIFS('EPS BAU Outputs'!AD:AD,'EPS BAU Outputs'!$A:$A,"*"&amp;$C37&amp;"*",'EPS BAU Outputs'!$A:$A,"*"&amp;$B37&amp;"*",'EPS BAU Outputs'!$A:$A,"*"&amp;$A37&amp;"*",'EPS BAU Outputs'!$B:$B,$B$14)/10^12*VLOOKUP($C37,GWPbyPollutant,2,FALSE)</f>
        <v>0</v>
      </c>
      <c r="AF37">
        <f>SUMIFS('EPS BAU Outputs'!AE:AE,'EPS BAU Outputs'!$A:$A,"*"&amp;$C37&amp;"*",'EPS BAU Outputs'!$A:$A,"*"&amp;$B37&amp;"*",'EPS BAU Outputs'!$A:$A,"*"&amp;$A37&amp;"*",'EPS BAU Outputs'!$B:$B,$B$14)/10^12*VLOOKUP($C37,GWPbyPollutant,2,FALSE)</f>
        <v>0</v>
      </c>
      <c r="AG37">
        <f>SUMIFS('EPS BAU Outputs'!AF:AF,'EPS BAU Outputs'!$A:$A,"*"&amp;$C37&amp;"*",'EPS BAU Outputs'!$A:$A,"*"&amp;$B37&amp;"*",'EPS BAU Outputs'!$A:$A,"*"&amp;$A37&amp;"*",'EPS BAU Outputs'!$B:$B,$B$14)/10^12*VLOOKUP($C37,GWPbyPollutant,2,FALSE)</f>
        <v>0</v>
      </c>
      <c r="AH37">
        <f>SUMIFS('EPS BAU Outputs'!AG:AG,'EPS BAU Outputs'!$A:$A,"*"&amp;$C37&amp;"*",'EPS BAU Outputs'!$A:$A,"*"&amp;$B37&amp;"*",'EPS BAU Outputs'!$A:$A,"*"&amp;$A37&amp;"*",'EPS BAU Outputs'!$B:$B,$B$14)/10^12*VLOOKUP($C37,GWPbyPollutant,2,FALSE)</f>
        <v>0</v>
      </c>
    </row>
    <row r="38" spans="1:36" hidden="1" outlineLevel="1">
      <c r="A38" t="s">
        <v>597</v>
      </c>
      <c r="B38" t="s">
        <v>532</v>
      </c>
      <c r="C38" t="s">
        <v>412</v>
      </c>
      <c r="D38">
        <f>SUMIFS('EPS BAU Outputs'!C:C,'EPS BAU Outputs'!$A:$A,"*"&amp;$C38&amp;"*",'EPS BAU Outputs'!$A:$A,"*"&amp;$B38&amp;"*",'EPS BAU Outputs'!$A:$A,"*"&amp;$A38&amp;"*",'EPS BAU Outputs'!$B:$B,$B$14)/10^12*VLOOKUP($C38,GWPbyPollutant,2,FALSE)</f>
        <v>0</v>
      </c>
      <c r="E38">
        <f>SUMIFS('EPS BAU Outputs'!D:D,'EPS BAU Outputs'!$A:$A,"*"&amp;$C38&amp;"*",'EPS BAU Outputs'!$A:$A,"*"&amp;$B38&amp;"*",'EPS BAU Outputs'!$A:$A,"*"&amp;$A38&amp;"*",'EPS BAU Outputs'!$B:$B,$B$14)/10^12*VLOOKUP($C38,GWPbyPollutant,2,FALSE)</f>
        <v>0</v>
      </c>
      <c r="F38">
        <f>SUMIFS('EPS BAU Outputs'!E:E,'EPS BAU Outputs'!$A:$A,"*"&amp;$C38&amp;"*",'EPS BAU Outputs'!$A:$A,"*"&amp;$B38&amp;"*",'EPS BAU Outputs'!$A:$A,"*"&amp;$A38&amp;"*",'EPS BAU Outputs'!$B:$B,$B$14)/10^12*VLOOKUP($C38,GWPbyPollutant,2,FALSE)</f>
        <v>0</v>
      </c>
      <c r="G38">
        <f>SUMIFS('EPS BAU Outputs'!F:F,'EPS BAU Outputs'!$A:$A,"*"&amp;$C38&amp;"*",'EPS BAU Outputs'!$A:$A,"*"&amp;$B38&amp;"*",'EPS BAU Outputs'!$A:$A,"*"&amp;$A38&amp;"*",'EPS BAU Outputs'!$B:$B,$B$14)/10^12*VLOOKUP($C38,GWPbyPollutant,2,FALSE)</f>
        <v>0</v>
      </c>
      <c r="H38">
        <f>SUMIFS('EPS BAU Outputs'!G:G,'EPS BAU Outputs'!$A:$A,"*"&amp;$C38&amp;"*",'EPS BAU Outputs'!$A:$A,"*"&amp;$B38&amp;"*",'EPS BAU Outputs'!$A:$A,"*"&amp;$A38&amp;"*",'EPS BAU Outputs'!$B:$B,$B$14)/10^12*VLOOKUP($C38,GWPbyPollutant,2,FALSE)</f>
        <v>0</v>
      </c>
      <c r="I38">
        <f>SUMIFS('EPS BAU Outputs'!H:H,'EPS BAU Outputs'!$A:$A,"*"&amp;$C38&amp;"*",'EPS BAU Outputs'!$A:$A,"*"&amp;$B38&amp;"*",'EPS BAU Outputs'!$A:$A,"*"&amp;$A38&amp;"*",'EPS BAU Outputs'!$B:$B,$B$14)/10^12*VLOOKUP($C38,GWPbyPollutant,2,FALSE)</f>
        <v>0</v>
      </c>
      <c r="J38">
        <f>SUMIFS('EPS BAU Outputs'!I:I,'EPS BAU Outputs'!$A:$A,"*"&amp;$C38&amp;"*",'EPS BAU Outputs'!$A:$A,"*"&amp;$B38&amp;"*",'EPS BAU Outputs'!$A:$A,"*"&amp;$A38&amp;"*",'EPS BAU Outputs'!$B:$B,$B$14)/10^12*VLOOKUP($C38,GWPbyPollutant,2,FALSE)</f>
        <v>0</v>
      </c>
      <c r="K38">
        <f>SUMIFS('EPS BAU Outputs'!J:J,'EPS BAU Outputs'!$A:$A,"*"&amp;$C38&amp;"*",'EPS BAU Outputs'!$A:$A,"*"&amp;$B38&amp;"*",'EPS BAU Outputs'!$A:$A,"*"&amp;$A38&amp;"*",'EPS BAU Outputs'!$B:$B,$B$14)/10^12*VLOOKUP($C38,GWPbyPollutant,2,FALSE)</f>
        <v>0</v>
      </c>
      <c r="L38">
        <f>SUMIFS('EPS BAU Outputs'!K:K,'EPS BAU Outputs'!$A:$A,"*"&amp;$C38&amp;"*",'EPS BAU Outputs'!$A:$A,"*"&amp;$B38&amp;"*",'EPS BAU Outputs'!$A:$A,"*"&amp;$A38&amp;"*",'EPS BAU Outputs'!$B:$B,$B$14)/10^12*VLOOKUP($C38,GWPbyPollutant,2,FALSE)</f>
        <v>0</v>
      </c>
      <c r="M38">
        <f>SUMIFS('EPS BAU Outputs'!L:L,'EPS BAU Outputs'!$A:$A,"*"&amp;$C38&amp;"*",'EPS BAU Outputs'!$A:$A,"*"&amp;$B38&amp;"*",'EPS BAU Outputs'!$A:$A,"*"&amp;$A38&amp;"*",'EPS BAU Outputs'!$B:$B,$B$14)/10^12*VLOOKUP($C38,GWPbyPollutant,2,FALSE)</f>
        <v>0</v>
      </c>
      <c r="N38">
        <f>SUMIFS('EPS BAU Outputs'!M:M,'EPS BAU Outputs'!$A:$A,"*"&amp;$C38&amp;"*",'EPS BAU Outputs'!$A:$A,"*"&amp;$B38&amp;"*",'EPS BAU Outputs'!$A:$A,"*"&amp;$A38&amp;"*",'EPS BAU Outputs'!$B:$B,$B$14)/10^12*VLOOKUP($C38,GWPbyPollutant,2,FALSE)</f>
        <v>0</v>
      </c>
      <c r="O38">
        <f>SUMIFS('EPS BAU Outputs'!N:N,'EPS BAU Outputs'!$A:$A,"*"&amp;$C38&amp;"*",'EPS BAU Outputs'!$A:$A,"*"&amp;$B38&amp;"*",'EPS BAU Outputs'!$A:$A,"*"&amp;$A38&amp;"*",'EPS BAU Outputs'!$B:$B,$B$14)/10^12*VLOOKUP($C38,GWPbyPollutant,2,FALSE)</f>
        <v>0</v>
      </c>
      <c r="P38">
        <f>SUMIFS('EPS BAU Outputs'!O:O,'EPS BAU Outputs'!$A:$A,"*"&amp;$C38&amp;"*",'EPS BAU Outputs'!$A:$A,"*"&amp;$B38&amp;"*",'EPS BAU Outputs'!$A:$A,"*"&amp;$A38&amp;"*",'EPS BAU Outputs'!$B:$B,$B$14)/10^12*VLOOKUP($C38,GWPbyPollutant,2,FALSE)</f>
        <v>0</v>
      </c>
      <c r="Q38">
        <f>SUMIFS('EPS BAU Outputs'!P:P,'EPS BAU Outputs'!$A:$A,"*"&amp;$C38&amp;"*",'EPS BAU Outputs'!$A:$A,"*"&amp;$B38&amp;"*",'EPS BAU Outputs'!$A:$A,"*"&amp;$A38&amp;"*",'EPS BAU Outputs'!$B:$B,$B$14)/10^12*VLOOKUP($C38,GWPbyPollutant,2,FALSE)</f>
        <v>0</v>
      </c>
      <c r="R38">
        <f>SUMIFS('EPS BAU Outputs'!Q:Q,'EPS BAU Outputs'!$A:$A,"*"&amp;$C38&amp;"*",'EPS BAU Outputs'!$A:$A,"*"&amp;$B38&amp;"*",'EPS BAU Outputs'!$A:$A,"*"&amp;$A38&amp;"*",'EPS BAU Outputs'!$B:$B,$B$14)/10^12*VLOOKUP($C38,GWPbyPollutant,2,FALSE)</f>
        <v>0</v>
      </c>
      <c r="S38">
        <f>SUMIFS('EPS BAU Outputs'!R:R,'EPS BAU Outputs'!$A:$A,"*"&amp;$C38&amp;"*",'EPS BAU Outputs'!$A:$A,"*"&amp;$B38&amp;"*",'EPS BAU Outputs'!$A:$A,"*"&amp;$A38&amp;"*",'EPS BAU Outputs'!$B:$B,$B$14)/10^12*VLOOKUP($C38,GWPbyPollutant,2,FALSE)</f>
        <v>0</v>
      </c>
      <c r="T38">
        <f>SUMIFS('EPS BAU Outputs'!S:S,'EPS BAU Outputs'!$A:$A,"*"&amp;$C38&amp;"*",'EPS BAU Outputs'!$A:$A,"*"&amp;$B38&amp;"*",'EPS BAU Outputs'!$A:$A,"*"&amp;$A38&amp;"*",'EPS BAU Outputs'!$B:$B,$B$14)/10^12*VLOOKUP($C38,GWPbyPollutant,2,FALSE)</f>
        <v>0</v>
      </c>
      <c r="U38">
        <f>SUMIFS('EPS BAU Outputs'!T:T,'EPS BAU Outputs'!$A:$A,"*"&amp;$C38&amp;"*",'EPS BAU Outputs'!$A:$A,"*"&amp;$B38&amp;"*",'EPS BAU Outputs'!$A:$A,"*"&amp;$A38&amp;"*",'EPS BAU Outputs'!$B:$B,$B$14)/10^12*VLOOKUP($C38,GWPbyPollutant,2,FALSE)</f>
        <v>0</v>
      </c>
      <c r="V38">
        <f>SUMIFS('EPS BAU Outputs'!U:U,'EPS BAU Outputs'!$A:$A,"*"&amp;$C38&amp;"*",'EPS BAU Outputs'!$A:$A,"*"&amp;$B38&amp;"*",'EPS BAU Outputs'!$A:$A,"*"&amp;$A38&amp;"*",'EPS BAU Outputs'!$B:$B,$B$14)/10^12*VLOOKUP($C38,GWPbyPollutant,2,FALSE)</f>
        <v>0</v>
      </c>
      <c r="W38">
        <f>SUMIFS('EPS BAU Outputs'!V:V,'EPS BAU Outputs'!$A:$A,"*"&amp;$C38&amp;"*",'EPS BAU Outputs'!$A:$A,"*"&amp;$B38&amp;"*",'EPS BAU Outputs'!$A:$A,"*"&amp;$A38&amp;"*",'EPS BAU Outputs'!$B:$B,$B$14)/10^12*VLOOKUP($C38,GWPbyPollutant,2,FALSE)</f>
        <v>0</v>
      </c>
      <c r="X38">
        <f>SUMIFS('EPS BAU Outputs'!W:W,'EPS BAU Outputs'!$A:$A,"*"&amp;$C38&amp;"*",'EPS BAU Outputs'!$A:$A,"*"&amp;$B38&amp;"*",'EPS BAU Outputs'!$A:$A,"*"&amp;$A38&amp;"*",'EPS BAU Outputs'!$B:$B,$B$14)/10^12*VLOOKUP($C38,GWPbyPollutant,2,FALSE)</f>
        <v>0</v>
      </c>
      <c r="Y38">
        <f>SUMIFS('EPS BAU Outputs'!X:X,'EPS BAU Outputs'!$A:$A,"*"&amp;$C38&amp;"*",'EPS BAU Outputs'!$A:$A,"*"&amp;$B38&amp;"*",'EPS BAU Outputs'!$A:$A,"*"&amp;$A38&amp;"*",'EPS BAU Outputs'!$B:$B,$B$14)/10^12*VLOOKUP($C38,GWPbyPollutant,2,FALSE)</f>
        <v>0</v>
      </c>
      <c r="Z38">
        <f>SUMIFS('EPS BAU Outputs'!Y:Y,'EPS BAU Outputs'!$A:$A,"*"&amp;$C38&amp;"*",'EPS BAU Outputs'!$A:$A,"*"&amp;$B38&amp;"*",'EPS BAU Outputs'!$A:$A,"*"&amp;$A38&amp;"*",'EPS BAU Outputs'!$B:$B,$B$14)/10^12*VLOOKUP($C38,GWPbyPollutant,2,FALSE)</f>
        <v>0</v>
      </c>
      <c r="AA38">
        <f>SUMIFS('EPS BAU Outputs'!Z:Z,'EPS BAU Outputs'!$A:$A,"*"&amp;$C38&amp;"*",'EPS BAU Outputs'!$A:$A,"*"&amp;$B38&amp;"*",'EPS BAU Outputs'!$A:$A,"*"&amp;$A38&amp;"*",'EPS BAU Outputs'!$B:$B,$B$14)/10^12*VLOOKUP($C38,GWPbyPollutant,2,FALSE)</f>
        <v>0</v>
      </c>
      <c r="AB38">
        <f>SUMIFS('EPS BAU Outputs'!AA:AA,'EPS BAU Outputs'!$A:$A,"*"&amp;$C38&amp;"*",'EPS BAU Outputs'!$A:$A,"*"&amp;$B38&amp;"*",'EPS BAU Outputs'!$A:$A,"*"&amp;$A38&amp;"*",'EPS BAU Outputs'!$B:$B,$B$14)/10^12*VLOOKUP($C38,GWPbyPollutant,2,FALSE)</f>
        <v>0</v>
      </c>
      <c r="AC38">
        <f>SUMIFS('EPS BAU Outputs'!AB:AB,'EPS BAU Outputs'!$A:$A,"*"&amp;$C38&amp;"*",'EPS BAU Outputs'!$A:$A,"*"&amp;$B38&amp;"*",'EPS BAU Outputs'!$A:$A,"*"&amp;$A38&amp;"*",'EPS BAU Outputs'!$B:$B,$B$14)/10^12*VLOOKUP($C38,GWPbyPollutant,2,FALSE)</f>
        <v>0</v>
      </c>
      <c r="AD38">
        <f>SUMIFS('EPS BAU Outputs'!AC:AC,'EPS BAU Outputs'!$A:$A,"*"&amp;$C38&amp;"*",'EPS BAU Outputs'!$A:$A,"*"&amp;$B38&amp;"*",'EPS BAU Outputs'!$A:$A,"*"&amp;$A38&amp;"*",'EPS BAU Outputs'!$B:$B,$B$14)/10^12*VLOOKUP($C38,GWPbyPollutant,2,FALSE)</f>
        <v>0</v>
      </c>
      <c r="AE38">
        <f>SUMIFS('EPS BAU Outputs'!AD:AD,'EPS BAU Outputs'!$A:$A,"*"&amp;$C38&amp;"*",'EPS BAU Outputs'!$A:$A,"*"&amp;$B38&amp;"*",'EPS BAU Outputs'!$A:$A,"*"&amp;$A38&amp;"*",'EPS BAU Outputs'!$B:$B,$B$14)/10^12*VLOOKUP($C38,GWPbyPollutant,2,FALSE)</f>
        <v>0</v>
      </c>
      <c r="AF38">
        <f>SUMIFS('EPS BAU Outputs'!AE:AE,'EPS BAU Outputs'!$A:$A,"*"&amp;$C38&amp;"*",'EPS BAU Outputs'!$A:$A,"*"&amp;$B38&amp;"*",'EPS BAU Outputs'!$A:$A,"*"&amp;$A38&amp;"*",'EPS BAU Outputs'!$B:$B,$B$14)/10^12*VLOOKUP($C38,GWPbyPollutant,2,FALSE)</f>
        <v>0</v>
      </c>
      <c r="AG38">
        <f>SUMIFS('EPS BAU Outputs'!AF:AF,'EPS BAU Outputs'!$A:$A,"*"&amp;$C38&amp;"*",'EPS BAU Outputs'!$A:$A,"*"&amp;$B38&amp;"*",'EPS BAU Outputs'!$A:$A,"*"&amp;$A38&amp;"*",'EPS BAU Outputs'!$B:$B,$B$14)/10^12*VLOOKUP($C38,GWPbyPollutant,2,FALSE)</f>
        <v>0</v>
      </c>
      <c r="AH38">
        <f>SUMIFS('EPS BAU Outputs'!AG:AG,'EPS BAU Outputs'!$A:$A,"*"&amp;$C38&amp;"*",'EPS BAU Outputs'!$A:$A,"*"&amp;$B38&amp;"*",'EPS BAU Outputs'!$A:$A,"*"&amp;$A38&amp;"*",'EPS BAU Outputs'!$B:$B,$B$14)/10^12*VLOOKUP($C38,GWPbyPollutant,2,FALSE)</f>
        <v>0</v>
      </c>
    </row>
    <row r="39" spans="1:36" hidden="1" outlineLevel="1">
      <c r="A39" t="s">
        <v>597</v>
      </c>
      <c r="B39" t="s">
        <v>532</v>
      </c>
      <c r="C39" t="s">
        <v>411</v>
      </c>
      <c r="D39">
        <f>SUMIFS('EPS BAU Outputs'!C:C,'EPS BAU Outputs'!$A:$A,"*"&amp;$C39&amp;"*",'EPS BAU Outputs'!$A:$A,"*"&amp;$B39&amp;"*",'EPS BAU Outputs'!$A:$A,"*"&amp;$A39&amp;"*",'EPS BAU Outputs'!$B:$B,$B$14)/10^12*VLOOKUP($C39,GWPbyPollutant,2,FALSE)</f>
        <v>0</v>
      </c>
      <c r="E39">
        <f>SUMIFS('EPS BAU Outputs'!D:D,'EPS BAU Outputs'!$A:$A,"*"&amp;$C39&amp;"*",'EPS BAU Outputs'!$A:$A,"*"&amp;$B39&amp;"*",'EPS BAU Outputs'!$A:$A,"*"&amp;$A39&amp;"*",'EPS BAU Outputs'!$B:$B,$B$14)/10^12*VLOOKUP($C39,GWPbyPollutant,2,FALSE)</f>
        <v>0</v>
      </c>
      <c r="F39">
        <f>SUMIFS('EPS BAU Outputs'!E:E,'EPS BAU Outputs'!$A:$A,"*"&amp;$C39&amp;"*",'EPS BAU Outputs'!$A:$A,"*"&amp;$B39&amp;"*",'EPS BAU Outputs'!$A:$A,"*"&amp;$A39&amp;"*",'EPS BAU Outputs'!$B:$B,$B$14)/10^12*VLOOKUP($C39,GWPbyPollutant,2,FALSE)</f>
        <v>0</v>
      </c>
      <c r="G39">
        <f>SUMIFS('EPS BAU Outputs'!F:F,'EPS BAU Outputs'!$A:$A,"*"&amp;$C39&amp;"*",'EPS BAU Outputs'!$A:$A,"*"&amp;$B39&amp;"*",'EPS BAU Outputs'!$A:$A,"*"&amp;$A39&amp;"*",'EPS BAU Outputs'!$B:$B,$B$14)/10^12*VLOOKUP($C39,GWPbyPollutant,2,FALSE)</f>
        <v>0</v>
      </c>
      <c r="H39">
        <f>SUMIFS('EPS BAU Outputs'!G:G,'EPS BAU Outputs'!$A:$A,"*"&amp;$C39&amp;"*",'EPS BAU Outputs'!$A:$A,"*"&amp;$B39&amp;"*",'EPS BAU Outputs'!$A:$A,"*"&amp;$A39&amp;"*",'EPS BAU Outputs'!$B:$B,$B$14)/10^12*VLOOKUP($C39,GWPbyPollutant,2,FALSE)</f>
        <v>0</v>
      </c>
      <c r="I39">
        <f>SUMIFS('EPS BAU Outputs'!H:H,'EPS BAU Outputs'!$A:$A,"*"&amp;$C39&amp;"*",'EPS BAU Outputs'!$A:$A,"*"&amp;$B39&amp;"*",'EPS BAU Outputs'!$A:$A,"*"&amp;$A39&amp;"*",'EPS BAU Outputs'!$B:$B,$B$14)/10^12*VLOOKUP($C39,GWPbyPollutant,2,FALSE)</f>
        <v>0</v>
      </c>
      <c r="J39">
        <f>SUMIFS('EPS BAU Outputs'!I:I,'EPS BAU Outputs'!$A:$A,"*"&amp;$C39&amp;"*",'EPS BAU Outputs'!$A:$A,"*"&amp;$B39&amp;"*",'EPS BAU Outputs'!$A:$A,"*"&amp;$A39&amp;"*",'EPS BAU Outputs'!$B:$B,$B$14)/10^12*VLOOKUP($C39,GWPbyPollutant,2,FALSE)</f>
        <v>0</v>
      </c>
      <c r="K39">
        <f>SUMIFS('EPS BAU Outputs'!J:J,'EPS BAU Outputs'!$A:$A,"*"&amp;$C39&amp;"*",'EPS BAU Outputs'!$A:$A,"*"&amp;$B39&amp;"*",'EPS BAU Outputs'!$A:$A,"*"&amp;$A39&amp;"*",'EPS BAU Outputs'!$B:$B,$B$14)/10^12*VLOOKUP($C39,GWPbyPollutant,2,FALSE)</f>
        <v>0</v>
      </c>
      <c r="L39">
        <f>SUMIFS('EPS BAU Outputs'!K:K,'EPS BAU Outputs'!$A:$A,"*"&amp;$C39&amp;"*",'EPS BAU Outputs'!$A:$A,"*"&amp;$B39&amp;"*",'EPS BAU Outputs'!$A:$A,"*"&amp;$A39&amp;"*",'EPS BAU Outputs'!$B:$B,$B$14)/10^12*VLOOKUP($C39,GWPbyPollutant,2,FALSE)</f>
        <v>0</v>
      </c>
      <c r="M39">
        <f>SUMIFS('EPS BAU Outputs'!L:L,'EPS BAU Outputs'!$A:$A,"*"&amp;$C39&amp;"*",'EPS BAU Outputs'!$A:$A,"*"&amp;$B39&amp;"*",'EPS BAU Outputs'!$A:$A,"*"&amp;$A39&amp;"*",'EPS BAU Outputs'!$B:$B,$B$14)/10^12*VLOOKUP($C39,GWPbyPollutant,2,FALSE)</f>
        <v>0</v>
      </c>
      <c r="N39">
        <f>SUMIFS('EPS BAU Outputs'!M:M,'EPS BAU Outputs'!$A:$A,"*"&amp;$C39&amp;"*",'EPS BAU Outputs'!$A:$A,"*"&amp;$B39&amp;"*",'EPS BAU Outputs'!$A:$A,"*"&amp;$A39&amp;"*",'EPS BAU Outputs'!$B:$B,$B$14)/10^12*VLOOKUP($C39,GWPbyPollutant,2,FALSE)</f>
        <v>0</v>
      </c>
      <c r="O39">
        <f>SUMIFS('EPS BAU Outputs'!N:N,'EPS BAU Outputs'!$A:$A,"*"&amp;$C39&amp;"*",'EPS BAU Outputs'!$A:$A,"*"&amp;$B39&amp;"*",'EPS BAU Outputs'!$A:$A,"*"&amp;$A39&amp;"*",'EPS BAU Outputs'!$B:$B,$B$14)/10^12*VLOOKUP($C39,GWPbyPollutant,2,FALSE)</f>
        <v>0</v>
      </c>
      <c r="P39">
        <f>SUMIFS('EPS BAU Outputs'!O:O,'EPS BAU Outputs'!$A:$A,"*"&amp;$C39&amp;"*",'EPS BAU Outputs'!$A:$A,"*"&amp;$B39&amp;"*",'EPS BAU Outputs'!$A:$A,"*"&amp;$A39&amp;"*",'EPS BAU Outputs'!$B:$B,$B$14)/10^12*VLOOKUP($C39,GWPbyPollutant,2,FALSE)</f>
        <v>0</v>
      </c>
      <c r="Q39">
        <f>SUMIFS('EPS BAU Outputs'!P:P,'EPS BAU Outputs'!$A:$A,"*"&amp;$C39&amp;"*",'EPS BAU Outputs'!$A:$A,"*"&amp;$B39&amp;"*",'EPS BAU Outputs'!$A:$A,"*"&amp;$A39&amp;"*",'EPS BAU Outputs'!$B:$B,$B$14)/10^12*VLOOKUP($C39,GWPbyPollutant,2,FALSE)</f>
        <v>0</v>
      </c>
      <c r="R39">
        <f>SUMIFS('EPS BAU Outputs'!Q:Q,'EPS BAU Outputs'!$A:$A,"*"&amp;$C39&amp;"*",'EPS BAU Outputs'!$A:$A,"*"&amp;$B39&amp;"*",'EPS BAU Outputs'!$A:$A,"*"&amp;$A39&amp;"*",'EPS BAU Outputs'!$B:$B,$B$14)/10^12*VLOOKUP($C39,GWPbyPollutant,2,FALSE)</f>
        <v>0</v>
      </c>
      <c r="S39">
        <f>SUMIFS('EPS BAU Outputs'!R:R,'EPS BAU Outputs'!$A:$A,"*"&amp;$C39&amp;"*",'EPS BAU Outputs'!$A:$A,"*"&amp;$B39&amp;"*",'EPS BAU Outputs'!$A:$A,"*"&amp;$A39&amp;"*",'EPS BAU Outputs'!$B:$B,$B$14)/10^12*VLOOKUP($C39,GWPbyPollutant,2,FALSE)</f>
        <v>0</v>
      </c>
      <c r="T39">
        <f>SUMIFS('EPS BAU Outputs'!S:S,'EPS BAU Outputs'!$A:$A,"*"&amp;$C39&amp;"*",'EPS BAU Outputs'!$A:$A,"*"&amp;$B39&amp;"*",'EPS BAU Outputs'!$A:$A,"*"&amp;$A39&amp;"*",'EPS BAU Outputs'!$B:$B,$B$14)/10^12*VLOOKUP($C39,GWPbyPollutant,2,FALSE)</f>
        <v>0</v>
      </c>
      <c r="U39">
        <f>SUMIFS('EPS BAU Outputs'!T:T,'EPS BAU Outputs'!$A:$A,"*"&amp;$C39&amp;"*",'EPS BAU Outputs'!$A:$A,"*"&amp;$B39&amp;"*",'EPS BAU Outputs'!$A:$A,"*"&amp;$A39&amp;"*",'EPS BAU Outputs'!$B:$B,$B$14)/10^12*VLOOKUP($C39,GWPbyPollutant,2,FALSE)</f>
        <v>0</v>
      </c>
      <c r="V39">
        <f>SUMIFS('EPS BAU Outputs'!U:U,'EPS BAU Outputs'!$A:$A,"*"&amp;$C39&amp;"*",'EPS BAU Outputs'!$A:$A,"*"&amp;$B39&amp;"*",'EPS BAU Outputs'!$A:$A,"*"&amp;$A39&amp;"*",'EPS BAU Outputs'!$B:$B,$B$14)/10^12*VLOOKUP($C39,GWPbyPollutant,2,FALSE)</f>
        <v>0</v>
      </c>
      <c r="W39">
        <f>SUMIFS('EPS BAU Outputs'!V:V,'EPS BAU Outputs'!$A:$A,"*"&amp;$C39&amp;"*",'EPS BAU Outputs'!$A:$A,"*"&amp;$B39&amp;"*",'EPS BAU Outputs'!$A:$A,"*"&amp;$A39&amp;"*",'EPS BAU Outputs'!$B:$B,$B$14)/10^12*VLOOKUP($C39,GWPbyPollutant,2,FALSE)</f>
        <v>0</v>
      </c>
      <c r="X39">
        <f>SUMIFS('EPS BAU Outputs'!W:W,'EPS BAU Outputs'!$A:$A,"*"&amp;$C39&amp;"*",'EPS BAU Outputs'!$A:$A,"*"&amp;$B39&amp;"*",'EPS BAU Outputs'!$A:$A,"*"&amp;$A39&amp;"*",'EPS BAU Outputs'!$B:$B,$B$14)/10^12*VLOOKUP($C39,GWPbyPollutant,2,FALSE)</f>
        <v>0</v>
      </c>
      <c r="Y39">
        <f>SUMIFS('EPS BAU Outputs'!X:X,'EPS BAU Outputs'!$A:$A,"*"&amp;$C39&amp;"*",'EPS BAU Outputs'!$A:$A,"*"&amp;$B39&amp;"*",'EPS BAU Outputs'!$A:$A,"*"&amp;$A39&amp;"*",'EPS BAU Outputs'!$B:$B,$B$14)/10^12*VLOOKUP($C39,GWPbyPollutant,2,FALSE)</f>
        <v>0</v>
      </c>
      <c r="Z39">
        <f>SUMIFS('EPS BAU Outputs'!Y:Y,'EPS BAU Outputs'!$A:$A,"*"&amp;$C39&amp;"*",'EPS BAU Outputs'!$A:$A,"*"&amp;$B39&amp;"*",'EPS BAU Outputs'!$A:$A,"*"&amp;$A39&amp;"*",'EPS BAU Outputs'!$B:$B,$B$14)/10^12*VLOOKUP($C39,GWPbyPollutant,2,FALSE)</f>
        <v>0</v>
      </c>
      <c r="AA39">
        <f>SUMIFS('EPS BAU Outputs'!Z:Z,'EPS BAU Outputs'!$A:$A,"*"&amp;$C39&amp;"*",'EPS BAU Outputs'!$A:$A,"*"&amp;$B39&amp;"*",'EPS BAU Outputs'!$A:$A,"*"&amp;$A39&amp;"*",'EPS BAU Outputs'!$B:$B,$B$14)/10^12*VLOOKUP($C39,GWPbyPollutant,2,FALSE)</f>
        <v>0</v>
      </c>
      <c r="AB39">
        <f>SUMIFS('EPS BAU Outputs'!AA:AA,'EPS BAU Outputs'!$A:$A,"*"&amp;$C39&amp;"*",'EPS BAU Outputs'!$A:$A,"*"&amp;$B39&amp;"*",'EPS BAU Outputs'!$A:$A,"*"&amp;$A39&amp;"*",'EPS BAU Outputs'!$B:$B,$B$14)/10^12*VLOOKUP($C39,GWPbyPollutant,2,FALSE)</f>
        <v>0</v>
      </c>
      <c r="AC39">
        <f>SUMIFS('EPS BAU Outputs'!AB:AB,'EPS BAU Outputs'!$A:$A,"*"&amp;$C39&amp;"*",'EPS BAU Outputs'!$A:$A,"*"&amp;$B39&amp;"*",'EPS BAU Outputs'!$A:$A,"*"&amp;$A39&amp;"*",'EPS BAU Outputs'!$B:$B,$B$14)/10^12*VLOOKUP($C39,GWPbyPollutant,2,FALSE)</f>
        <v>0</v>
      </c>
      <c r="AD39">
        <f>SUMIFS('EPS BAU Outputs'!AC:AC,'EPS BAU Outputs'!$A:$A,"*"&amp;$C39&amp;"*",'EPS BAU Outputs'!$A:$A,"*"&amp;$B39&amp;"*",'EPS BAU Outputs'!$A:$A,"*"&amp;$A39&amp;"*",'EPS BAU Outputs'!$B:$B,$B$14)/10^12*VLOOKUP($C39,GWPbyPollutant,2,FALSE)</f>
        <v>0</v>
      </c>
      <c r="AE39">
        <f>SUMIFS('EPS BAU Outputs'!AD:AD,'EPS BAU Outputs'!$A:$A,"*"&amp;$C39&amp;"*",'EPS BAU Outputs'!$A:$A,"*"&amp;$B39&amp;"*",'EPS BAU Outputs'!$A:$A,"*"&amp;$A39&amp;"*",'EPS BAU Outputs'!$B:$B,$B$14)/10^12*VLOOKUP($C39,GWPbyPollutant,2,FALSE)</f>
        <v>0</v>
      </c>
      <c r="AF39">
        <f>SUMIFS('EPS BAU Outputs'!AE:AE,'EPS BAU Outputs'!$A:$A,"*"&amp;$C39&amp;"*",'EPS BAU Outputs'!$A:$A,"*"&amp;$B39&amp;"*",'EPS BAU Outputs'!$A:$A,"*"&amp;$A39&amp;"*",'EPS BAU Outputs'!$B:$B,$B$14)/10^12*VLOOKUP($C39,GWPbyPollutant,2,FALSE)</f>
        <v>0</v>
      </c>
      <c r="AG39">
        <f>SUMIFS('EPS BAU Outputs'!AF:AF,'EPS BAU Outputs'!$A:$A,"*"&amp;$C39&amp;"*",'EPS BAU Outputs'!$A:$A,"*"&amp;$B39&amp;"*",'EPS BAU Outputs'!$A:$A,"*"&amp;$A39&amp;"*",'EPS BAU Outputs'!$B:$B,$B$14)/10^12*VLOOKUP($C39,GWPbyPollutant,2,FALSE)</f>
        <v>0</v>
      </c>
      <c r="AH39">
        <f>SUMIFS('EPS BAU Outputs'!AG:AG,'EPS BAU Outputs'!$A:$A,"*"&amp;$C39&amp;"*",'EPS BAU Outputs'!$A:$A,"*"&amp;$B39&amp;"*",'EPS BAU Outputs'!$A:$A,"*"&amp;$A39&amp;"*",'EPS BAU Outputs'!$B:$B,$B$14)/10^12*VLOOKUP($C39,GWPbyPollutant,2,FALSE)</f>
        <v>0</v>
      </c>
    </row>
    <row r="40" spans="1:36" hidden="1" outlineLevel="1">
      <c r="A40" t="s">
        <v>597</v>
      </c>
      <c r="B40" t="s">
        <v>532</v>
      </c>
      <c r="C40" t="s">
        <v>595</v>
      </c>
      <c r="D40">
        <f>SUMIFS('EPS BAU Outputs'!C:C,'EPS BAU Outputs'!$A:$A,"*"&amp;$C40&amp;"*",'EPS BAU Outputs'!$A:$A,"*"&amp;$B40&amp;"*",'EPS BAU Outputs'!$A:$A,"*"&amp;$A40&amp;"*",'EPS BAU Outputs'!$B:$B,$B$14)/10^12*VLOOKUP($C40,GWPbyPollutant,2,FALSE)</f>
        <v>0</v>
      </c>
      <c r="E40">
        <f>SUMIFS('EPS BAU Outputs'!D:D,'EPS BAU Outputs'!$A:$A,"*"&amp;$C40&amp;"*",'EPS BAU Outputs'!$A:$A,"*"&amp;$B40&amp;"*",'EPS BAU Outputs'!$A:$A,"*"&amp;$A40&amp;"*",'EPS BAU Outputs'!$B:$B,$B$14)/10^12*VLOOKUP($C40,GWPbyPollutant,2,FALSE)</f>
        <v>0</v>
      </c>
      <c r="F40">
        <f>SUMIFS('EPS BAU Outputs'!E:E,'EPS BAU Outputs'!$A:$A,"*"&amp;$C40&amp;"*",'EPS BAU Outputs'!$A:$A,"*"&amp;$B40&amp;"*",'EPS BAU Outputs'!$A:$A,"*"&amp;$A40&amp;"*",'EPS BAU Outputs'!$B:$B,$B$14)/10^12*VLOOKUP($C40,GWPbyPollutant,2,FALSE)</f>
        <v>0</v>
      </c>
      <c r="G40">
        <f>SUMIFS('EPS BAU Outputs'!F:F,'EPS BAU Outputs'!$A:$A,"*"&amp;$C40&amp;"*",'EPS BAU Outputs'!$A:$A,"*"&amp;$B40&amp;"*",'EPS BAU Outputs'!$A:$A,"*"&amp;$A40&amp;"*",'EPS BAU Outputs'!$B:$B,$B$14)/10^12*VLOOKUP($C40,GWPbyPollutant,2,FALSE)</f>
        <v>0</v>
      </c>
      <c r="H40">
        <f>SUMIFS('EPS BAU Outputs'!G:G,'EPS BAU Outputs'!$A:$A,"*"&amp;$C40&amp;"*",'EPS BAU Outputs'!$A:$A,"*"&amp;$B40&amp;"*",'EPS BAU Outputs'!$A:$A,"*"&amp;$A40&amp;"*",'EPS BAU Outputs'!$B:$B,$B$14)/10^12*VLOOKUP($C40,GWPbyPollutant,2,FALSE)</f>
        <v>0</v>
      </c>
      <c r="I40">
        <f>SUMIFS('EPS BAU Outputs'!H:H,'EPS BAU Outputs'!$A:$A,"*"&amp;$C40&amp;"*",'EPS BAU Outputs'!$A:$A,"*"&amp;$B40&amp;"*",'EPS BAU Outputs'!$A:$A,"*"&amp;$A40&amp;"*",'EPS BAU Outputs'!$B:$B,$B$14)/10^12*VLOOKUP($C40,GWPbyPollutant,2,FALSE)</f>
        <v>0</v>
      </c>
      <c r="J40">
        <f>SUMIFS('EPS BAU Outputs'!I:I,'EPS BAU Outputs'!$A:$A,"*"&amp;$C40&amp;"*",'EPS BAU Outputs'!$A:$A,"*"&amp;$B40&amp;"*",'EPS BAU Outputs'!$A:$A,"*"&amp;$A40&amp;"*",'EPS BAU Outputs'!$B:$B,$B$14)/10^12*VLOOKUP($C40,GWPbyPollutant,2,FALSE)</f>
        <v>0</v>
      </c>
      <c r="K40">
        <f>SUMIFS('EPS BAU Outputs'!J:J,'EPS BAU Outputs'!$A:$A,"*"&amp;$C40&amp;"*",'EPS BAU Outputs'!$A:$A,"*"&amp;$B40&amp;"*",'EPS BAU Outputs'!$A:$A,"*"&amp;$A40&amp;"*",'EPS BAU Outputs'!$B:$B,$B$14)/10^12*VLOOKUP($C40,GWPbyPollutant,2,FALSE)</f>
        <v>0</v>
      </c>
      <c r="L40">
        <f>SUMIFS('EPS BAU Outputs'!K:K,'EPS BAU Outputs'!$A:$A,"*"&amp;$C40&amp;"*",'EPS BAU Outputs'!$A:$A,"*"&amp;$B40&amp;"*",'EPS BAU Outputs'!$A:$A,"*"&amp;$A40&amp;"*",'EPS BAU Outputs'!$B:$B,$B$14)/10^12*VLOOKUP($C40,GWPbyPollutant,2,FALSE)</f>
        <v>0</v>
      </c>
      <c r="M40">
        <f>SUMIFS('EPS BAU Outputs'!L:L,'EPS BAU Outputs'!$A:$A,"*"&amp;$C40&amp;"*",'EPS BAU Outputs'!$A:$A,"*"&amp;$B40&amp;"*",'EPS BAU Outputs'!$A:$A,"*"&amp;$A40&amp;"*",'EPS BAU Outputs'!$B:$B,$B$14)/10^12*VLOOKUP($C40,GWPbyPollutant,2,FALSE)</f>
        <v>0</v>
      </c>
      <c r="N40">
        <f>SUMIFS('EPS BAU Outputs'!M:M,'EPS BAU Outputs'!$A:$A,"*"&amp;$C40&amp;"*",'EPS BAU Outputs'!$A:$A,"*"&amp;$B40&amp;"*",'EPS BAU Outputs'!$A:$A,"*"&amp;$A40&amp;"*",'EPS BAU Outputs'!$B:$B,$B$14)/10^12*VLOOKUP($C40,GWPbyPollutant,2,FALSE)</f>
        <v>0</v>
      </c>
      <c r="O40">
        <f>SUMIFS('EPS BAU Outputs'!N:N,'EPS BAU Outputs'!$A:$A,"*"&amp;$C40&amp;"*",'EPS BAU Outputs'!$A:$A,"*"&amp;$B40&amp;"*",'EPS BAU Outputs'!$A:$A,"*"&amp;$A40&amp;"*",'EPS BAU Outputs'!$B:$B,$B$14)/10^12*VLOOKUP($C40,GWPbyPollutant,2,FALSE)</f>
        <v>0</v>
      </c>
      <c r="P40">
        <f>SUMIFS('EPS BAU Outputs'!O:O,'EPS BAU Outputs'!$A:$A,"*"&amp;$C40&amp;"*",'EPS BAU Outputs'!$A:$A,"*"&amp;$B40&amp;"*",'EPS BAU Outputs'!$A:$A,"*"&amp;$A40&amp;"*",'EPS BAU Outputs'!$B:$B,$B$14)/10^12*VLOOKUP($C40,GWPbyPollutant,2,FALSE)</f>
        <v>0</v>
      </c>
      <c r="Q40">
        <f>SUMIFS('EPS BAU Outputs'!P:P,'EPS BAU Outputs'!$A:$A,"*"&amp;$C40&amp;"*",'EPS BAU Outputs'!$A:$A,"*"&amp;$B40&amp;"*",'EPS BAU Outputs'!$A:$A,"*"&amp;$A40&amp;"*",'EPS BAU Outputs'!$B:$B,$B$14)/10^12*VLOOKUP($C40,GWPbyPollutant,2,FALSE)</f>
        <v>0</v>
      </c>
      <c r="R40">
        <f>SUMIFS('EPS BAU Outputs'!Q:Q,'EPS BAU Outputs'!$A:$A,"*"&amp;$C40&amp;"*",'EPS BAU Outputs'!$A:$A,"*"&amp;$B40&amp;"*",'EPS BAU Outputs'!$A:$A,"*"&amp;$A40&amp;"*",'EPS BAU Outputs'!$B:$B,$B$14)/10^12*VLOOKUP($C40,GWPbyPollutant,2,FALSE)</f>
        <v>0</v>
      </c>
      <c r="S40">
        <f>SUMIFS('EPS BAU Outputs'!R:R,'EPS BAU Outputs'!$A:$A,"*"&amp;$C40&amp;"*",'EPS BAU Outputs'!$A:$A,"*"&amp;$B40&amp;"*",'EPS BAU Outputs'!$A:$A,"*"&amp;$A40&amp;"*",'EPS BAU Outputs'!$B:$B,$B$14)/10^12*VLOOKUP($C40,GWPbyPollutant,2,FALSE)</f>
        <v>0</v>
      </c>
      <c r="T40">
        <f>SUMIFS('EPS BAU Outputs'!S:S,'EPS BAU Outputs'!$A:$A,"*"&amp;$C40&amp;"*",'EPS BAU Outputs'!$A:$A,"*"&amp;$B40&amp;"*",'EPS BAU Outputs'!$A:$A,"*"&amp;$A40&amp;"*",'EPS BAU Outputs'!$B:$B,$B$14)/10^12*VLOOKUP($C40,GWPbyPollutant,2,FALSE)</f>
        <v>0</v>
      </c>
      <c r="U40">
        <f>SUMIFS('EPS BAU Outputs'!T:T,'EPS BAU Outputs'!$A:$A,"*"&amp;$C40&amp;"*",'EPS BAU Outputs'!$A:$A,"*"&amp;$B40&amp;"*",'EPS BAU Outputs'!$A:$A,"*"&amp;$A40&amp;"*",'EPS BAU Outputs'!$B:$B,$B$14)/10^12*VLOOKUP($C40,GWPbyPollutant,2,FALSE)</f>
        <v>0</v>
      </c>
      <c r="V40">
        <f>SUMIFS('EPS BAU Outputs'!U:U,'EPS BAU Outputs'!$A:$A,"*"&amp;$C40&amp;"*",'EPS BAU Outputs'!$A:$A,"*"&amp;$B40&amp;"*",'EPS BAU Outputs'!$A:$A,"*"&amp;$A40&amp;"*",'EPS BAU Outputs'!$B:$B,$B$14)/10^12*VLOOKUP($C40,GWPbyPollutant,2,FALSE)</f>
        <v>0</v>
      </c>
      <c r="W40">
        <f>SUMIFS('EPS BAU Outputs'!V:V,'EPS BAU Outputs'!$A:$A,"*"&amp;$C40&amp;"*",'EPS BAU Outputs'!$A:$A,"*"&amp;$B40&amp;"*",'EPS BAU Outputs'!$A:$A,"*"&amp;$A40&amp;"*",'EPS BAU Outputs'!$B:$B,$B$14)/10^12*VLOOKUP($C40,GWPbyPollutant,2,FALSE)</f>
        <v>0</v>
      </c>
      <c r="X40">
        <f>SUMIFS('EPS BAU Outputs'!W:W,'EPS BAU Outputs'!$A:$A,"*"&amp;$C40&amp;"*",'EPS BAU Outputs'!$A:$A,"*"&amp;$B40&amp;"*",'EPS BAU Outputs'!$A:$A,"*"&amp;$A40&amp;"*",'EPS BAU Outputs'!$B:$B,$B$14)/10^12*VLOOKUP($C40,GWPbyPollutant,2,FALSE)</f>
        <v>0</v>
      </c>
      <c r="Y40">
        <f>SUMIFS('EPS BAU Outputs'!X:X,'EPS BAU Outputs'!$A:$A,"*"&amp;$C40&amp;"*",'EPS BAU Outputs'!$A:$A,"*"&amp;$B40&amp;"*",'EPS BAU Outputs'!$A:$A,"*"&amp;$A40&amp;"*",'EPS BAU Outputs'!$B:$B,$B$14)/10^12*VLOOKUP($C40,GWPbyPollutant,2,FALSE)</f>
        <v>0</v>
      </c>
      <c r="Z40">
        <f>SUMIFS('EPS BAU Outputs'!Y:Y,'EPS BAU Outputs'!$A:$A,"*"&amp;$C40&amp;"*",'EPS BAU Outputs'!$A:$A,"*"&amp;$B40&amp;"*",'EPS BAU Outputs'!$A:$A,"*"&amp;$A40&amp;"*",'EPS BAU Outputs'!$B:$B,$B$14)/10^12*VLOOKUP($C40,GWPbyPollutant,2,FALSE)</f>
        <v>0</v>
      </c>
      <c r="AA40">
        <f>SUMIFS('EPS BAU Outputs'!Z:Z,'EPS BAU Outputs'!$A:$A,"*"&amp;$C40&amp;"*",'EPS BAU Outputs'!$A:$A,"*"&amp;$B40&amp;"*",'EPS BAU Outputs'!$A:$A,"*"&amp;$A40&amp;"*",'EPS BAU Outputs'!$B:$B,$B$14)/10^12*VLOOKUP($C40,GWPbyPollutant,2,FALSE)</f>
        <v>0</v>
      </c>
      <c r="AB40">
        <f>SUMIFS('EPS BAU Outputs'!AA:AA,'EPS BAU Outputs'!$A:$A,"*"&amp;$C40&amp;"*",'EPS BAU Outputs'!$A:$A,"*"&amp;$B40&amp;"*",'EPS BAU Outputs'!$A:$A,"*"&amp;$A40&amp;"*",'EPS BAU Outputs'!$B:$B,$B$14)/10^12*VLOOKUP($C40,GWPbyPollutant,2,FALSE)</f>
        <v>0</v>
      </c>
      <c r="AC40">
        <f>SUMIFS('EPS BAU Outputs'!AB:AB,'EPS BAU Outputs'!$A:$A,"*"&amp;$C40&amp;"*",'EPS BAU Outputs'!$A:$A,"*"&amp;$B40&amp;"*",'EPS BAU Outputs'!$A:$A,"*"&amp;$A40&amp;"*",'EPS BAU Outputs'!$B:$B,$B$14)/10^12*VLOOKUP($C40,GWPbyPollutant,2,FALSE)</f>
        <v>0</v>
      </c>
      <c r="AD40">
        <f>SUMIFS('EPS BAU Outputs'!AC:AC,'EPS BAU Outputs'!$A:$A,"*"&amp;$C40&amp;"*",'EPS BAU Outputs'!$A:$A,"*"&amp;$B40&amp;"*",'EPS BAU Outputs'!$A:$A,"*"&amp;$A40&amp;"*",'EPS BAU Outputs'!$B:$B,$B$14)/10^12*VLOOKUP($C40,GWPbyPollutant,2,FALSE)</f>
        <v>0</v>
      </c>
      <c r="AE40">
        <f>SUMIFS('EPS BAU Outputs'!AD:AD,'EPS BAU Outputs'!$A:$A,"*"&amp;$C40&amp;"*",'EPS BAU Outputs'!$A:$A,"*"&amp;$B40&amp;"*",'EPS BAU Outputs'!$A:$A,"*"&amp;$A40&amp;"*",'EPS BAU Outputs'!$B:$B,$B$14)/10^12*VLOOKUP($C40,GWPbyPollutant,2,FALSE)</f>
        <v>0</v>
      </c>
      <c r="AF40">
        <f>SUMIFS('EPS BAU Outputs'!AE:AE,'EPS BAU Outputs'!$A:$A,"*"&amp;$C40&amp;"*",'EPS BAU Outputs'!$A:$A,"*"&amp;$B40&amp;"*",'EPS BAU Outputs'!$A:$A,"*"&amp;$A40&amp;"*",'EPS BAU Outputs'!$B:$B,$B$14)/10^12*VLOOKUP($C40,GWPbyPollutant,2,FALSE)</f>
        <v>0</v>
      </c>
      <c r="AG40">
        <f>SUMIFS('EPS BAU Outputs'!AF:AF,'EPS BAU Outputs'!$A:$A,"*"&amp;$C40&amp;"*",'EPS BAU Outputs'!$A:$A,"*"&amp;$B40&amp;"*",'EPS BAU Outputs'!$A:$A,"*"&amp;$A40&amp;"*",'EPS BAU Outputs'!$B:$B,$B$14)/10^12*VLOOKUP($C40,GWPbyPollutant,2,FALSE)</f>
        <v>0</v>
      </c>
      <c r="AH40">
        <f>SUMIFS('EPS BAU Outputs'!AG:AG,'EPS BAU Outputs'!$A:$A,"*"&amp;$C40&amp;"*",'EPS BAU Outputs'!$A:$A,"*"&amp;$B40&amp;"*",'EPS BAU Outputs'!$A:$A,"*"&amp;$A40&amp;"*",'EPS BAU Outputs'!$B:$B,$B$14)/10^12*VLOOKUP($C40,GWPbyPollutant,2,FALSE)</f>
        <v>0</v>
      </c>
    </row>
    <row r="41" spans="1:36" hidden="1" outlineLevel="1"/>
    <row r="42" spans="1:36" hidden="1" outlineLevel="1">
      <c r="D42" s="12">
        <v>2020</v>
      </c>
      <c r="E42" s="12">
        <v>2021</v>
      </c>
      <c r="F42" s="12">
        <v>2022</v>
      </c>
      <c r="G42" s="12">
        <v>2023</v>
      </c>
      <c r="H42" s="12">
        <v>2024</v>
      </c>
      <c r="I42" s="12">
        <v>2025</v>
      </c>
      <c r="J42" s="12">
        <v>2026</v>
      </c>
      <c r="K42" s="12">
        <v>2027</v>
      </c>
      <c r="L42" s="12">
        <v>2028</v>
      </c>
      <c r="M42" s="12">
        <v>2029</v>
      </c>
      <c r="N42" s="12">
        <v>2030</v>
      </c>
      <c r="O42" s="12">
        <v>2031</v>
      </c>
      <c r="P42" s="12">
        <v>2032</v>
      </c>
      <c r="Q42" s="12">
        <v>2033</v>
      </c>
      <c r="R42" s="12">
        <v>2034</v>
      </c>
      <c r="S42" s="12">
        <v>2035</v>
      </c>
      <c r="T42" s="12">
        <v>2036</v>
      </c>
      <c r="U42" s="12">
        <v>2037</v>
      </c>
      <c r="V42" s="12">
        <v>2038</v>
      </c>
      <c r="W42" s="12">
        <v>2039</v>
      </c>
      <c r="X42" s="12">
        <v>2040</v>
      </c>
      <c r="Y42" s="12">
        <v>2041</v>
      </c>
      <c r="Z42" s="12">
        <v>2042</v>
      </c>
      <c r="AA42" s="12">
        <v>2043</v>
      </c>
      <c r="AB42" s="12">
        <v>2044</v>
      </c>
      <c r="AC42" s="12">
        <v>2045</v>
      </c>
      <c r="AD42" s="12">
        <v>2046</v>
      </c>
      <c r="AE42" s="12">
        <v>2047</v>
      </c>
      <c r="AF42" s="12">
        <v>2048</v>
      </c>
      <c r="AG42" s="12">
        <v>2049</v>
      </c>
      <c r="AH42" s="12">
        <v>2050</v>
      </c>
      <c r="AI42" s="70" t="s">
        <v>598</v>
      </c>
      <c r="AJ42" s="70" t="s">
        <v>409</v>
      </c>
    </row>
    <row r="43" spans="1:36" hidden="1" outlineLevel="1">
      <c r="B43" t="s">
        <v>599</v>
      </c>
      <c r="C43" t="s">
        <v>412</v>
      </c>
      <c r="D43" s="21">
        <f>SUMIF($C$17:$C$40,$C43,D$17:D$40)</f>
        <v>1502.7827838800001</v>
      </c>
      <c r="E43" s="21">
        <f t="shared" ref="D43:AH45" si="0">SUMIF($C$17:$C$40,$C43,E$17:E$40)</f>
        <v>1497.9457402</v>
      </c>
      <c r="F43" s="21">
        <f t="shared" si="0"/>
        <v>1521.7168360799997</v>
      </c>
      <c r="G43" s="21">
        <f t="shared" si="0"/>
        <v>1514.12890384</v>
      </c>
      <c r="H43" s="21">
        <f t="shared" si="0"/>
        <v>1517.82281784</v>
      </c>
      <c r="I43" s="21">
        <f t="shared" si="0"/>
        <v>1518.2905262000002</v>
      </c>
      <c r="J43" s="21">
        <f t="shared" si="0"/>
        <v>1520.9210088799998</v>
      </c>
      <c r="K43" s="21">
        <f t="shared" si="0"/>
        <v>1524.0657678399998</v>
      </c>
      <c r="L43" s="21">
        <f t="shared" si="0"/>
        <v>1526.3136380800001</v>
      </c>
      <c r="M43" s="21">
        <f t="shared" si="0"/>
        <v>1526.686336</v>
      </c>
      <c r="N43" s="21">
        <f t="shared" si="0"/>
        <v>1528.70923548</v>
      </c>
      <c r="O43" s="21">
        <f t="shared" si="0"/>
        <v>1533.00859292</v>
      </c>
      <c r="P43" s="21">
        <f t="shared" si="0"/>
        <v>1528.0956039999999</v>
      </c>
      <c r="Q43" s="21">
        <f t="shared" si="0"/>
        <v>1523.7850773599998</v>
      </c>
      <c r="R43" s="21">
        <f t="shared" si="0"/>
        <v>1518.4069448799999</v>
      </c>
      <c r="S43" s="21">
        <f t="shared" si="0"/>
        <v>1513.2626098800004</v>
      </c>
      <c r="T43" s="21">
        <f t="shared" si="0"/>
        <v>1507.5638432400001</v>
      </c>
      <c r="U43" s="21">
        <f t="shared" si="0"/>
        <v>1502.6938483200001</v>
      </c>
      <c r="V43" s="21">
        <f t="shared" si="0"/>
        <v>1497.5186690799999</v>
      </c>
      <c r="W43" s="21">
        <f t="shared" si="0"/>
        <v>1491.52140844</v>
      </c>
      <c r="X43" s="21">
        <f t="shared" si="0"/>
        <v>1485.4671594000001</v>
      </c>
      <c r="Y43" s="21">
        <f t="shared" si="0"/>
        <v>1479.6944402800002</v>
      </c>
      <c r="Z43" s="21">
        <f t="shared" si="0"/>
        <v>1473.64195356</v>
      </c>
      <c r="AA43" s="21">
        <f t="shared" si="0"/>
        <v>1467.5840312</v>
      </c>
      <c r="AB43" s="21">
        <f t="shared" si="0"/>
        <v>1462.07745628</v>
      </c>
      <c r="AC43" s="21">
        <f t="shared" si="0"/>
        <v>1456.8580852</v>
      </c>
      <c r="AD43" s="21">
        <f t="shared" si="0"/>
        <v>1451.3632316399999</v>
      </c>
      <c r="AE43" s="21">
        <f t="shared" si="0"/>
        <v>1446.0490514400001</v>
      </c>
      <c r="AF43" s="21">
        <f t="shared" si="0"/>
        <v>1440.6838460000001</v>
      </c>
      <c r="AG43" s="21">
        <f t="shared" si="0"/>
        <v>1435.3350855200001</v>
      </c>
      <c r="AH43" s="21">
        <f t="shared" si="0"/>
        <v>1430.02672736</v>
      </c>
      <c r="AI43" s="74">
        <f>SUM(F43:AH43)</f>
        <v>43343.292736239986</v>
      </c>
      <c r="AJ43" s="67">
        <f>AI43/$AI$46</f>
        <v>0.47628622019531652</v>
      </c>
    </row>
    <row r="44" spans="1:36" hidden="1" outlineLevel="1">
      <c r="B44" t="s">
        <v>599</v>
      </c>
      <c r="C44" t="s">
        <v>411</v>
      </c>
      <c r="D44" s="21">
        <f t="shared" ref="D44:R44" si="1">SUMIF($C$17:$C$40,$C44,D$17:D$40)</f>
        <v>500.29942010000002</v>
      </c>
      <c r="E44" s="21">
        <f t="shared" si="1"/>
        <v>509.53428055000001</v>
      </c>
      <c r="F44" s="21">
        <f t="shared" si="1"/>
        <v>527.40108405000001</v>
      </c>
      <c r="G44" s="21">
        <f t="shared" si="1"/>
        <v>534.7600412999999</v>
      </c>
      <c r="H44" s="21">
        <f t="shared" si="1"/>
        <v>546.23987839999995</v>
      </c>
      <c r="I44" s="21">
        <f t="shared" si="1"/>
        <v>556.08391820000008</v>
      </c>
      <c r="J44" s="21">
        <f t="shared" si="1"/>
        <v>566.51656009999999</v>
      </c>
      <c r="K44" s="21">
        <f t="shared" si="1"/>
        <v>576.31866894999996</v>
      </c>
      <c r="L44" s="21">
        <f t="shared" si="1"/>
        <v>585.95969490000004</v>
      </c>
      <c r="M44" s="21">
        <f t="shared" si="1"/>
        <v>595.8213810499999</v>
      </c>
      <c r="N44" s="21">
        <f t="shared" si="1"/>
        <v>605.95647035000002</v>
      </c>
      <c r="O44" s="21">
        <f t="shared" si="1"/>
        <v>616.68092760000002</v>
      </c>
      <c r="P44" s="21">
        <f t="shared" si="1"/>
        <v>615.59998465000001</v>
      </c>
      <c r="Q44" s="21">
        <f t="shared" si="1"/>
        <v>615.05847569999992</v>
      </c>
      <c r="R44" s="21">
        <f t="shared" si="1"/>
        <v>614.23599784999999</v>
      </c>
      <c r="S44" s="21">
        <f t="shared" si="0"/>
        <v>613.46581509999999</v>
      </c>
      <c r="T44" s="21">
        <f t="shared" si="0"/>
        <v>612.60695010000006</v>
      </c>
      <c r="U44" s="21">
        <f t="shared" si="0"/>
        <v>611.86430085000006</v>
      </c>
      <c r="V44" s="21">
        <f t="shared" si="0"/>
        <v>610.81326579999995</v>
      </c>
      <c r="W44" s="21">
        <f t="shared" si="0"/>
        <v>609.70286015000011</v>
      </c>
      <c r="X44" s="21">
        <f t="shared" si="0"/>
        <v>608.42349315000001</v>
      </c>
      <c r="Y44" s="21">
        <f t="shared" si="0"/>
        <v>607.4321308000001</v>
      </c>
      <c r="Z44" s="21">
        <f t="shared" si="0"/>
        <v>606.16212095000003</v>
      </c>
      <c r="AA44" s="21">
        <f t="shared" si="0"/>
        <v>604.81511269999999</v>
      </c>
      <c r="AB44" s="21">
        <f t="shared" si="0"/>
        <v>603.53850169999987</v>
      </c>
      <c r="AC44" s="21">
        <f t="shared" si="0"/>
        <v>602.12326919999998</v>
      </c>
      <c r="AD44" s="21">
        <f t="shared" si="0"/>
        <v>600.82721779999997</v>
      </c>
      <c r="AE44" s="21">
        <f t="shared" si="0"/>
        <v>598.93499589999999</v>
      </c>
      <c r="AF44" s="21">
        <f t="shared" si="0"/>
        <v>596.90946574999998</v>
      </c>
      <c r="AG44" s="21">
        <f t="shared" si="0"/>
        <v>595.25594259999991</v>
      </c>
      <c r="AH44" s="21">
        <f t="shared" si="0"/>
        <v>593.76727860000005</v>
      </c>
      <c r="AI44" s="74">
        <f t="shared" ref="AI44:AI45" si="2">SUM(F44:AH44)</f>
        <v>17233.275804250003</v>
      </c>
      <c r="AJ44" s="67">
        <f>AI44/$AI$46</f>
        <v>0.18937121008175797</v>
      </c>
    </row>
    <row r="45" spans="1:36" hidden="1" outlineLevel="1">
      <c r="B45" t="s">
        <v>599</v>
      </c>
      <c r="C45" t="s">
        <v>595</v>
      </c>
      <c r="D45" s="21">
        <f t="shared" si="0"/>
        <v>450.3</v>
      </c>
      <c r="E45" s="21">
        <f t="shared" si="0"/>
        <v>561.38199999999995</v>
      </c>
      <c r="F45" s="21">
        <f t="shared" si="0"/>
        <v>618.702</v>
      </c>
      <c r="G45" s="21">
        <f t="shared" si="0"/>
        <v>642.73</v>
      </c>
      <c r="H45" s="21">
        <f t="shared" si="0"/>
        <v>683.31700000000001</v>
      </c>
      <c r="I45" s="21">
        <f t="shared" si="0"/>
        <v>710.4</v>
      </c>
      <c r="J45" s="21">
        <f t="shared" si="0"/>
        <v>830.6</v>
      </c>
      <c r="K45" s="21">
        <f t="shared" si="0"/>
        <v>842.4</v>
      </c>
      <c r="L45" s="21">
        <f t="shared" si="0"/>
        <v>853.5</v>
      </c>
      <c r="M45" s="21">
        <f t="shared" si="0"/>
        <v>860.4</v>
      </c>
      <c r="N45" s="21">
        <f t="shared" si="0"/>
        <v>888</v>
      </c>
      <c r="O45" s="21">
        <f t="shared" si="0"/>
        <v>1007</v>
      </c>
      <c r="P45" s="21">
        <f t="shared" si="0"/>
        <v>1055</v>
      </c>
      <c r="Q45" s="21">
        <f t="shared" si="0"/>
        <v>1083</v>
      </c>
      <c r="R45" s="21">
        <f t="shared" si="0"/>
        <v>1112</v>
      </c>
      <c r="S45" s="21">
        <f t="shared" si="0"/>
        <v>1122</v>
      </c>
      <c r="T45" s="21">
        <f t="shared" si="0"/>
        <v>1141</v>
      </c>
      <c r="U45" s="21">
        <f t="shared" si="0"/>
        <v>1151</v>
      </c>
      <c r="V45" s="21">
        <f t="shared" si="0"/>
        <v>1158</v>
      </c>
      <c r="W45" s="21">
        <f t="shared" si="0"/>
        <v>1156</v>
      </c>
      <c r="X45" s="21">
        <f t="shared" si="0"/>
        <v>1161</v>
      </c>
      <c r="Y45" s="21">
        <f t="shared" si="0"/>
        <v>1170</v>
      </c>
      <c r="Z45" s="21">
        <f t="shared" si="0"/>
        <v>1181</v>
      </c>
      <c r="AA45" s="21">
        <f t="shared" si="0"/>
        <v>1191</v>
      </c>
      <c r="AB45" s="21">
        <f t="shared" si="0"/>
        <v>1223</v>
      </c>
      <c r="AC45" s="21">
        <f t="shared" si="0"/>
        <v>1242</v>
      </c>
      <c r="AD45" s="21">
        <f t="shared" si="0"/>
        <v>1261</v>
      </c>
      <c r="AE45" s="21">
        <f t="shared" si="0"/>
        <v>1263</v>
      </c>
      <c r="AF45" s="21">
        <f t="shared" si="0"/>
        <v>1273</v>
      </c>
      <c r="AG45" s="21">
        <f t="shared" si="0"/>
        <v>1274</v>
      </c>
      <c r="AH45" s="21">
        <f t="shared" si="0"/>
        <v>1272</v>
      </c>
      <c r="AI45" s="74">
        <f t="shared" si="2"/>
        <v>30426.048999999999</v>
      </c>
      <c r="AJ45" s="67">
        <f>AI45/$AI$46</f>
        <v>0.33434256972292553</v>
      </c>
    </row>
    <row r="46" spans="1:36" hidden="1" outlineLevel="1">
      <c r="D46" s="69">
        <f t="shared" ref="D46:AJ46" si="3">SUM(D43:D45)</f>
        <v>2453.3822039800002</v>
      </c>
      <c r="E46" s="69">
        <f t="shared" si="3"/>
        <v>2568.8620207499998</v>
      </c>
      <c r="F46" s="69">
        <f t="shared" si="3"/>
        <v>2667.8199201299994</v>
      </c>
      <c r="G46" s="69">
        <f t="shared" si="3"/>
        <v>2691.6189451400001</v>
      </c>
      <c r="H46" s="69">
        <f t="shared" si="3"/>
        <v>2747.3796962400002</v>
      </c>
      <c r="I46" s="69">
        <f t="shared" si="3"/>
        <v>2784.7744444000004</v>
      </c>
      <c r="J46" s="69">
        <f t="shared" si="3"/>
        <v>2918.0375689799998</v>
      </c>
      <c r="K46" s="69">
        <f t="shared" si="3"/>
        <v>2942.7844367899997</v>
      </c>
      <c r="L46" s="69">
        <f t="shared" si="3"/>
        <v>2965.7733329800003</v>
      </c>
      <c r="M46" s="69">
        <f t="shared" si="3"/>
        <v>2982.90771705</v>
      </c>
      <c r="N46" s="69">
        <f t="shared" si="3"/>
        <v>3022.6657058299998</v>
      </c>
      <c r="O46" s="69">
        <f t="shared" si="3"/>
        <v>3156.6895205199999</v>
      </c>
      <c r="P46" s="69">
        <f t="shared" si="3"/>
        <v>3198.69558865</v>
      </c>
      <c r="Q46" s="69">
        <f t="shared" si="3"/>
        <v>3221.84355306</v>
      </c>
      <c r="R46" s="69">
        <f t="shared" si="3"/>
        <v>3244.64294273</v>
      </c>
      <c r="S46" s="69">
        <f t="shared" si="3"/>
        <v>3248.7284249800005</v>
      </c>
      <c r="T46" s="69">
        <f t="shared" si="3"/>
        <v>3261.1707933400003</v>
      </c>
      <c r="U46" s="69">
        <f t="shared" si="3"/>
        <v>3265.5581491700004</v>
      </c>
      <c r="V46" s="69">
        <f t="shared" si="3"/>
        <v>3266.3319348799996</v>
      </c>
      <c r="W46" s="69">
        <f t="shared" si="3"/>
        <v>3257.2242685900001</v>
      </c>
      <c r="X46" s="69">
        <f t="shared" si="3"/>
        <v>3254.8906525500001</v>
      </c>
      <c r="Y46" s="69">
        <f t="shared" si="3"/>
        <v>3257.1265710800003</v>
      </c>
      <c r="Z46" s="69">
        <f t="shared" si="3"/>
        <v>3260.8040745100002</v>
      </c>
      <c r="AA46" s="69">
        <f t="shared" si="3"/>
        <v>3263.3991439000001</v>
      </c>
      <c r="AB46" s="69">
        <f t="shared" si="3"/>
        <v>3288.6159579799996</v>
      </c>
      <c r="AC46" s="69">
        <f t="shared" si="3"/>
        <v>3300.9813543999999</v>
      </c>
      <c r="AD46" s="69">
        <f t="shared" si="3"/>
        <v>3313.1904494399996</v>
      </c>
      <c r="AE46" s="69">
        <f t="shared" si="3"/>
        <v>3307.98404734</v>
      </c>
      <c r="AF46" s="69">
        <f t="shared" si="3"/>
        <v>3310.5933117499999</v>
      </c>
      <c r="AG46" s="69">
        <f t="shared" si="3"/>
        <v>3304.5910281199999</v>
      </c>
      <c r="AH46" s="69">
        <f>SUM(AH43:AH45)</f>
        <v>3295.79400596</v>
      </c>
      <c r="AI46" s="72">
        <f t="shared" si="3"/>
        <v>91002.617540489984</v>
      </c>
      <c r="AJ46" s="68">
        <f t="shared" si="3"/>
        <v>1</v>
      </c>
    </row>
    <row r="47" spans="1:36" hidden="1" outlineLevel="1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12"/>
      <c r="AJ47" s="12"/>
    </row>
    <row r="48" spans="1:36" hidden="1" outlineLevel="1">
      <c r="D48" s="21">
        <v>2020</v>
      </c>
      <c r="E48" s="21">
        <v>2021</v>
      </c>
      <c r="F48" s="21">
        <v>2022</v>
      </c>
      <c r="G48" s="21">
        <v>2023</v>
      </c>
      <c r="H48" s="21">
        <v>2024</v>
      </c>
      <c r="I48" s="21">
        <v>2025</v>
      </c>
      <c r="J48" s="21">
        <v>2026</v>
      </c>
      <c r="K48" s="21">
        <v>2027</v>
      </c>
      <c r="L48" s="21">
        <v>2028</v>
      </c>
      <c r="M48" s="21">
        <v>2029</v>
      </c>
      <c r="N48" s="21">
        <v>2030</v>
      </c>
      <c r="O48" s="21">
        <v>2031</v>
      </c>
      <c r="P48" s="21">
        <v>2032</v>
      </c>
      <c r="Q48" s="21">
        <v>2033</v>
      </c>
      <c r="R48" s="21">
        <v>2034</v>
      </c>
      <c r="S48" s="21">
        <v>2035</v>
      </c>
      <c r="T48" s="21">
        <v>2036</v>
      </c>
      <c r="U48" s="21">
        <v>2037</v>
      </c>
      <c r="V48" s="21">
        <v>2038</v>
      </c>
      <c r="W48" s="21">
        <v>2039</v>
      </c>
      <c r="X48" s="21">
        <v>2040</v>
      </c>
      <c r="Y48" s="21">
        <v>2041</v>
      </c>
      <c r="Z48" s="21">
        <v>2042</v>
      </c>
      <c r="AA48" s="21">
        <v>2043</v>
      </c>
      <c r="AB48" s="21">
        <v>2044</v>
      </c>
      <c r="AC48" s="21">
        <v>2045</v>
      </c>
      <c r="AD48" s="21">
        <v>2046</v>
      </c>
      <c r="AE48" s="21">
        <v>2047</v>
      </c>
      <c r="AF48" s="21">
        <v>2048</v>
      </c>
      <c r="AG48" s="21">
        <v>2049</v>
      </c>
      <c r="AH48" s="21">
        <v>2050</v>
      </c>
      <c r="AI48" s="70" t="s">
        <v>598</v>
      </c>
      <c r="AJ48" s="70" t="s">
        <v>409</v>
      </c>
    </row>
    <row r="49" spans="1:37" hidden="1" outlineLevel="1">
      <c r="B49" t="s">
        <v>521</v>
      </c>
      <c r="C49" t="s">
        <v>600</v>
      </c>
      <c r="D49" s="21">
        <f>SUMIF($B$17:$B$40,$B49,D$17:D$40)</f>
        <v>12.282605500000001</v>
      </c>
      <c r="E49" s="21">
        <f t="shared" ref="D49:AH56" si="4">SUMIF($B$17:$B$40,$B49,E$17:E$40)</f>
        <v>11.993020899999998</v>
      </c>
      <c r="F49" s="21">
        <f t="shared" si="4"/>
        <v>13.4442808</v>
      </c>
      <c r="G49" s="21">
        <f t="shared" si="4"/>
        <v>13.171334999999999</v>
      </c>
      <c r="H49" s="21">
        <f t="shared" si="4"/>
        <v>13.509513399999999</v>
      </c>
      <c r="I49" s="21">
        <f t="shared" si="4"/>
        <v>13.591495199999999</v>
      </c>
      <c r="J49" s="21">
        <f t="shared" si="4"/>
        <v>13.7200658</v>
      </c>
      <c r="K49" s="21">
        <f t="shared" si="4"/>
        <v>13.8909798</v>
      </c>
      <c r="L49" s="21">
        <f t="shared" si="4"/>
        <v>14.0502348</v>
      </c>
      <c r="M49" s="21">
        <f t="shared" si="4"/>
        <v>14.262624600000002</v>
      </c>
      <c r="N49" s="21">
        <f t="shared" si="4"/>
        <v>14.439685600000001</v>
      </c>
      <c r="O49" s="21">
        <f t="shared" si="4"/>
        <v>14.588319800000001</v>
      </c>
      <c r="P49" s="21">
        <f t="shared" si="4"/>
        <v>14.735627300000001</v>
      </c>
      <c r="Q49" s="21">
        <f t="shared" si="4"/>
        <v>14.842131799999999</v>
      </c>
      <c r="R49" s="21">
        <f t="shared" si="4"/>
        <v>14.917802100000001</v>
      </c>
      <c r="S49" s="21">
        <f t="shared" si="4"/>
        <v>14.9968947</v>
      </c>
      <c r="T49" s="21">
        <f t="shared" si="4"/>
        <v>15.045135199999999</v>
      </c>
      <c r="U49" s="21">
        <f t="shared" si="4"/>
        <v>15.014072000000001</v>
      </c>
      <c r="V49" s="21">
        <f t="shared" si="4"/>
        <v>14.9584794</v>
      </c>
      <c r="W49" s="21">
        <f t="shared" si="4"/>
        <v>14.865854499999999</v>
      </c>
      <c r="X49" s="21">
        <f t="shared" si="4"/>
        <v>14.7422726</v>
      </c>
      <c r="Y49" s="21">
        <f t="shared" si="4"/>
        <v>14.603351800000002</v>
      </c>
      <c r="Z49" s="21">
        <f t="shared" si="4"/>
        <v>14.426508200000001</v>
      </c>
      <c r="AA49" s="21">
        <f t="shared" si="4"/>
        <v>14.254559799999999</v>
      </c>
      <c r="AB49" s="21">
        <f t="shared" si="4"/>
        <v>14.115220899999999</v>
      </c>
      <c r="AC49" s="21">
        <f t="shared" si="4"/>
        <v>13.9960624</v>
      </c>
      <c r="AD49" s="21">
        <f t="shared" si="4"/>
        <v>13.911228600000001</v>
      </c>
      <c r="AE49" s="21">
        <f t="shared" si="4"/>
        <v>13.804986599999999</v>
      </c>
      <c r="AF49" s="21">
        <f t="shared" si="4"/>
        <v>13.7404393</v>
      </c>
      <c r="AG49" s="21">
        <f t="shared" si="4"/>
        <v>13.6899637</v>
      </c>
      <c r="AH49" s="21">
        <f t="shared" si="4"/>
        <v>13.662209199999999</v>
      </c>
      <c r="AI49" s="74">
        <f>SUM(F49:AH49)</f>
        <v>412.99133489999997</v>
      </c>
      <c r="AJ49" s="67">
        <f t="shared" ref="AJ49:AJ56" si="5">AI49/$AI$57</f>
        <v>4.5382357789461045E-3</v>
      </c>
    </row>
    <row r="50" spans="1:37" hidden="1" outlineLevel="1">
      <c r="B50" t="s">
        <v>522</v>
      </c>
      <c r="C50" t="s">
        <v>600</v>
      </c>
      <c r="D50" s="21">
        <f>SUMIF($B$17:$B$40,$B50,D$17:D$40)</f>
        <v>19.7619413</v>
      </c>
      <c r="E50" s="21">
        <f t="shared" ref="E50:R50" si="6">SUMIF($B$17:$B$40,$B50,E$17:E$40)</f>
        <v>19.325319800000003</v>
      </c>
      <c r="F50" s="21">
        <f t="shared" si="6"/>
        <v>19.931500600000003</v>
      </c>
      <c r="G50" s="21">
        <f t="shared" si="6"/>
        <v>21.309261599999999</v>
      </c>
      <c r="H50" s="21">
        <f t="shared" si="6"/>
        <v>22.1022772</v>
      </c>
      <c r="I50" s="21">
        <f t="shared" si="6"/>
        <v>22.953803599999997</v>
      </c>
      <c r="J50" s="21">
        <f t="shared" si="6"/>
        <v>23.628004099999998</v>
      </c>
      <c r="K50" s="21">
        <f t="shared" si="6"/>
        <v>23.889874600000002</v>
      </c>
      <c r="L50" s="21">
        <f t="shared" si="6"/>
        <v>23.725844899999998</v>
      </c>
      <c r="M50" s="21">
        <f t="shared" si="6"/>
        <v>23.711403699999998</v>
      </c>
      <c r="N50" s="21">
        <f t="shared" si="6"/>
        <v>23.859779599999996</v>
      </c>
      <c r="O50" s="21">
        <f t="shared" si="6"/>
        <v>24.071832700000002</v>
      </c>
      <c r="P50" s="21">
        <f t="shared" si="6"/>
        <v>23.978077000000003</v>
      </c>
      <c r="Q50" s="21">
        <f t="shared" si="6"/>
        <v>23.966262</v>
      </c>
      <c r="R50" s="21">
        <f t="shared" si="6"/>
        <v>23.977281399999999</v>
      </c>
      <c r="S50" s="21">
        <f t="shared" si="4"/>
        <v>24.036205199999998</v>
      </c>
      <c r="T50" s="21">
        <f t="shared" si="4"/>
        <v>24.072147700000002</v>
      </c>
      <c r="U50" s="21">
        <f t="shared" si="4"/>
        <v>24.003067899999998</v>
      </c>
      <c r="V50" s="21">
        <f t="shared" si="4"/>
        <v>23.938933599999999</v>
      </c>
      <c r="W50" s="21">
        <f t="shared" si="4"/>
        <v>23.847452000000001</v>
      </c>
      <c r="X50" s="21">
        <f t="shared" si="4"/>
        <v>23.698828199999998</v>
      </c>
      <c r="Y50" s="21">
        <f t="shared" si="4"/>
        <v>23.583817799999998</v>
      </c>
      <c r="Z50" s="21">
        <f t="shared" si="4"/>
        <v>23.4288594</v>
      </c>
      <c r="AA50" s="21">
        <f t="shared" si="4"/>
        <v>23.211622900000002</v>
      </c>
      <c r="AB50" s="21">
        <f t="shared" si="4"/>
        <v>22.970523099999998</v>
      </c>
      <c r="AC50" s="21">
        <f t="shared" si="4"/>
        <v>22.639966300000001</v>
      </c>
      <c r="AD50" s="21">
        <f t="shared" si="4"/>
        <v>22.169590600000003</v>
      </c>
      <c r="AE50" s="21">
        <f t="shared" si="4"/>
        <v>21.331111999999997</v>
      </c>
      <c r="AF50" s="21">
        <f t="shared" si="4"/>
        <v>20.253596399999999</v>
      </c>
      <c r="AG50" s="21">
        <f t="shared" si="4"/>
        <v>19.556457999999999</v>
      </c>
      <c r="AH50" s="21">
        <f t="shared" si="4"/>
        <v>18.803981399999998</v>
      </c>
      <c r="AI50" s="74">
        <f t="shared" ref="AI50:AI56" si="7">SUM(F50:AH50)</f>
        <v>662.6513655</v>
      </c>
      <c r="AJ50" s="67">
        <f t="shared" si="5"/>
        <v>7.2816736859812317E-3</v>
      </c>
    </row>
    <row r="51" spans="1:37" hidden="1" outlineLevel="1">
      <c r="B51" t="s">
        <v>523</v>
      </c>
      <c r="C51" t="s">
        <v>600</v>
      </c>
      <c r="D51" s="21">
        <f t="shared" si="4"/>
        <v>1.13190137</v>
      </c>
      <c r="E51" s="21">
        <f t="shared" si="4"/>
        <v>1.15202122</v>
      </c>
      <c r="F51" s="21">
        <f t="shared" si="4"/>
        <v>1.1324682400000001</v>
      </c>
      <c r="G51" s="21">
        <f t="shared" si="4"/>
        <v>1.1457587600000001</v>
      </c>
      <c r="H51" s="21">
        <f t="shared" si="4"/>
        <v>1.1434294600000001</v>
      </c>
      <c r="I51" s="21">
        <f t="shared" si="4"/>
        <v>1.1503130700000002</v>
      </c>
      <c r="J51" s="21">
        <f t="shared" si="4"/>
        <v>1.1503597000000001</v>
      </c>
      <c r="K51" s="21">
        <f t="shared" si="4"/>
        <v>1.1461755300000001</v>
      </c>
      <c r="L51" s="21">
        <f t="shared" si="4"/>
        <v>1.1341756599999999</v>
      </c>
      <c r="M51" s="21">
        <f t="shared" si="4"/>
        <v>1.1281587599999998</v>
      </c>
      <c r="N51" s="21">
        <f t="shared" si="4"/>
        <v>1.1161513000000001</v>
      </c>
      <c r="O51" s="21">
        <f t="shared" si="4"/>
        <v>1.1063087700000001</v>
      </c>
      <c r="P51" s="21">
        <f t="shared" si="4"/>
        <v>1.1057560500000001</v>
      </c>
      <c r="Q51" s="21">
        <f t="shared" si="4"/>
        <v>1.11058875</v>
      </c>
      <c r="R51" s="21">
        <f t="shared" si="4"/>
        <v>1.11164273</v>
      </c>
      <c r="S51" s="21">
        <f t="shared" si="4"/>
        <v>1.1084170100000001</v>
      </c>
      <c r="T51" s="21">
        <f t="shared" si="4"/>
        <v>1.11569831</v>
      </c>
      <c r="U51" s="21">
        <f t="shared" si="4"/>
        <v>1.1073199300000001</v>
      </c>
      <c r="V51" s="21">
        <f t="shared" si="4"/>
        <v>1.1033113000000001</v>
      </c>
      <c r="W51" s="21">
        <f t="shared" si="4"/>
        <v>1.0942697100000001</v>
      </c>
      <c r="X51" s="21">
        <f t="shared" si="4"/>
        <v>1.0874625899999999</v>
      </c>
      <c r="Y51" s="21">
        <f t="shared" si="4"/>
        <v>1.0869381300000001</v>
      </c>
      <c r="Z51" s="21">
        <f t="shared" si="4"/>
        <v>1.0822768899999999</v>
      </c>
      <c r="AA51" s="21">
        <f t="shared" si="4"/>
        <v>1.0799404699999999</v>
      </c>
      <c r="AB51" s="21">
        <f t="shared" si="4"/>
        <v>1.0810835599999999</v>
      </c>
      <c r="AC51" s="21">
        <f t="shared" si="4"/>
        <v>1.0787199300000001</v>
      </c>
      <c r="AD51" s="21">
        <f t="shared" si="4"/>
        <v>1.0742161299999999</v>
      </c>
      <c r="AE51" s="21">
        <f t="shared" si="4"/>
        <v>1.0724532600000001</v>
      </c>
      <c r="AF51" s="21">
        <f t="shared" si="4"/>
        <v>1.07217494</v>
      </c>
      <c r="AG51" s="21">
        <f t="shared" si="4"/>
        <v>1.06557722</v>
      </c>
      <c r="AH51" s="21">
        <f t="shared" si="4"/>
        <v>1.06468553</v>
      </c>
      <c r="AI51" s="74">
        <f t="shared" si="7"/>
        <v>32.055831690000005</v>
      </c>
      <c r="AJ51" s="67">
        <f t="shared" si="5"/>
        <v>3.5225175447000013E-4</v>
      </c>
    </row>
    <row r="52" spans="1:37" hidden="1" outlineLevel="1">
      <c r="B52" t="s">
        <v>524</v>
      </c>
      <c r="C52" t="s">
        <v>600</v>
      </c>
      <c r="D52" s="21">
        <f t="shared" si="4"/>
        <v>0.72847631999999996</v>
      </c>
      <c r="E52" s="21">
        <f t="shared" si="4"/>
        <v>0.76548044999999998</v>
      </c>
      <c r="F52" s="21">
        <f t="shared" si="4"/>
        <v>0.76565266999999992</v>
      </c>
      <c r="G52" s="21">
        <f t="shared" si="4"/>
        <v>0.79518828000000008</v>
      </c>
      <c r="H52" s="21">
        <f t="shared" si="4"/>
        <v>0.81761598000000002</v>
      </c>
      <c r="I52" s="21">
        <f t="shared" si="4"/>
        <v>0.83764237999999991</v>
      </c>
      <c r="J52" s="21">
        <f t="shared" si="4"/>
        <v>0.85957578000000012</v>
      </c>
      <c r="K52" s="21">
        <f t="shared" si="4"/>
        <v>0.87071145999999999</v>
      </c>
      <c r="L52" s="21">
        <f t="shared" si="4"/>
        <v>0.89011167000000002</v>
      </c>
      <c r="M52" s="21">
        <f t="shared" si="4"/>
        <v>0.90149838999999998</v>
      </c>
      <c r="N52" s="21">
        <f t="shared" si="4"/>
        <v>0.91862368000000005</v>
      </c>
      <c r="O52" s="21">
        <f t="shared" si="4"/>
        <v>0.93239430000000001</v>
      </c>
      <c r="P52" s="21">
        <f t="shared" si="4"/>
        <v>0.93548724999999999</v>
      </c>
      <c r="Q52" s="21">
        <f t="shared" si="4"/>
        <v>0.93512625999999988</v>
      </c>
      <c r="R52" s="21">
        <f t="shared" si="4"/>
        <v>0.93783759999999994</v>
      </c>
      <c r="S52" s="21">
        <f t="shared" si="4"/>
        <v>0.94314552000000007</v>
      </c>
      <c r="T52" s="21">
        <f t="shared" si="4"/>
        <v>0.93975717999999997</v>
      </c>
      <c r="U52" s="21">
        <f t="shared" si="4"/>
        <v>0.93997114000000004</v>
      </c>
      <c r="V52" s="21">
        <f t="shared" si="4"/>
        <v>0.94015607999999995</v>
      </c>
      <c r="W52" s="21">
        <f t="shared" si="4"/>
        <v>0.94080493000000009</v>
      </c>
      <c r="X52" s="21">
        <f t="shared" si="4"/>
        <v>0.93786645999999996</v>
      </c>
      <c r="Y52" s="21">
        <f t="shared" si="4"/>
        <v>0.93229319999999993</v>
      </c>
      <c r="Z52" s="21">
        <f t="shared" si="4"/>
        <v>0.9291362700000001</v>
      </c>
      <c r="AA52" s="21">
        <f t="shared" si="4"/>
        <v>0.92843052999999998</v>
      </c>
      <c r="AB52" s="21">
        <f t="shared" si="4"/>
        <v>0.91848346999999997</v>
      </c>
      <c r="AC52" s="21">
        <f t="shared" si="4"/>
        <v>0.91453671999999997</v>
      </c>
      <c r="AD52" s="21">
        <f t="shared" si="4"/>
        <v>0.91437425999999999</v>
      </c>
      <c r="AE52" s="21">
        <f t="shared" si="4"/>
        <v>0.90057962999999996</v>
      </c>
      <c r="AF52" s="21">
        <f t="shared" si="4"/>
        <v>0.88943046000000003</v>
      </c>
      <c r="AG52" s="21">
        <f t="shared" si="4"/>
        <v>0.88149129999999998</v>
      </c>
      <c r="AH52" s="21">
        <f t="shared" si="4"/>
        <v>0.87009462999999998</v>
      </c>
      <c r="AI52" s="74">
        <f t="shared" si="7"/>
        <v>26.118017480000002</v>
      </c>
      <c r="AJ52" s="67">
        <f t="shared" si="5"/>
        <v>2.8700292569473903E-4</v>
      </c>
    </row>
    <row r="53" spans="1:37" hidden="1" outlineLevel="1">
      <c r="B53" t="s">
        <v>590</v>
      </c>
      <c r="C53" t="s">
        <v>600</v>
      </c>
      <c r="D53" s="21">
        <f t="shared" si="4"/>
        <v>2389.3240000000001</v>
      </c>
      <c r="E53" s="21">
        <f t="shared" si="4"/>
        <v>2504.8517500000003</v>
      </c>
      <c r="F53" s="21">
        <f t="shared" si="4"/>
        <v>2601.4575</v>
      </c>
      <c r="G53" s="21">
        <f t="shared" si="4"/>
        <v>2623.4628000000002</v>
      </c>
      <c r="H53" s="21">
        <f t="shared" si="4"/>
        <v>2677.7555499999999</v>
      </c>
      <c r="I53" s="21">
        <f t="shared" si="4"/>
        <v>2713.5725499999999</v>
      </c>
      <c r="J53" s="21">
        <f t="shared" si="4"/>
        <v>2845.7006000000001</v>
      </c>
      <c r="K53" s="21">
        <f t="shared" si="4"/>
        <v>2869.4213999999997</v>
      </c>
      <c r="L53" s="21">
        <f t="shared" si="4"/>
        <v>2892.1139000000003</v>
      </c>
      <c r="M53" s="21">
        <f t="shared" si="4"/>
        <v>2908.4621499999998</v>
      </c>
      <c r="N53" s="21">
        <f t="shared" si="4"/>
        <v>2947.60905</v>
      </c>
      <c r="O53" s="21">
        <f t="shared" si="4"/>
        <v>3080.6896999999999</v>
      </c>
      <c r="P53" s="21">
        <f t="shared" si="4"/>
        <v>3122.3775500000002</v>
      </c>
      <c r="Q53" s="21">
        <f t="shared" si="4"/>
        <v>3144.8405499999999</v>
      </c>
      <c r="R53" s="21">
        <f t="shared" si="4"/>
        <v>3167.2516000000001</v>
      </c>
      <c r="S53" s="21">
        <f t="shared" si="4"/>
        <v>3170.6199000000001</v>
      </c>
      <c r="T53" s="21">
        <f t="shared" si="4"/>
        <v>3182.6737499999999</v>
      </c>
      <c r="U53" s="21">
        <f t="shared" si="4"/>
        <v>3186.8785500000004</v>
      </c>
      <c r="V53" s="21">
        <f t="shared" si="4"/>
        <v>3187.4863500000001</v>
      </c>
      <c r="W53" s="21">
        <f t="shared" si="4"/>
        <v>3178.27655</v>
      </c>
      <c r="X53" s="21">
        <f t="shared" si="4"/>
        <v>3175.9322999999999</v>
      </c>
      <c r="Y53" s="21">
        <f t="shared" si="4"/>
        <v>3178.13555</v>
      </c>
      <c r="Z53" s="21">
        <f t="shared" si="4"/>
        <v>3181.88465</v>
      </c>
      <c r="AA53" s="21">
        <f t="shared" si="4"/>
        <v>3184.89815</v>
      </c>
      <c r="AB53" s="21">
        <f t="shared" si="4"/>
        <v>3210.2392</v>
      </c>
      <c r="AC53" s="21">
        <f t="shared" si="4"/>
        <v>3222.8072499999998</v>
      </c>
      <c r="AD53" s="21">
        <f t="shared" si="4"/>
        <v>3235.61085</v>
      </c>
      <c r="AE53" s="21">
        <f t="shared" si="4"/>
        <v>3231.3890499999998</v>
      </c>
      <c r="AF53" s="21">
        <f t="shared" si="4"/>
        <v>3234.9099500000002</v>
      </c>
      <c r="AG53" s="21">
        <f t="shared" si="4"/>
        <v>3229.7109500000001</v>
      </c>
      <c r="AH53" s="21">
        <f t="shared" si="4"/>
        <v>3221.7528499999999</v>
      </c>
      <c r="AI53" s="74">
        <f>SUM(F53:AH53)</f>
        <v>88807.92074999999</v>
      </c>
      <c r="AJ53" s="67">
        <f t="shared" si="5"/>
        <v>0.975883146553301</v>
      </c>
    </row>
    <row r="54" spans="1:37" hidden="1" outlineLevel="1">
      <c r="B54" t="s">
        <v>530</v>
      </c>
      <c r="C54" t="s">
        <v>600</v>
      </c>
      <c r="D54" s="21">
        <f t="shared" si="4"/>
        <v>1.87327949</v>
      </c>
      <c r="E54" s="21">
        <f t="shared" si="4"/>
        <v>1.9344283799999999</v>
      </c>
      <c r="F54" s="21">
        <f t="shared" si="4"/>
        <v>1.96851782</v>
      </c>
      <c r="G54" s="21">
        <f t="shared" si="4"/>
        <v>2.0546015</v>
      </c>
      <c r="H54" s="21">
        <f t="shared" si="4"/>
        <v>2.0913102000000001</v>
      </c>
      <c r="I54" s="21">
        <f t="shared" si="4"/>
        <v>2.1486401500000003</v>
      </c>
      <c r="J54" s="21">
        <f t="shared" si="4"/>
        <v>2.1789635999999999</v>
      </c>
      <c r="K54" s="21">
        <f t="shared" si="4"/>
        <v>2.2052954000000002</v>
      </c>
      <c r="L54" s="21">
        <f t="shared" si="4"/>
        <v>2.2190659500000001</v>
      </c>
      <c r="M54" s="21">
        <f t="shared" si="4"/>
        <v>2.2418816000000001</v>
      </c>
      <c r="N54" s="21">
        <f t="shared" si="4"/>
        <v>2.2424156499999999</v>
      </c>
      <c r="O54" s="21">
        <f t="shared" si="4"/>
        <v>2.26096495</v>
      </c>
      <c r="P54" s="21">
        <f t="shared" si="4"/>
        <v>2.2430910499999999</v>
      </c>
      <c r="Q54" s="21">
        <f t="shared" si="4"/>
        <v>2.2688942499999998</v>
      </c>
      <c r="R54" s="21">
        <f t="shared" si="4"/>
        <v>2.2867788999999998</v>
      </c>
      <c r="S54" s="21">
        <f t="shared" si="4"/>
        <v>2.3038625499999998</v>
      </c>
      <c r="T54" s="21">
        <f t="shared" si="4"/>
        <v>2.3243049499999997</v>
      </c>
      <c r="U54" s="21">
        <f t="shared" si="4"/>
        <v>2.3351682</v>
      </c>
      <c r="V54" s="21">
        <f t="shared" si="4"/>
        <v>2.3447044999999997</v>
      </c>
      <c r="W54" s="21">
        <f t="shared" si="4"/>
        <v>2.3593374499999999</v>
      </c>
      <c r="X54" s="21">
        <f t="shared" si="4"/>
        <v>2.3719226999999998</v>
      </c>
      <c r="Y54" s="21">
        <f t="shared" si="4"/>
        <v>2.3846201499999999</v>
      </c>
      <c r="Z54" s="21">
        <f t="shared" si="4"/>
        <v>2.3726437499999999</v>
      </c>
      <c r="AA54" s="21">
        <f t="shared" si="4"/>
        <v>2.3464402</v>
      </c>
      <c r="AB54" s="21">
        <f t="shared" si="4"/>
        <v>2.3314469500000001</v>
      </c>
      <c r="AC54" s="21">
        <f t="shared" si="4"/>
        <v>2.3048190499999999</v>
      </c>
      <c r="AD54" s="21">
        <f t="shared" si="4"/>
        <v>2.27018985</v>
      </c>
      <c r="AE54" s="21">
        <f t="shared" si="4"/>
        <v>2.2458658499999999</v>
      </c>
      <c r="AF54" s="21">
        <f t="shared" si="4"/>
        <v>2.2077206500000002</v>
      </c>
      <c r="AG54" s="21">
        <f t="shared" si="4"/>
        <v>2.1665879000000001</v>
      </c>
      <c r="AH54" s="21">
        <f t="shared" si="4"/>
        <v>2.1201851999999999</v>
      </c>
      <c r="AI54" s="74">
        <f t="shared" si="7"/>
        <v>65.200240919999999</v>
      </c>
      <c r="AJ54" s="67">
        <f t="shared" si="5"/>
        <v>7.1646555541097839E-4</v>
      </c>
    </row>
    <row r="55" spans="1:37" hidden="1" outlineLevel="1">
      <c r="B55" t="s">
        <v>531</v>
      </c>
      <c r="C55" t="s">
        <v>600</v>
      </c>
      <c r="D55" s="21">
        <f t="shared" si="4"/>
        <v>28.28</v>
      </c>
      <c r="E55" s="21">
        <f t="shared" si="4"/>
        <v>28.84</v>
      </c>
      <c r="F55" s="21">
        <f t="shared" si="4"/>
        <v>29.12</v>
      </c>
      <c r="G55" s="21">
        <f t="shared" si="4"/>
        <v>29.68</v>
      </c>
      <c r="H55" s="21">
        <f t="shared" si="4"/>
        <v>29.96</v>
      </c>
      <c r="I55" s="21">
        <f t="shared" si="4"/>
        <v>30.520000000000003</v>
      </c>
      <c r="J55" s="21">
        <f t="shared" si="4"/>
        <v>30.800000000000004</v>
      </c>
      <c r="K55" s="21">
        <f t="shared" si="4"/>
        <v>31.360000000000003</v>
      </c>
      <c r="L55" s="21">
        <f t="shared" si="4"/>
        <v>31.639999999999997</v>
      </c>
      <c r="M55" s="21">
        <f t="shared" si="4"/>
        <v>32.199999999999996</v>
      </c>
      <c r="N55" s="21">
        <f t="shared" si="4"/>
        <v>32.479999999999997</v>
      </c>
      <c r="O55" s="21">
        <f t="shared" si="4"/>
        <v>33.04</v>
      </c>
      <c r="P55" s="21">
        <f t="shared" si="4"/>
        <v>33.32</v>
      </c>
      <c r="Q55" s="21">
        <f t="shared" si="4"/>
        <v>33.879999999999995</v>
      </c>
      <c r="R55" s="21">
        <f t="shared" si="4"/>
        <v>34.159999999999997</v>
      </c>
      <c r="S55" s="21">
        <f t="shared" si="4"/>
        <v>34.72</v>
      </c>
      <c r="T55" s="21">
        <f t="shared" si="4"/>
        <v>35</v>
      </c>
      <c r="U55" s="21">
        <f t="shared" si="4"/>
        <v>35.28</v>
      </c>
      <c r="V55" s="21">
        <f t="shared" si="4"/>
        <v>35.56</v>
      </c>
      <c r="W55" s="21">
        <f t="shared" si="4"/>
        <v>35.840000000000003</v>
      </c>
      <c r="X55" s="21">
        <f t="shared" si="4"/>
        <v>36.120000000000005</v>
      </c>
      <c r="Y55" s="21">
        <f t="shared" si="4"/>
        <v>36.4</v>
      </c>
      <c r="Z55" s="21">
        <f t="shared" si="4"/>
        <v>36.68</v>
      </c>
      <c r="AA55" s="21">
        <f t="shared" si="4"/>
        <v>36.68</v>
      </c>
      <c r="AB55" s="21">
        <f t="shared" si="4"/>
        <v>36.96</v>
      </c>
      <c r="AC55" s="21">
        <f t="shared" si="4"/>
        <v>37.24</v>
      </c>
      <c r="AD55" s="21">
        <f t="shared" si="4"/>
        <v>37.24</v>
      </c>
      <c r="AE55" s="21">
        <f t="shared" si="4"/>
        <v>37.24</v>
      </c>
      <c r="AF55" s="21">
        <f t="shared" si="4"/>
        <v>37.520000000000003</v>
      </c>
      <c r="AG55" s="21">
        <f t="shared" si="4"/>
        <v>37.520000000000003</v>
      </c>
      <c r="AH55" s="21">
        <f t="shared" si="4"/>
        <v>37.520000000000003</v>
      </c>
      <c r="AI55" s="74">
        <f t="shared" si="7"/>
        <v>995.68</v>
      </c>
      <c r="AJ55" s="67">
        <f t="shared" si="5"/>
        <v>1.0941223746195982E-2</v>
      </c>
    </row>
    <row r="56" spans="1:37" hidden="1" outlineLevel="1">
      <c r="B56" t="s">
        <v>532</v>
      </c>
      <c r="C56" t="s">
        <v>600</v>
      </c>
      <c r="D56" s="21">
        <f t="shared" si="4"/>
        <v>0</v>
      </c>
      <c r="E56" s="21">
        <f t="shared" si="4"/>
        <v>0</v>
      </c>
      <c r="F56" s="21">
        <f t="shared" si="4"/>
        <v>0</v>
      </c>
      <c r="G56" s="21">
        <f t="shared" si="4"/>
        <v>0</v>
      </c>
      <c r="H56" s="21">
        <f t="shared" si="4"/>
        <v>0</v>
      </c>
      <c r="I56" s="21">
        <f t="shared" si="4"/>
        <v>0</v>
      </c>
      <c r="J56" s="21">
        <f t="shared" si="4"/>
        <v>0</v>
      </c>
      <c r="K56" s="21">
        <f t="shared" si="4"/>
        <v>0</v>
      </c>
      <c r="L56" s="21">
        <f t="shared" si="4"/>
        <v>0</v>
      </c>
      <c r="M56" s="21">
        <f t="shared" si="4"/>
        <v>0</v>
      </c>
      <c r="N56" s="21">
        <f t="shared" si="4"/>
        <v>0</v>
      </c>
      <c r="O56" s="21">
        <f t="shared" si="4"/>
        <v>0</v>
      </c>
      <c r="P56" s="21">
        <f t="shared" si="4"/>
        <v>0</v>
      </c>
      <c r="Q56" s="21">
        <f t="shared" si="4"/>
        <v>0</v>
      </c>
      <c r="R56" s="21">
        <f t="shared" si="4"/>
        <v>0</v>
      </c>
      <c r="S56" s="21">
        <f t="shared" si="4"/>
        <v>0</v>
      </c>
      <c r="T56" s="21">
        <f t="shared" si="4"/>
        <v>0</v>
      </c>
      <c r="U56" s="21">
        <f t="shared" si="4"/>
        <v>0</v>
      </c>
      <c r="V56" s="21">
        <f t="shared" si="4"/>
        <v>0</v>
      </c>
      <c r="W56" s="21">
        <f t="shared" si="4"/>
        <v>0</v>
      </c>
      <c r="X56" s="21">
        <f t="shared" si="4"/>
        <v>0</v>
      </c>
      <c r="Y56" s="21">
        <f t="shared" si="4"/>
        <v>0</v>
      </c>
      <c r="Z56" s="21">
        <f t="shared" si="4"/>
        <v>0</v>
      </c>
      <c r="AA56" s="21">
        <f t="shared" si="4"/>
        <v>0</v>
      </c>
      <c r="AB56" s="21">
        <f t="shared" si="4"/>
        <v>0</v>
      </c>
      <c r="AC56" s="21">
        <f t="shared" si="4"/>
        <v>0</v>
      </c>
      <c r="AD56" s="21">
        <f t="shared" si="4"/>
        <v>0</v>
      </c>
      <c r="AE56" s="21">
        <f t="shared" si="4"/>
        <v>0</v>
      </c>
      <c r="AF56" s="21">
        <f t="shared" si="4"/>
        <v>0</v>
      </c>
      <c r="AG56" s="21">
        <f t="shared" si="4"/>
        <v>0</v>
      </c>
      <c r="AH56" s="21">
        <f t="shared" si="4"/>
        <v>0</v>
      </c>
      <c r="AI56" s="74">
        <f t="shared" si="7"/>
        <v>0</v>
      </c>
      <c r="AJ56" s="67">
        <f t="shared" si="5"/>
        <v>0</v>
      </c>
    </row>
    <row r="57" spans="1:37" hidden="1" outlineLevel="1">
      <c r="D57" s="69">
        <f>SUM(D49:D56)</f>
        <v>2453.3822039800007</v>
      </c>
      <c r="E57" s="69">
        <f t="shared" ref="E57:AJ57" si="8">SUM(E49:E56)</f>
        <v>2568.8620207500007</v>
      </c>
      <c r="F57" s="69">
        <f t="shared" si="8"/>
        <v>2667.8199201299999</v>
      </c>
      <c r="G57" s="69">
        <f t="shared" si="8"/>
        <v>2691.6189451400001</v>
      </c>
      <c r="H57" s="69">
        <f t="shared" si="8"/>
        <v>2747.3796962399997</v>
      </c>
      <c r="I57" s="69">
        <f t="shared" si="8"/>
        <v>2784.7744444</v>
      </c>
      <c r="J57" s="69">
        <f t="shared" si="8"/>
        <v>2918.0375689800003</v>
      </c>
      <c r="K57" s="69">
        <f t="shared" si="8"/>
        <v>2942.7844367899997</v>
      </c>
      <c r="L57" s="69">
        <f t="shared" si="8"/>
        <v>2965.7733329800003</v>
      </c>
      <c r="M57" s="69">
        <f t="shared" si="8"/>
        <v>2982.9077170499995</v>
      </c>
      <c r="N57" s="69">
        <f t="shared" si="8"/>
        <v>3022.6657058300002</v>
      </c>
      <c r="O57" s="69">
        <f t="shared" si="8"/>
        <v>3156.6895205199999</v>
      </c>
      <c r="P57" s="69">
        <f t="shared" si="8"/>
        <v>3198.6955886500004</v>
      </c>
      <c r="Q57" s="69">
        <f t="shared" si="8"/>
        <v>3221.84355306</v>
      </c>
      <c r="R57" s="69">
        <f t="shared" si="8"/>
        <v>3244.64294273</v>
      </c>
      <c r="S57" s="69">
        <f t="shared" si="8"/>
        <v>3248.72842498</v>
      </c>
      <c r="T57" s="69">
        <f t="shared" si="8"/>
        <v>3261.1707933400003</v>
      </c>
      <c r="U57" s="69">
        <f t="shared" si="8"/>
        <v>3265.5581491700009</v>
      </c>
      <c r="V57" s="69">
        <f t="shared" si="8"/>
        <v>3266.3319348800001</v>
      </c>
      <c r="W57" s="69">
        <f t="shared" si="8"/>
        <v>3257.2242685900005</v>
      </c>
      <c r="X57" s="69">
        <f t="shared" si="8"/>
        <v>3254.8906525500001</v>
      </c>
      <c r="Y57" s="69">
        <f t="shared" si="8"/>
        <v>3257.1265710800003</v>
      </c>
      <c r="Z57" s="69">
        <f t="shared" si="8"/>
        <v>3260.8040745099997</v>
      </c>
      <c r="AA57" s="69">
        <f t="shared" si="8"/>
        <v>3263.3991438999997</v>
      </c>
      <c r="AB57" s="69">
        <f t="shared" si="8"/>
        <v>3288.6159579800001</v>
      </c>
      <c r="AC57" s="69">
        <f t="shared" si="8"/>
        <v>3300.9813543999994</v>
      </c>
      <c r="AD57" s="69">
        <f t="shared" si="8"/>
        <v>3313.1904494399996</v>
      </c>
      <c r="AE57" s="69">
        <f t="shared" si="8"/>
        <v>3307.9840473399995</v>
      </c>
      <c r="AF57" s="69">
        <f t="shared" si="8"/>
        <v>3310.5933117499999</v>
      </c>
      <c r="AG57" s="69">
        <f t="shared" si="8"/>
        <v>3304.5910281200004</v>
      </c>
      <c r="AH57" s="69">
        <f t="shared" si="8"/>
        <v>3295.7940059599996</v>
      </c>
      <c r="AI57" s="75">
        <f>SUM(AI49:AI56)</f>
        <v>91002.617540489984</v>
      </c>
      <c r="AJ57" s="68">
        <f t="shared" si="8"/>
        <v>1</v>
      </c>
    </row>
    <row r="58" spans="1:37" collapsed="1"/>
    <row r="60" spans="1:37">
      <c r="A60" s="4" t="s">
        <v>342</v>
      </c>
      <c r="B60" s="5" t="s">
        <v>500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outlineLevel="1">
      <c r="A61" t="s">
        <v>236</v>
      </c>
    </row>
    <row r="62" spans="1:37" outlineLevel="1">
      <c r="A62" t="s">
        <v>513</v>
      </c>
      <c r="D62">
        <v>2020</v>
      </c>
      <c r="E62">
        <v>2021</v>
      </c>
      <c r="F62">
        <v>2022</v>
      </c>
      <c r="G62">
        <v>2023</v>
      </c>
      <c r="H62">
        <v>2024</v>
      </c>
      <c r="I62">
        <v>2025</v>
      </c>
      <c r="J62">
        <v>2026</v>
      </c>
      <c r="K62">
        <v>2027</v>
      </c>
      <c r="L62">
        <v>2028</v>
      </c>
      <c r="M62">
        <v>2029</v>
      </c>
      <c r="N62">
        <v>2030</v>
      </c>
      <c r="O62">
        <v>2031</v>
      </c>
      <c r="P62">
        <v>2032</v>
      </c>
      <c r="Q62">
        <v>2033</v>
      </c>
      <c r="R62">
        <v>2034</v>
      </c>
      <c r="S62">
        <v>2035</v>
      </c>
      <c r="T62">
        <v>2036</v>
      </c>
      <c r="U62">
        <v>2037</v>
      </c>
      <c r="V62">
        <v>2038</v>
      </c>
      <c r="W62">
        <v>2039</v>
      </c>
      <c r="X62">
        <v>2040</v>
      </c>
      <c r="Y62">
        <v>2041</v>
      </c>
      <c r="Z62">
        <v>2042</v>
      </c>
      <c r="AA62">
        <v>2043</v>
      </c>
      <c r="AB62">
        <v>2044</v>
      </c>
      <c r="AC62">
        <v>2045</v>
      </c>
      <c r="AD62">
        <v>2046</v>
      </c>
      <c r="AE62">
        <v>2047</v>
      </c>
      <c r="AF62">
        <v>2048</v>
      </c>
      <c r="AG62">
        <v>2049</v>
      </c>
      <c r="AH62">
        <v>2050</v>
      </c>
    </row>
    <row r="63" spans="1:37" outlineLevel="1">
      <c r="A63" t="s">
        <v>597</v>
      </c>
      <c r="B63" t="s">
        <v>521</v>
      </c>
      <c r="C63" t="s">
        <v>412</v>
      </c>
      <c r="D63">
        <f>SUMIFS('EPS BAU Outputs'!C:C,'EPS BAU Outputs'!$A:$A,"*"&amp;$C63&amp;"*",'EPS BAU Outputs'!$A:$A,"*"&amp;$B63&amp;"*",'EPS BAU Outputs'!$A:$A,"*"&amp;$A63&amp;"*",'EPS BAU Outputs'!$B:$B,$B$60)/10^12*VLOOKUP($C63,GWPbyPollutant,2,FALSE)</f>
        <v>1.8047623999999998</v>
      </c>
      <c r="E63">
        <f>SUMIFS('EPS BAU Outputs'!D:D,'EPS BAU Outputs'!$A:$A,"*"&amp;$C63&amp;"*",'EPS BAU Outputs'!$A:$A,"*"&amp;$B63&amp;"*",'EPS BAU Outputs'!$A:$A,"*"&amp;$A63&amp;"*",'EPS BAU Outputs'!$B:$B,$B$60)/10^12*VLOOKUP($C63,GWPbyPollutant,2,FALSE)</f>
        <v>1.9170423999999997</v>
      </c>
      <c r="F63">
        <f>SUMIFS('EPS BAU Outputs'!E:E,'EPS BAU Outputs'!$A:$A,"*"&amp;$C63&amp;"*",'EPS BAU Outputs'!$A:$A,"*"&amp;$B63&amp;"*",'EPS BAU Outputs'!$A:$A,"*"&amp;$A63&amp;"*",'EPS BAU Outputs'!$B:$B,$B$60)/10^12*VLOOKUP($C63,GWPbyPollutant,2,FALSE)</f>
        <v>1.9738571999999999</v>
      </c>
      <c r="G63">
        <f>SUMIFS('EPS BAU Outputs'!F:F,'EPS BAU Outputs'!$A:$A,"*"&amp;$C63&amp;"*",'EPS BAU Outputs'!$A:$A,"*"&amp;$B63&amp;"*",'EPS BAU Outputs'!$A:$A,"*"&amp;$A63&amp;"*",'EPS BAU Outputs'!$B:$B,$B$60)/10^12*VLOOKUP($C63,GWPbyPollutant,2,FALSE)</f>
        <v>2.011968</v>
      </c>
      <c r="H63">
        <f>SUMIFS('EPS BAU Outputs'!G:G,'EPS BAU Outputs'!$A:$A,"*"&amp;$C63&amp;"*",'EPS BAU Outputs'!$A:$A,"*"&amp;$B63&amp;"*",'EPS BAU Outputs'!$A:$A,"*"&amp;$A63&amp;"*",'EPS BAU Outputs'!$B:$B,$B$60)/10^12*VLOOKUP($C63,GWPbyPollutant,2,FALSE)</f>
        <v>2.0017368000000002</v>
      </c>
      <c r="I63">
        <f>SUMIFS('EPS BAU Outputs'!H:H,'EPS BAU Outputs'!$A:$A,"*"&amp;$C63&amp;"*",'EPS BAU Outputs'!$A:$A,"*"&amp;$B63&amp;"*",'EPS BAU Outputs'!$A:$A,"*"&amp;$A63&amp;"*",'EPS BAU Outputs'!$B:$B,$B$60)/10^12*VLOOKUP($C63,GWPbyPollutant,2,FALSE)</f>
        <v>1.9867904000000001</v>
      </c>
      <c r="J63">
        <f>SUMIFS('EPS BAU Outputs'!I:I,'EPS BAU Outputs'!$A:$A,"*"&amp;$C63&amp;"*",'EPS BAU Outputs'!$A:$A,"*"&amp;$B63&amp;"*",'EPS BAU Outputs'!$A:$A,"*"&amp;$A63&amp;"*",'EPS BAU Outputs'!$B:$B,$B$60)/10^12*VLOOKUP($C63,GWPbyPollutant,2,FALSE)</f>
        <v>1.9586588</v>
      </c>
      <c r="K63">
        <f>SUMIFS('EPS BAU Outputs'!J:J,'EPS BAU Outputs'!$A:$A,"*"&amp;$C63&amp;"*",'EPS BAU Outputs'!$A:$A,"*"&amp;$B63&amp;"*",'EPS BAU Outputs'!$A:$A,"*"&amp;$A63&amp;"*",'EPS BAU Outputs'!$B:$B,$B$60)/10^12*VLOOKUP($C63,GWPbyPollutant,2,FALSE)</f>
        <v>1.9250559999999999</v>
      </c>
      <c r="L63">
        <f>SUMIFS('EPS BAU Outputs'!K:K,'EPS BAU Outputs'!$A:$A,"*"&amp;$C63&amp;"*",'EPS BAU Outputs'!$A:$A,"*"&amp;$B63&amp;"*",'EPS BAU Outputs'!$A:$A,"*"&amp;$A63&amp;"*",'EPS BAU Outputs'!$B:$B,$B$60)/10^12*VLOOKUP($C63,GWPbyPollutant,2,FALSE)</f>
        <v>1.8936596000000001</v>
      </c>
      <c r="M63">
        <f>SUMIFS('EPS BAU Outputs'!L:L,'EPS BAU Outputs'!$A:$A,"*"&amp;$C63&amp;"*",'EPS BAU Outputs'!$A:$A,"*"&amp;$B63&amp;"*",'EPS BAU Outputs'!$A:$A,"*"&amp;$A63&amp;"*",'EPS BAU Outputs'!$B:$B,$B$60)/10^12*VLOOKUP($C63,GWPbyPollutant,2,FALSE)</f>
        <v>1.8591244000000002</v>
      </c>
      <c r="N63">
        <f>SUMIFS('EPS BAU Outputs'!M:M,'EPS BAU Outputs'!$A:$A,"*"&amp;$C63&amp;"*",'EPS BAU Outputs'!$A:$A,"*"&amp;$B63&amp;"*",'EPS BAU Outputs'!$A:$A,"*"&amp;$A63&amp;"*",'EPS BAU Outputs'!$B:$B,$B$60)/10^12*VLOOKUP($C63,GWPbyPollutant,2,FALSE)</f>
        <v>1.824732</v>
      </c>
      <c r="O63">
        <f>SUMIFS('EPS BAU Outputs'!N:N,'EPS BAU Outputs'!$A:$A,"*"&amp;$C63&amp;"*",'EPS BAU Outputs'!$A:$A,"*"&amp;$B63&amp;"*",'EPS BAU Outputs'!$A:$A,"*"&amp;$A63&amp;"*",'EPS BAU Outputs'!$B:$B,$B$60)/10^12*VLOOKUP($C63,GWPbyPollutant,2,FALSE)</f>
        <v>1.7895331999999997</v>
      </c>
      <c r="P63">
        <f>SUMIFS('EPS BAU Outputs'!O:O,'EPS BAU Outputs'!$A:$A,"*"&amp;$C63&amp;"*",'EPS BAU Outputs'!$A:$A,"*"&amp;$B63&amp;"*",'EPS BAU Outputs'!$A:$A,"*"&amp;$A63&amp;"*",'EPS BAU Outputs'!$B:$B,$B$60)/10^12*VLOOKUP($C63,GWPbyPollutant,2,FALSE)</f>
        <v>1.7541272000000001</v>
      </c>
      <c r="Q63">
        <f>SUMIFS('EPS BAU Outputs'!P:P,'EPS BAU Outputs'!$A:$A,"*"&amp;$C63&amp;"*",'EPS BAU Outputs'!$A:$A,"*"&amp;$B63&amp;"*",'EPS BAU Outputs'!$A:$A,"*"&amp;$A63&amp;"*",'EPS BAU Outputs'!$B:$B,$B$60)/10^12*VLOOKUP($C63,GWPbyPollutant,2,FALSE)</f>
        <v>1.7165848000000001</v>
      </c>
      <c r="R63">
        <f>SUMIFS('EPS BAU Outputs'!Q:Q,'EPS BAU Outputs'!$A:$A,"*"&amp;$C63&amp;"*",'EPS BAU Outputs'!$A:$A,"*"&amp;$B63&amp;"*",'EPS BAU Outputs'!$A:$A,"*"&amp;$A63&amp;"*",'EPS BAU Outputs'!$B:$B,$B$60)/10^12*VLOOKUP($C63,GWPbyPollutant,2,FALSE)</f>
        <v>1.6764272</v>
      </c>
      <c r="S63">
        <f>SUMIFS('EPS BAU Outputs'!R:R,'EPS BAU Outputs'!$A:$A,"*"&amp;$C63&amp;"*",'EPS BAU Outputs'!$A:$A,"*"&amp;$B63&amp;"*",'EPS BAU Outputs'!$A:$A,"*"&amp;$A63&amp;"*",'EPS BAU Outputs'!$B:$B,$B$60)/10^12*VLOOKUP($C63,GWPbyPollutant,2,FALSE)</f>
        <v>1.6372356000000001</v>
      </c>
      <c r="T63">
        <f>SUMIFS('EPS BAU Outputs'!S:S,'EPS BAU Outputs'!$A:$A,"*"&amp;$C63&amp;"*",'EPS BAU Outputs'!$A:$A,"*"&amp;$B63&amp;"*",'EPS BAU Outputs'!$A:$A,"*"&amp;$A63&amp;"*",'EPS BAU Outputs'!$B:$B,$B$60)/10^12*VLOOKUP($C63,GWPbyPollutant,2,FALSE)</f>
        <v>1.5989483999999998</v>
      </c>
      <c r="U63">
        <f>SUMIFS('EPS BAU Outputs'!T:T,'EPS BAU Outputs'!$A:$A,"*"&amp;$C63&amp;"*",'EPS BAU Outputs'!$A:$A,"*"&amp;$B63&amp;"*",'EPS BAU Outputs'!$A:$A,"*"&amp;$A63&amp;"*",'EPS BAU Outputs'!$B:$B,$B$60)/10^12*VLOOKUP($C63,GWPbyPollutant,2,FALSE)</f>
        <v>1.5626548</v>
      </c>
      <c r="V63">
        <f>SUMIFS('EPS BAU Outputs'!U:U,'EPS BAU Outputs'!$A:$A,"*"&amp;$C63&amp;"*",'EPS BAU Outputs'!$A:$A,"*"&amp;$B63&amp;"*",'EPS BAU Outputs'!$A:$A,"*"&amp;$A63&amp;"*",'EPS BAU Outputs'!$B:$B,$B$60)/10^12*VLOOKUP($C63,GWPbyPollutant,2,FALSE)</f>
        <v>1.5256276</v>
      </c>
      <c r="W63">
        <f>SUMIFS('EPS BAU Outputs'!V:V,'EPS BAU Outputs'!$A:$A,"*"&amp;$C63&amp;"*",'EPS BAU Outputs'!$A:$A,"*"&amp;$B63&amp;"*",'EPS BAU Outputs'!$A:$A,"*"&amp;$A63&amp;"*",'EPS BAU Outputs'!$B:$B,$B$60)/10^12*VLOOKUP($C63,GWPbyPollutant,2,FALSE)</f>
        <v>1.4927359999999998</v>
      </c>
      <c r="X63">
        <f>SUMIFS('EPS BAU Outputs'!W:W,'EPS BAU Outputs'!$A:$A,"*"&amp;$C63&amp;"*",'EPS BAU Outputs'!$A:$A,"*"&amp;$B63&amp;"*",'EPS BAU Outputs'!$A:$A,"*"&amp;$A63&amp;"*",'EPS BAU Outputs'!$B:$B,$B$60)/10^12*VLOOKUP($C63,GWPbyPollutant,2,FALSE)</f>
        <v>1.4597435999999999</v>
      </c>
      <c r="Y63">
        <f>SUMIFS('EPS BAU Outputs'!X:X,'EPS BAU Outputs'!$A:$A,"*"&amp;$C63&amp;"*",'EPS BAU Outputs'!$A:$A,"*"&amp;$B63&amp;"*",'EPS BAU Outputs'!$A:$A,"*"&amp;$A63&amp;"*",'EPS BAU Outputs'!$B:$B,$B$60)/10^12*VLOOKUP($C63,GWPbyPollutant,2,FALSE)</f>
        <v>1.4289799999999999</v>
      </c>
      <c r="Z63">
        <f>SUMIFS('EPS BAU Outputs'!Y:Y,'EPS BAU Outputs'!$A:$A,"*"&amp;$C63&amp;"*",'EPS BAU Outputs'!$A:$A,"*"&amp;$B63&amp;"*",'EPS BAU Outputs'!$A:$A,"*"&amp;$A63&amp;"*",'EPS BAU Outputs'!$B:$B,$B$60)/10^12*VLOOKUP($C63,GWPbyPollutant,2,FALSE)</f>
        <v>1.4012544</v>
      </c>
      <c r="AA63">
        <f>SUMIFS('EPS BAU Outputs'!Z:Z,'EPS BAU Outputs'!$A:$A,"*"&amp;$C63&amp;"*",'EPS BAU Outputs'!$A:$A,"*"&amp;$B63&amp;"*",'EPS BAU Outputs'!$A:$A,"*"&amp;$A63&amp;"*",'EPS BAU Outputs'!$B:$B,$B$60)/10^12*VLOOKUP($C63,GWPbyPollutant,2,FALSE)</f>
        <v>1.3762056</v>
      </c>
      <c r="AB63">
        <f>SUMIFS('EPS BAU Outputs'!AA:AA,'EPS BAU Outputs'!$A:$A,"*"&amp;$C63&amp;"*",'EPS BAU Outputs'!$A:$A,"*"&amp;$B63&amp;"*",'EPS BAU Outputs'!$A:$A,"*"&amp;$A63&amp;"*",'EPS BAU Outputs'!$B:$B,$B$60)/10^12*VLOOKUP($C63,GWPbyPollutant,2,FALSE)</f>
        <v>1.3506416000000001</v>
      </c>
      <c r="AC63">
        <f>SUMIFS('EPS BAU Outputs'!AB:AB,'EPS BAU Outputs'!$A:$A,"*"&amp;$C63&amp;"*",'EPS BAU Outputs'!$A:$A,"*"&amp;$B63&amp;"*",'EPS BAU Outputs'!$A:$A,"*"&amp;$A63&amp;"*",'EPS BAU Outputs'!$B:$B,$B$60)/10^12*VLOOKUP($C63,GWPbyPollutant,2,FALSE)</f>
        <v>1.3285271999999999</v>
      </c>
      <c r="AD63">
        <f>SUMIFS('EPS BAU Outputs'!AC:AC,'EPS BAU Outputs'!$A:$A,"*"&amp;$C63&amp;"*",'EPS BAU Outputs'!$A:$A,"*"&amp;$B63&amp;"*",'EPS BAU Outputs'!$A:$A,"*"&amp;$A63&amp;"*",'EPS BAU Outputs'!$B:$B,$B$60)/10^12*VLOOKUP($C63,GWPbyPollutant,2,FALSE)</f>
        <v>1.3101984</v>
      </c>
      <c r="AE63">
        <f>SUMIFS('EPS BAU Outputs'!AD:AD,'EPS BAU Outputs'!$A:$A,"*"&amp;$C63&amp;"*",'EPS BAU Outputs'!$A:$A,"*"&amp;$B63&amp;"*",'EPS BAU Outputs'!$A:$A,"*"&amp;$A63&amp;"*",'EPS BAU Outputs'!$B:$B,$B$60)/10^12*VLOOKUP($C63,GWPbyPollutant,2,FALSE)</f>
        <v>1.2938352</v>
      </c>
      <c r="AF63">
        <f>SUMIFS('EPS BAU Outputs'!AE:AE,'EPS BAU Outputs'!$A:$A,"*"&amp;$C63&amp;"*",'EPS BAU Outputs'!$A:$A,"*"&amp;$B63&amp;"*",'EPS BAU Outputs'!$A:$A,"*"&amp;$A63&amp;"*",'EPS BAU Outputs'!$B:$B,$B$60)/10^12*VLOOKUP($C63,GWPbyPollutant,2,FALSE)</f>
        <v>1.2782056000000002</v>
      </c>
      <c r="AG63">
        <f>SUMIFS('EPS BAU Outputs'!AF:AF,'EPS BAU Outputs'!$A:$A,"*"&amp;$C63&amp;"*",'EPS BAU Outputs'!$A:$A,"*"&amp;$B63&amp;"*",'EPS BAU Outputs'!$A:$A,"*"&amp;$A63&amp;"*",'EPS BAU Outputs'!$B:$B,$B$60)/10^12*VLOOKUP($C63,GWPbyPollutant,2,FALSE)</f>
        <v>1.2647264</v>
      </c>
      <c r="AH63">
        <f>SUMIFS('EPS BAU Outputs'!AG:AG,'EPS BAU Outputs'!$A:$A,"*"&amp;$C63&amp;"*",'EPS BAU Outputs'!$A:$A,"*"&amp;$B63&amp;"*",'EPS BAU Outputs'!$A:$A,"*"&amp;$A63&amp;"*",'EPS BAU Outputs'!$B:$B,$B$60)/10^12*VLOOKUP($C63,GWPbyPollutant,2,FALSE)</f>
        <v>1.2568136000000001</v>
      </c>
    </row>
    <row r="64" spans="1:37" outlineLevel="1">
      <c r="A64" t="s">
        <v>597</v>
      </c>
      <c r="B64" t="s">
        <v>521</v>
      </c>
      <c r="C64" t="s">
        <v>411</v>
      </c>
      <c r="D64">
        <f>SUMIFS('EPS BAU Outputs'!C:C,'EPS BAU Outputs'!$A:$A,"*"&amp;$C64&amp;"*",'EPS BAU Outputs'!$A:$A,"*"&amp;$B64&amp;"*",'EPS BAU Outputs'!$A:$A,"*"&amp;$A64&amp;"*",'EPS BAU Outputs'!$B:$B,$B$60)/10^12*VLOOKUP($C64,GWPbyPollutant,2,FALSE)</f>
        <v>3.4142600000000001</v>
      </c>
      <c r="E64">
        <f>SUMIFS('EPS BAU Outputs'!D:D,'EPS BAU Outputs'!$A:$A,"*"&amp;$C64&amp;"*",'EPS BAU Outputs'!$A:$A,"*"&amp;$B64&amp;"*",'EPS BAU Outputs'!$A:$A,"*"&amp;$A64&amp;"*",'EPS BAU Outputs'!$B:$B,$B$60)/10^12*VLOOKUP($C64,GWPbyPollutant,2,FALSE)</f>
        <v>3.6267635</v>
      </c>
      <c r="F64">
        <f>SUMIFS('EPS BAU Outputs'!E:E,'EPS BAU Outputs'!$A:$A,"*"&amp;$C64&amp;"*",'EPS BAU Outputs'!$A:$A,"*"&amp;$B64&amp;"*",'EPS BAU Outputs'!$A:$A,"*"&amp;$A64&amp;"*",'EPS BAU Outputs'!$B:$B,$B$60)/10^12*VLOOKUP($C64,GWPbyPollutant,2,FALSE)</f>
        <v>3.7343800000000003</v>
      </c>
      <c r="G64">
        <f>SUMIFS('EPS BAU Outputs'!F:F,'EPS BAU Outputs'!$A:$A,"*"&amp;$C64&amp;"*",'EPS BAU Outputs'!$A:$A,"*"&amp;$B64&amp;"*",'EPS BAU Outputs'!$A:$A,"*"&amp;$A64&amp;"*",'EPS BAU Outputs'!$B:$B,$B$60)/10^12*VLOOKUP($C64,GWPbyPollutant,2,FALSE)</f>
        <v>3.8065925000000003</v>
      </c>
      <c r="H64">
        <f>SUMIFS('EPS BAU Outputs'!G:G,'EPS BAU Outputs'!$A:$A,"*"&amp;$C64&amp;"*",'EPS BAU Outputs'!$A:$A,"*"&amp;$B64&amp;"*",'EPS BAU Outputs'!$A:$A,"*"&amp;$A64&amp;"*",'EPS BAU Outputs'!$B:$B,$B$60)/10^12*VLOOKUP($C64,GWPbyPollutant,2,FALSE)</f>
        <v>3.7873269999999999</v>
      </c>
      <c r="I64">
        <f>SUMIFS('EPS BAU Outputs'!H:H,'EPS BAU Outputs'!$A:$A,"*"&amp;$C64&amp;"*",'EPS BAU Outputs'!$A:$A,"*"&amp;$B64&amp;"*",'EPS BAU Outputs'!$A:$A,"*"&amp;$A64&amp;"*",'EPS BAU Outputs'!$B:$B,$B$60)/10^12*VLOOKUP($C64,GWPbyPollutant,2,FALSE)</f>
        <v>3.7591044999999998</v>
      </c>
      <c r="J64">
        <f>SUMIFS('EPS BAU Outputs'!I:I,'EPS BAU Outputs'!$A:$A,"*"&amp;$C64&amp;"*",'EPS BAU Outputs'!$A:$A,"*"&amp;$B64&amp;"*",'EPS BAU Outputs'!$A:$A,"*"&amp;$A64&amp;"*",'EPS BAU Outputs'!$B:$B,$B$60)/10^12*VLOOKUP($C64,GWPbyPollutant,2,FALSE)</f>
        <v>3.705972</v>
      </c>
      <c r="K64">
        <f>SUMIFS('EPS BAU Outputs'!J:J,'EPS BAU Outputs'!$A:$A,"*"&amp;$C64&amp;"*",'EPS BAU Outputs'!$A:$A,"*"&amp;$B64&amp;"*",'EPS BAU Outputs'!$A:$A,"*"&amp;$A64&amp;"*",'EPS BAU Outputs'!$B:$B,$B$60)/10^12*VLOOKUP($C64,GWPbyPollutant,2,FALSE)</f>
        <v>3.6424515</v>
      </c>
      <c r="L64">
        <f>SUMIFS('EPS BAU Outputs'!K:K,'EPS BAU Outputs'!$A:$A,"*"&amp;$C64&amp;"*",'EPS BAU Outputs'!$A:$A,"*"&amp;$B64&amp;"*",'EPS BAU Outputs'!$A:$A,"*"&amp;$A64&amp;"*",'EPS BAU Outputs'!$B:$B,$B$60)/10^12*VLOOKUP($C64,GWPbyPollutant,2,FALSE)</f>
        <v>3.5831180000000002</v>
      </c>
      <c r="M64">
        <f>SUMIFS('EPS BAU Outputs'!L:L,'EPS BAU Outputs'!$A:$A,"*"&amp;$C64&amp;"*",'EPS BAU Outputs'!$A:$A,"*"&amp;$B64&amp;"*",'EPS BAU Outputs'!$A:$A,"*"&amp;$A64&amp;"*",'EPS BAU Outputs'!$B:$B,$B$60)/10^12*VLOOKUP($C64,GWPbyPollutant,2,FALSE)</f>
        <v>3.5178484999999999</v>
      </c>
      <c r="N64">
        <f>SUMIFS('EPS BAU Outputs'!M:M,'EPS BAU Outputs'!$A:$A,"*"&amp;$C64&amp;"*",'EPS BAU Outputs'!$A:$A,"*"&amp;$B64&amp;"*",'EPS BAU Outputs'!$A:$A,"*"&amp;$A64&amp;"*",'EPS BAU Outputs'!$B:$B,$B$60)/10^12*VLOOKUP($C64,GWPbyPollutant,2,FALSE)</f>
        <v>3.4528440000000002</v>
      </c>
      <c r="O64">
        <f>SUMIFS('EPS BAU Outputs'!N:N,'EPS BAU Outputs'!$A:$A,"*"&amp;$C64&amp;"*",'EPS BAU Outputs'!$A:$A,"*"&amp;$B64&amp;"*",'EPS BAU Outputs'!$A:$A,"*"&amp;$A64&amp;"*",'EPS BAU Outputs'!$B:$B,$B$60)/10^12*VLOOKUP($C64,GWPbyPollutant,2,FALSE)</f>
        <v>3.3863024999999998</v>
      </c>
      <c r="P64">
        <f>SUMIFS('EPS BAU Outputs'!O:O,'EPS BAU Outputs'!$A:$A,"*"&amp;$C64&amp;"*",'EPS BAU Outputs'!$A:$A,"*"&amp;$B64&amp;"*",'EPS BAU Outputs'!$A:$A,"*"&amp;$A64&amp;"*",'EPS BAU Outputs'!$B:$B,$B$60)/10^12*VLOOKUP($C64,GWPbyPollutant,2,FALSE)</f>
        <v>3.3193634999999997</v>
      </c>
      <c r="Q64">
        <f>SUMIFS('EPS BAU Outputs'!P:P,'EPS BAU Outputs'!$A:$A,"*"&amp;$C64&amp;"*",'EPS BAU Outputs'!$A:$A,"*"&amp;$B64&amp;"*",'EPS BAU Outputs'!$A:$A,"*"&amp;$A64&amp;"*",'EPS BAU Outputs'!$B:$B,$B$60)/10^12*VLOOKUP($C64,GWPbyPollutant,2,FALSE)</f>
        <v>3.2483964999999997</v>
      </c>
      <c r="R64">
        <f>SUMIFS('EPS BAU Outputs'!Q:Q,'EPS BAU Outputs'!$A:$A,"*"&amp;$C64&amp;"*",'EPS BAU Outputs'!$A:$A,"*"&amp;$B64&amp;"*",'EPS BAU Outputs'!$A:$A,"*"&amp;$A64&amp;"*",'EPS BAU Outputs'!$B:$B,$B$60)/10^12*VLOOKUP($C64,GWPbyPollutant,2,FALSE)</f>
        <v>3.1724740000000002</v>
      </c>
      <c r="S64">
        <f>SUMIFS('EPS BAU Outputs'!R:R,'EPS BAU Outputs'!$A:$A,"*"&amp;$C64&amp;"*",'EPS BAU Outputs'!$A:$A,"*"&amp;$B64&amp;"*",'EPS BAU Outputs'!$A:$A,"*"&amp;$A64&amp;"*",'EPS BAU Outputs'!$B:$B,$B$60)/10^12*VLOOKUP($C64,GWPbyPollutant,2,FALSE)</f>
        <v>3.0983535</v>
      </c>
      <c r="T64">
        <f>SUMIFS('EPS BAU Outputs'!S:S,'EPS BAU Outputs'!$A:$A,"*"&amp;$C64&amp;"*",'EPS BAU Outputs'!$A:$A,"*"&amp;$B64&amp;"*",'EPS BAU Outputs'!$A:$A,"*"&amp;$A64&amp;"*",'EPS BAU Outputs'!$B:$B,$B$60)/10^12*VLOOKUP($C64,GWPbyPollutant,2,FALSE)</f>
        <v>3.0259555000000002</v>
      </c>
      <c r="U64">
        <f>SUMIFS('EPS BAU Outputs'!T:T,'EPS BAU Outputs'!$A:$A,"*"&amp;$C64&amp;"*",'EPS BAU Outputs'!$A:$A,"*"&amp;$B64&amp;"*",'EPS BAU Outputs'!$A:$A,"*"&amp;$A64&amp;"*",'EPS BAU Outputs'!$B:$B,$B$60)/10^12*VLOOKUP($C64,GWPbyPollutant,2,FALSE)</f>
        <v>2.9573469999999999</v>
      </c>
      <c r="V64">
        <f>SUMIFS('EPS BAU Outputs'!U:U,'EPS BAU Outputs'!$A:$A,"*"&amp;$C64&amp;"*",'EPS BAU Outputs'!$A:$A,"*"&amp;$B64&amp;"*",'EPS BAU Outputs'!$A:$A,"*"&amp;$A64&amp;"*",'EPS BAU Outputs'!$B:$B,$B$60)/10^12*VLOOKUP($C64,GWPbyPollutant,2,FALSE)</f>
        <v>2.8873075000000004</v>
      </c>
      <c r="W64">
        <f>SUMIFS('EPS BAU Outputs'!V:V,'EPS BAU Outputs'!$A:$A,"*"&amp;$C64&amp;"*",'EPS BAU Outputs'!$A:$A,"*"&amp;$B64&amp;"*",'EPS BAU Outputs'!$A:$A,"*"&amp;$A64&amp;"*",'EPS BAU Outputs'!$B:$B,$B$60)/10^12*VLOOKUP($C64,GWPbyPollutant,2,FALSE)</f>
        <v>2.8251119999999998</v>
      </c>
      <c r="X64">
        <f>SUMIFS('EPS BAU Outputs'!W:W,'EPS BAU Outputs'!$A:$A,"*"&amp;$C64&amp;"*",'EPS BAU Outputs'!$A:$A,"*"&amp;$B64&amp;"*",'EPS BAU Outputs'!$A:$A,"*"&amp;$A64&amp;"*",'EPS BAU Outputs'!$B:$B,$B$60)/10^12*VLOOKUP($C64,GWPbyPollutant,2,FALSE)</f>
        <v>2.7626515</v>
      </c>
      <c r="Y64">
        <f>SUMIFS('EPS BAU Outputs'!X:X,'EPS BAU Outputs'!$A:$A,"*"&amp;$C64&amp;"*",'EPS BAU Outputs'!$A:$A,"*"&amp;$B64&amp;"*",'EPS BAU Outputs'!$A:$A,"*"&amp;$A64&amp;"*",'EPS BAU Outputs'!$B:$B,$B$60)/10^12*VLOOKUP($C64,GWPbyPollutant,2,FALSE)</f>
        <v>2.704431</v>
      </c>
      <c r="Z64">
        <f>SUMIFS('EPS BAU Outputs'!Y:Y,'EPS BAU Outputs'!$A:$A,"*"&amp;$C64&amp;"*",'EPS BAU Outputs'!$A:$A,"*"&amp;$B64&amp;"*",'EPS BAU Outputs'!$A:$A,"*"&amp;$A64&amp;"*",'EPS BAU Outputs'!$B:$B,$B$60)/10^12*VLOOKUP($C64,GWPbyPollutant,2,FALSE)</f>
        <v>2.6519344999999999</v>
      </c>
      <c r="AA64">
        <f>SUMIFS('EPS BAU Outputs'!Z:Z,'EPS BAU Outputs'!$A:$A,"*"&amp;$C64&amp;"*",'EPS BAU Outputs'!$A:$A,"*"&amp;$B64&amp;"*",'EPS BAU Outputs'!$A:$A,"*"&amp;$A64&amp;"*",'EPS BAU Outputs'!$B:$B,$B$60)/10^12*VLOOKUP($C64,GWPbyPollutant,2,FALSE)</f>
        <v>2.6045180499999998</v>
      </c>
      <c r="AB64">
        <f>SUMIFS('EPS BAU Outputs'!AA:AA,'EPS BAU Outputs'!$A:$A,"*"&amp;$C64&amp;"*",'EPS BAU Outputs'!$A:$A,"*"&amp;$B64&amp;"*",'EPS BAU Outputs'!$A:$A,"*"&amp;$A64&amp;"*",'EPS BAU Outputs'!$B:$B,$B$60)/10^12*VLOOKUP($C64,GWPbyPollutant,2,FALSE)</f>
        <v>2.5561237499999998</v>
      </c>
      <c r="AC64">
        <f>SUMIFS('EPS BAU Outputs'!AB:AB,'EPS BAU Outputs'!$A:$A,"*"&amp;$C64&amp;"*",'EPS BAU Outputs'!$A:$A,"*"&amp;$B64&amp;"*",'EPS BAU Outputs'!$A:$A,"*"&amp;$A64&amp;"*",'EPS BAU Outputs'!$B:$B,$B$60)/10^12*VLOOKUP($C64,GWPbyPollutant,2,FALSE)</f>
        <v>2.5142511000000001</v>
      </c>
      <c r="AD64">
        <f>SUMIFS('EPS BAU Outputs'!AC:AC,'EPS BAU Outputs'!$A:$A,"*"&amp;$C64&amp;"*",'EPS BAU Outputs'!$A:$A,"*"&amp;$B64&amp;"*",'EPS BAU Outputs'!$A:$A,"*"&amp;$A64&amp;"*",'EPS BAU Outputs'!$B:$B,$B$60)/10^12*VLOOKUP($C64,GWPbyPollutant,2,FALSE)</f>
        <v>2.4795440499999999</v>
      </c>
      <c r="AE64">
        <f>SUMIFS('EPS BAU Outputs'!AD:AD,'EPS BAU Outputs'!$A:$A,"*"&amp;$C64&amp;"*",'EPS BAU Outputs'!$A:$A,"*"&amp;$B64&amp;"*",'EPS BAU Outputs'!$A:$A,"*"&amp;$A64&amp;"*",'EPS BAU Outputs'!$B:$B,$B$60)/10^12*VLOOKUP($C64,GWPbyPollutant,2,FALSE)</f>
        <v>2.4485602500000003</v>
      </c>
      <c r="AF64">
        <f>SUMIFS('EPS BAU Outputs'!AE:AE,'EPS BAU Outputs'!$A:$A,"*"&amp;$C64&amp;"*",'EPS BAU Outputs'!$A:$A,"*"&amp;$B64&amp;"*",'EPS BAU Outputs'!$A:$A,"*"&amp;$A64&amp;"*",'EPS BAU Outputs'!$B:$B,$B$60)/10^12*VLOOKUP($C64,GWPbyPollutant,2,FALSE)</f>
        <v>2.4189650499999997</v>
      </c>
      <c r="AG64">
        <f>SUMIFS('EPS BAU Outputs'!AF:AF,'EPS BAU Outputs'!$A:$A,"*"&amp;$C64&amp;"*",'EPS BAU Outputs'!$A:$A,"*"&amp;$B64&amp;"*",'EPS BAU Outputs'!$A:$A,"*"&amp;$A64&amp;"*",'EPS BAU Outputs'!$B:$B,$B$60)/10^12*VLOOKUP($C64,GWPbyPollutant,2,FALSE)</f>
        <v>2.3934402499999998</v>
      </c>
      <c r="AH64">
        <f>SUMIFS('EPS BAU Outputs'!AG:AG,'EPS BAU Outputs'!$A:$A,"*"&amp;$C64&amp;"*",'EPS BAU Outputs'!$A:$A,"*"&amp;$B64&amp;"*",'EPS BAU Outputs'!$A:$A,"*"&amp;$A64&amp;"*",'EPS BAU Outputs'!$B:$B,$B$60)/10^12*VLOOKUP($C64,GWPbyPollutant,2,FALSE)</f>
        <v>2.3784491999999999</v>
      </c>
    </row>
    <row r="65" spans="1:34" outlineLevel="1">
      <c r="A65" t="s">
        <v>597</v>
      </c>
      <c r="B65" t="s">
        <v>521</v>
      </c>
      <c r="C65" t="s">
        <v>595</v>
      </c>
      <c r="D65">
        <f>SUMIFS('EPS BAU Outputs'!C:C,'EPS BAU Outputs'!$A:$A,"*"&amp;$C65&amp;"*",'EPS BAU Outputs'!$A:$A,"*"&amp;$B65&amp;"*",'EPS BAU Outputs'!$A:$A,"*"&amp;$A65&amp;"*",'EPS BAU Outputs'!$B:$B,$B$60)/10^12*VLOOKUP($C65,GWPbyPollutant,2,FALSE)</f>
        <v>0</v>
      </c>
      <c r="E65">
        <f>SUMIFS('EPS BAU Outputs'!D:D,'EPS BAU Outputs'!$A:$A,"*"&amp;$C65&amp;"*",'EPS BAU Outputs'!$A:$A,"*"&amp;$B65&amp;"*",'EPS BAU Outputs'!$A:$A,"*"&amp;$A65&amp;"*",'EPS BAU Outputs'!$B:$B,$B$60)/10^12*VLOOKUP($C65,GWPbyPollutant,2,FALSE)</f>
        <v>0</v>
      </c>
      <c r="F65">
        <f>SUMIFS('EPS BAU Outputs'!E:E,'EPS BAU Outputs'!$A:$A,"*"&amp;$C65&amp;"*",'EPS BAU Outputs'!$A:$A,"*"&amp;$B65&amp;"*",'EPS BAU Outputs'!$A:$A,"*"&amp;$A65&amp;"*",'EPS BAU Outputs'!$B:$B,$B$60)/10^12*VLOOKUP($C65,GWPbyPollutant,2,FALSE)</f>
        <v>0</v>
      </c>
      <c r="G65">
        <f>SUMIFS('EPS BAU Outputs'!F:F,'EPS BAU Outputs'!$A:$A,"*"&amp;$C65&amp;"*",'EPS BAU Outputs'!$A:$A,"*"&amp;$B65&amp;"*",'EPS BAU Outputs'!$A:$A,"*"&amp;$A65&amp;"*",'EPS BAU Outputs'!$B:$B,$B$60)/10^12*VLOOKUP($C65,GWPbyPollutant,2,FALSE)</f>
        <v>0</v>
      </c>
      <c r="H65">
        <f>SUMIFS('EPS BAU Outputs'!G:G,'EPS BAU Outputs'!$A:$A,"*"&amp;$C65&amp;"*",'EPS BAU Outputs'!$A:$A,"*"&amp;$B65&amp;"*",'EPS BAU Outputs'!$A:$A,"*"&amp;$A65&amp;"*",'EPS BAU Outputs'!$B:$B,$B$60)/10^12*VLOOKUP($C65,GWPbyPollutant,2,FALSE)</f>
        <v>0</v>
      </c>
      <c r="I65">
        <f>SUMIFS('EPS BAU Outputs'!H:H,'EPS BAU Outputs'!$A:$A,"*"&amp;$C65&amp;"*",'EPS BAU Outputs'!$A:$A,"*"&amp;$B65&amp;"*",'EPS BAU Outputs'!$A:$A,"*"&amp;$A65&amp;"*",'EPS BAU Outputs'!$B:$B,$B$60)/10^12*VLOOKUP($C65,GWPbyPollutant,2,FALSE)</f>
        <v>0</v>
      </c>
      <c r="J65">
        <f>SUMIFS('EPS BAU Outputs'!I:I,'EPS BAU Outputs'!$A:$A,"*"&amp;$C65&amp;"*",'EPS BAU Outputs'!$A:$A,"*"&amp;$B65&amp;"*",'EPS BAU Outputs'!$A:$A,"*"&amp;$A65&amp;"*",'EPS BAU Outputs'!$B:$B,$B$60)/10^12*VLOOKUP($C65,GWPbyPollutant,2,FALSE)</f>
        <v>0</v>
      </c>
      <c r="K65">
        <f>SUMIFS('EPS BAU Outputs'!J:J,'EPS BAU Outputs'!$A:$A,"*"&amp;$C65&amp;"*",'EPS BAU Outputs'!$A:$A,"*"&amp;$B65&amp;"*",'EPS BAU Outputs'!$A:$A,"*"&amp;$A65&amp;"*",'EPS BAU Outputs'!$B:$B,$B$60)/10^12*VLOOKUP($C65,GWPbyPollutant,2,FALSE)</f>
        <v>0</v>
      </c>
      <c r="L65">
        <f>SUMIFS('EPS BAU Outputs'!K:K,'EPS BAU Outputs'!$A:$A,"*"&amp;$C65&amp;"*",'EPS BAU Outputs'!$A:$A,"*"&amp;$B65&amp;"*",'EPS BAU Outputs'!$A:$A,"*"&amp;$A65&amp;"*",'EPS BAU Outputs'!$B:$B,$B$60)/10^12*VLOOKUP($C65,GWPbyPollutant,2,FALSE)</f>
        <v>0</v>
      </c>
      <c r="M65">
        <f>SUMIFS('EPS BAU Outputs'!L:L,'EPS BAU Outputs'!$A:$A,"*"&amp;$C65&amp;"*",'EPS BAU Outputs'!$A:$A,"*"&amp;$B65&amp;"*",'EPS BAU Outputs'!$A:$A,"*"&amp;$A65&amp;"*",'EPS BAU Outputs'!$B:$B,$B$60)/10^12*VLOOKUP($C65,GWPbyPollutant,2,FALSE)</f>
        <v>0</v>
      </c>
      <c r="N65">
        <f>SUMIFS('EPS BAU Outputs'!M:M,'EPS BAU Outputs'!$A:$A,"*"&amp;$C65&amp;"*",'EPS BAU Outputs'!$A:$A,"*"&amp;$B65&amp;"*",'EPS BAU Outputs'!$A:$A,"*"&amp;$A65&amp;"*",'EPS BAU Outputs'!$B:$B,$B$60)/10^12*VLOOKUP($C65,GWPbyPollutant,2,FALSE)</f>
        <v>0</v>
      </c>
      <c r="O65">
        <f>SUMIFS('EPS BAU Outputs'!N:N,'EPS BAU Outputs'!$A:$A,"*"&amp;$C65&amp;"*",'EPS BAU Outputs'!$A:$A,"*"&amp;$B65&amp;"*",'EPS BAU Outputs'!$A:$A,"*"&amp;$A65&amp;"*",'EPS BAU Outputs'!$B:$B,$B$60)/10^12*VLOOKUP($C65,GWPbyPollutant,2,FALSE)</f>
        <v>0</v>
      </c>
      <c r="P65">
        <f>SUMIFS('EPS BAU Outputs'!O:O,'EPS BAU Outputs'!$A:$A,"*"&amp;$C65&amp;"*",'EPS BAU Outputs'!$A:$A,"*"&amp;$B65&amp;"*",'EPS BAU Outputs'!$A:$A,"*"&amp;$A65&amp;"*",'EPS BAU Outputs'!$B:$B,$B$60)/10^12*VLOOKUP($C65,GWPbyPollutant,2,FALSE)</f>
        <v>0</v>
      </c>
      <c r="Q65">
        <f>SUMIFS('EPS BAU Outputs'!P:P,'EPS BAU Outputs'!$A:$A,"*"&amp;$C65&amp;"*",'EPS BAU Outputs'!$A:$A,"*"&amp;$B65&amp;"*",'EPS BAU Outputs'!$A:$A,"*"&amp;$A65&amp;"*",'EPS BAU Outputs'!$B:$B,$B$60)/10^12*VLOOKUP($C65,GWPbyPollutant,2,FALSE)</f>
        <v>0</v>
      </c>
      <c r="R65">
        <f>SUMIFS('EPS BAU Outputs'!Q:Q,'EPS BAU Outputs'!$A:$A,"*"&amp;$C65&amp;"*",'EPS BAU Outputs'!$A:$A,"*"&amp;$B65&amp;"*",'EPS BAU Outputs'!$A:$A,"*"&amp;$A65&amp;"*",'EPS BAU Outputs'!$B:$B,$B$60)/10^12*VLOOKUP($C65,GWPbyPollutant,2,FALSE)</f>
        <v>0</v>
      </c>
      <c r="S65">
        <f>SUMIFS('EPS BAU Outputs'!R:R,'EPS BAU Outputs'!$A:$A,"*"&amp;$C65&amp;"*",'EPS BAU Outputs'!$A:$A,"*"&amp;$B65&amp;"*",'EPS BAU Outputs'!$A:$A,"*"&amp;$A65&amp;"*",'EPS BAU Outputs'!$B:$B,$B$60)/10^12*VLOOKUP($C65,GWPbyPollutant,2,FALSE)</f>
        <v>0</v>
      </c>
      <c r="T65">
        <f>SUMIFS('EPS BAU Outputs'!S:S,'EPS BAU Outputs'!$A:$A,"*"&amp;$C65&amp;"*",'EPS BAU Outputs'!$A:$A,"*"&amp;$B65&amp;"*",'EPS BAU Outputs'!$A:$A,"*"&amp;$A65&amp;"*",'EPS BAU Outputs'!$B:$B,$B$60)/10^12*VLOOKUP($C65,GWPbyPollutant,2,FALSE)</f>
        <v>0</v>
      </c>
      <c r="U65">
        <f>SUMIFS('EPS BAU Outputs'!T:T,'EPS BAU Outputs'!$A:$A,"*"&amp;$C65&amp;"*",'EPS BAU Outputs'!$A:$A,"*"&amp;$B65&amp;"*",'EPS BAU Outputs'!$A:$A,"*"&amp;$A65&amp;"*",'EPS BAU Outputs'!$B:$B,$B$60)/10^12*VLOOKUP($C65,GWPbyPollutant,2,FALSE)</f>
        <v>0</v>
      </c>
      <c r="V65">
        <f>SUMIFS('EPS BAU Outputs'!U:U,'EPS BAU Outputs'!$A:$A,"*"&amp;$C65&amp;"*",'EPS BAU Outputs'!$A:$A,"*"&amp;$B65&amp;"*",'EPS BAU Outputs'!$A:$A,"*"&amp;$A65&amp;"*",'EPS BAU Outputs'!$B:$B,$B$60)/10^12*VLOOKUP($C65,GWPbyPollutant,2,FALSE)</f>
        <v>0</v>
      </c>
      <c r="W65">
        <f>SUMIFS('EPS BAU Outputs'!V:V,'EPS BAU Outputs'!$A:$A,"*"&amp;$C65&amp;"*",'EPS BAU Outputs'!$A:$A,"*"&amp;$B65&amp;"*",'EPS BAU Outputs'!$A:$A,"*"&amp;$A65&amp;"*",'EPS BAU Outputs'!$B:$B,$B$60)/10^12*VLOOKUP($C65,GWPbyPollutant,2,FALSE)</f>
        <v>0</v>
      </c>
      <c r="X65">
        <f>SUMIFS('EPS BAU Outputs'!W:W,'EPS BAU Outputs'!$A:$A,"*"&amp;$C65&amp;"*",'EPS BAU Outputs'!$A:$A,"*"&amp;$B65&amp;"*",'EPS BAU Outputs'!$A:$A,"*"&amp;$A65&amp;"*",'EPS BAU Outputs'!$B:$B,$B$60)/10^12*VLOOKUP($C65,GWPbyPollutant,2,FALSE)</f>
        <v>0</v>
      </c>
      <c r="Y65">
        <f>SUMIFS('EPS BAU Outputs'!X:X,'EPS BAU Outputs'!$A:$A,"*"&amp;$C65&amp;"*",'EPS BAU Outputs'!$A:$A,"*"&amp;$B65&amp;"*",'EPS BAU Outputs'!$A:$A,"*"&amp;$A65&amp;"*",'EPS BAU Outputs'!$B:$B,$B$60)/10^12*VLOOKUP($C65,GWPbyPollutant,2,FALSE)</f>
        <v>0</v>
      </c>
      <c r="Z65">
        <f>SUMIFS('EPS BAU Outputs'!Y:Y,'EPS BAU Outputs'!$A:$A,"*"&amp;$C65&amp;"*",'EPS BAU Outputs'!$A:$A,"*"&amp;$B65&amp;"*",'EPS BAU Outputs'!$A:$A,"*"&amp;$A65&amp;"*",'EPS BAU Outputs'!$B:$B,$B$60)/10^12*VLOOKUP($C65,GWPbyPollutant,2,FALSE)</f>
        <v>0</v>
      </c>
      <c r="AA65">
        <f>SUMIFS('EPS BAU Outputs'!Z:Z,'EPS BAU Outputs'!$A:$A,"*"&amp;$C65&amp;"*",'EPS BAU Outputs'!$A:$A,"*"&amp;$B65&amp;"*",'EPS BAU Outputs'!$A:$A,"*"&amp;$A65&amp;"*",'EPS BAU Outputs'!$B:$B,$B$60)/10^12*VLOOKUP($C65,GWPbyPollutant,2,FALSE)</f>
        <v>0</v>
      </c>
      <c r="AB65">
        <f>SUMIFS('EPS BAU Outputs'!AA:AA,'EPS BAU Outputs'!$A:$A,"*"&amp;$C65&amp;"*",'EPS BAU Outputs'!$A:$A,"*"&amp;$B65&amp;"*",'EPS BAU Outputs'!$A:$A,"*"&amp;$A65&amp;"*",'EPS BAU Outputs'!$B:$B,$B$60)/10^12*VLOOKUP($C65,GWPbyPollutant,2,FALSE)</f>
        <v>0</v>
      </c>
      <c r="AC65">
        <f>SUMIFS('EPS BAU Outputs'!AB:AB,'EPS BAU Outputs'!$A:$A,"*"&amp;$C65&amp;"*",'EPS BAU Outputs'!$A:$A,"*"&amp;$B65&amp;"*",'EPS BAU Outputs'!$A:$A,"*"&amp;$A65&amp;"*",'EPS BAU Outputs'!$B:$B,$B$60)/10^12*VLOOKUP($C65,GWPbyPollutant,2,FALSE)</f>
        <v>0</v>
      </c>
      <c r="AD65">
        <f>SUMIFS('EPS BAU Outputs'!AC:AC,'EPS BAU Outputs'!$A:$A,"*"&amp;$C65&amp;"*",'EPS BAU Outputs'!$A:$A,"*"&amp;$B65&amp;"*",'EPS BAU Outputs'!$A:$A,"*"&amp;$A65&amp;"*",'EPS BAU Outputs'!$B:$B,$B$60)/10^12*VLOOKUP($C65,GWPbyPollutant,2,FALSE)</f>
        <v>0</v>
      </c>
      <c r="AE65">
        <f>SUMIFS('EPS BAU Outputs'!AD:AD,'EPS BAU Outputs'!$A:$A,"*"&amp;$C65&amp;"*",'EPS BAU Outputs'!$A:$A,"*"&amp;$B65&amp;"*",'EPS BAU Outputs'!$A:$A,"*"&amp;$A65&amp;"*",'EPS BAU Outputs'!$B:$B,$B$60)/10^12*VLOOKUP($C65,GWPbyPollutant,2,FALSE)</f>
        <v>0</v>
      </c>
      <c r="AF65">
        <f>SUMIFS('EPS BAU Outputs'!AE:AE,'EPS BAU Outputs'!$A:$A,"*"&amp;$C65&amp;"*",'EPS BAU Outputs'!$A:$A,"*"&amp;$B65&amp;"*",'EPS BAU Outputs'!$A:$A,"*"&amp;$A65&amp;"*",'EPS BAU Outputs'!$B:$B,$B$60)/10^12*VLOOKUP($C65,GWPbyPollutant,2,FALSE)</f>
        <v>0</v>
      </c>
      <c r="AG65">
        <f>SUMIFS('EPS BAU Outputs'!AF:AF,'EPS BAU Outputs'!$A:$A,"*"&amp;$C65&amp;"*",'EPS BAU Outputs'!$A:$A,"*"&amp;$B65&amp;"*",'EPS BAU Outputs'!$A:$A,"*"&amp;$A65&amp;"*",'EPS BAU Outputs'!$B:$B,$B$60)/10^12*VLOOKUP($C65,GWPbyPollutant,2,FALSE)</f>
        <v>0</v>
      </c>
      <c r="AH65">
        <f>SUMIFS('EPS BAU Outputs'!AG:AG,'EPS BAU Outputs'!$A:$A,"*"&amp;$C65&amp;"*",'EPS BAU Outputs'!$A:$A,"*"&amp;$B65&amp;"*",'EPS BAU Outputs'!$A:$A,"*"&amp;$A65&amp;"*",'EPS BAU Outputs'!$B:$B,$B$60)/10^12*VLOOKUP($C65,GWPbyPollutant,2,FALSE)</f>
        <v>0</v>
      </c>
    </row>
    <row r="66" spans="1:34" outlineLevel="1">
      <c r="A66" t="s">
        <v>597</v>
      </c>
      <c r="B66" t="s">
        <v>522</v>
      </c>
      <c r="C66" t="s">
        <v>412</v>
      </c>
      <c r="D66">
        <f>SUMIFS('EPS BAU Outputs'!C:C,'EPS BAU Outputs'!$A:$A,"*"&amp;$C66&amp;"*",'EPS BAU Outputs'!$A:$A,"*"&amp;$B66&amp;"*",'EPS BAU Outputs'!$A:$A,"*"&amp;$A66&amp;"*",'EPS BAU Outputs'!$B:$B,$B$60)/10^12*VLOOKUP($C66,GWPbyPollutant,2,FALSE)</f>
        <v>3.0823800000000001</v>
      </c>
      <c r="E66">
        <f>SUMIFS('EPS BAU Outputs'!D:D,'EPS BAU Outputs'!$A:$A,"*"&amp;$C66&amp;"*",'EPS BAU Outputs'!$A:$A,"*"&amp;$B66&amp;"*",'EPS BAU Outputs'!$A:$A,"*"&amp;$A66&amp;"*",'EPS BAU Outputs'!$B:$B,$B$60)/10^12*VLOOKUP($C66,GWPbyPollutant,2,FALSE)</f>
        <v>3.3145279999999997</v>
      </c>
      <c r="F66">
        <f>SUMIFS('EPS BAU Outputs'!E:E,'EPS BAU Outputs'!$A:$A,"*"&amp;$C66&amp;"*",'EPS BAU Outputs'!$A:$A,"*"&amp;$B66&amp;"*",'EPS BAU Outputs'!$A:$A,"*"&amp;$A66&amp;"*",'EPS BAU Outputs'!$B:$B,$B$60)/10^12*VLOOKUP($C66,GWPbyPollutant,2,FALSE)</f>
        <v>3.1862879999999998</v>
      </c>
      <c r="G66">
        <f>SUMIFS('EPS BAU Outputs'!F:F,'EPS BAU Outputs'!$A:$A,"*"&amp;$C66&amp;"*",'EPS BAU Outputs'!$A:$A,"*"&amp;$B66&amp;"*",'EPS BAU Outputs'!$A:$A,"*"&amp;$A66&amp;"*",'EPS BAU Outputs'!$B:$B,$B$60)/10^12*VLOOKUP($C66,GWPbyPollutant,2,FALSE)</f>
        <v>3.0867200000000001</v>
      </c>
      <c r="H66">
        <f>SUMIFS('EPS BAU Outputs'!G:G,'EPS BAU Outputs'!$A:$A,"*"&amp;$C66&amp;"*",'EPS BAU Outputs'!$A:$A,"*"&amp;$B66&amp;"*",'EPS BAU Outputs'!$A:$A,"*"&amp;$A66&amp;"*",'EPS BAU Outputs'!$B:$B,$B$60)/10^12*VLOOKUP($C66,GWPbyPollutant,2,FALSE)</f>
        <v>2.992416</v>
      </c>
      <c r="I66">
        <f>SUMIFS('EPS BAU Outputs'!H:H,'EPS BAU Outputs'!$A:$A,"*"&amp;$C66&amp;"*",'EPS BAU Outputs'!$A:$A,"*"&amp;$B66&amp;"*",'EPS BAU Outputs'!$A:$A,"*"&amp;$A66&amp;"*",'EPS BAU Outputs'!$B:$B,$B$60)/10^12*VLOOKUP($C66,GWPbyPollutant,2,FALSE)</f>
        <v>2.7298179999999999</v>
      </c>
      <c r="J66">
        <f>SUMIFS('EPS BAU Outputs'!I:I,'EPS BAU Outputs'!$A:$A,"*"&amp;$C66&amp;"*",'EPS BAU Outputs'!$A:$A,"*"&amp;$B66&amp;"*",'EPS BAU Outputs'!$A:$A,"*"&amp;$A66&amp;"*",'EPS BAU Outputs'!$B:$B,$B$60)/10^12*VLOOKUP($C66,GWPbyPollutant,2,FALSE)</f>
        <v>2.6242272</v>
      </c>
      <c r="K66">
        <f>SUMIFS('EPS BAU Outputs'!J:J,'EPS BAU Outputs'!$A:$A,"*"&amp;$C66&amp;"*",'EPS BAU Outputs'!$A:$A,"*"&amp;$B66&amp;"*",'EPS BAU Outputs'!$A:$A,"*"&amp;$A66&amp;"*",'EPS BAU Outputs'!$B:$B,$B$60)/10^12*VLOOKUP($C66,GWPbyPollutant,2,FALSE)</f>
        <v>2.5285007999999998</v>
      </c>
      <c r="L66">
        <f>SUMIFS('EPS BAU Outputs'!K:K,'EPS BAU Outputs'!$A:$A,"*"&amp;$C66&amp;"*",'EPS BAU Outputs'!$A:$A,"*"&amp;$B66&amp;"*",'EPS BAU Outputs'!$A:$A,"*"&amp;$A66&amp;"*",'EPS BAU Outputs'!$B:$B,$B$60)/10^12*VLOOKUP($C66,GWPbyPollutant,2,FALSE)</f>
        <v>2.3683716000000001</v>
      </c>
      <c r="M66">
        <f>SUMIFS('EPS BAU Outputs'!L:L,'EPS BAU Outputs'!$A:$A,"*"&amp;$C66&amp;"*",'EPS BAU Outputs'!$A:$A,"*"&amp;$B66&amp;"*",'EPS BAU Outputs'!$A:$A,"*"&amp;$A66&amp;"*",'EPS BAU Outputs'!$B:$B,$B$60)/10^12*VLOOKUP($C66,GWPbyPollutant,2,FALSE)</f>
        <v>2.2609271999999998</v>
      </c>
      <c r="N66">
        <f>SUMIFS('EPS BAU Outputs'!M:M,'EPS BAU Outputs'!$A:$A,"*"&amp;$C66&amp;"*",'EPS BAU Outputs'!$A:$A,"*"&amp;$B66&amp;"*",'EPS BAU Outputs'!$A:$A,"*"&amp;$A66&amp;"*",'EPS BAU Outputs'!$B:$B,$B$60)/10^12*VLOOKUP($C66,GWPbyPollutant,2,FALSE)</f>
        <v>2.1653912000000002</v>
      </c>
      <c r="O66">
        <f>SUMIFS('EPS BAU Outputs'!N:N,'EPS BAU Outputs'!$A:$A,"*"&amp;$C66&amp;"*",'EPS BAU Outputs'!$A:$A,"*"&amp;$B66&amp;"*",'EPS BAU Outputs'!$A:$A,"*"&amp;$A66&amp;"*",'EPS BAU Outputs'!$B:$B,$B$60)/10^12*VLOOKUP($C66,GWPbyPollutant,2,FALSE)</f>
        <v>2.1750064</v>
      </c>
      <c r="P66">
        <f>SUMIFS('EPS BAU Outputs'!O:O,'EPS BAU Outputs'!$A:$A,"*"&amp;$C66&amp;"*",'EPS BAU Outputs'!$A:$A,"*"&amp;$B66&amp;"*",'EPS BAU Outputs'!$A:$A,"*"&amp;$A66&amp;"*",'EPS BAU Outputs'!$B:$B,$B$60)/10^12*VLOOKUP($C66,GWPbyPollutant,2,FALSE)</f>
        <v>2.1574895999999999</v>
      </c>
      <c r="Q66">
        <f>SUMIFS('EPS BAU Outputs'!P:P,'EPS BAU Outputs'!$A:$A,"*"&amp;$C66&amp;"*",'EPS BAU Outputs'!$A:$A,"*"&amp;$B66&amp;"*",'EPS BAU Outputs'!$A:$A,"*"&amp;$A66&amp;"*",'EPS BAU Outputs'!$B:$B,$B$60)/10^12*VLOOKUP($C66,GWPbyPollutant,2,FALSE)</f>
        <v>2.1734803999999999</v>
      </c>
      <c r="R66">
        <f>SUMIFS('EPS BAU Outputs'!Q:Q,'EPS BAU Outputs'!$A:$A,"*"&amp;$C66&amp;"*",'EPS BAU Outputs'!$A:$A,"*"&amp;$B66&amp;"*",'EPS BAU Outputs'!$A:$A,"*"&amp;$A66&amp;"*",'EPS BAU Outputs'!$B:$B,$B$60)/10^12*VLOOKUP($C66,GWPbyPollutant,2,FALSE)</f>
        <v>2.1276611999999999</v>
      </c>
      <c r="S66">
        <f>SUMIFS('EPS BAU Outputs'!R:R,'EPS BAU Outputs'!$A:$A,"*"&amp;$C66&amp;"*",'EPS BAU Outputs'!$A:$A,"*"&amp;$B66&amp;"*",'EPS BAU Outputs'!$A:$A,"*"&amp;$A66&amp;"*",'EPS BAU Outputs'!$B:$B,$B$60)/10^12*VLOOKUP($C66,GWPbyPollutant,2,FALSE)</f>
        <v>2.1087388000000002</v>
      </c>
      <c r="T66">
        <f>SUMIFS('EPS BAU Outputs'!S:S,'EPS BAU Outputs'!$A:$A,"*"&amp;$C66&amp;"*",'EPS BAU Outputs'!$A:$A,"*"&amp;$B66&amp;"*",'EPS BAU Outputs'!$A:$A,"*"&amp;$A66&amp;"*",'EPS BAU Outputs'!$B:$B,$B$60)/10^12*VLOOKUP($C66,GWPbyPollutant,2,FALSE)</f>
        <v>2.1066556000000003</v>
      </c>
      <c r="U66">
        <f>SUMIFS('EPS BAU Outputs'!T:T,'EPS BAU Outputs'!$A:$A,"*"&amp;$C66&amp;"*",'EPS BAU Outputs'!$A:$A,"*"&amp;$B66&amp;"*",'EPS BAU Outputs'!$A:$A,"*"&amp;$A66&amp;"*",'EPS BAU Outputs'!$B:$B,$B$60)/10^12*VLOOKUP($C66,GWPbyPollutant,2,FALSE)</f>
        <v>2.1107968000000001</v>
      </c>
      <c r="V66">
        <f>SUMIFS('EPS BAU Outputs'!U:U,'EPS BAU Outputs'!$A:$A,"*"&amp;$C66&amp;"*",'EPS BAU Outputs'!$A:$A,"*"&amp;$B66&amp;"*",'EPS BAU Outputs'!$A:$A,"*"&amp;$A66&amp;"*",'EPS BAU Outputs'!$B:$B,$B$60)/10^12*VLOOKUP($C66,GWPbyPollutant,2,FALSE)</f>
        <v>2.1070616000000002</v>
      </c>
      <c r="W66">
        <f>SUMIFS('EPS BAU Outputs'!V:V,'EPS BAU Outputs'!$A:$A,"*"&amp;$C66&amp;"*",'EPS BAU Outputs'!$A:$A,"*"&amp;$B66&amp;"*",'EPS BAU Outputs'!$A:$A,"*"&amp;$A66&amp;"*",'EPS BAU Outputs'!$B:$B,$B$60)/10^12*VLOOKUP($C66,GWPbyPollutant,2,FALSE)</f>
        <v>2.1149240000000002</v>
      </c>
      <c r="X66">
        <f>SUMIFS('EPS BAU Outputs'!W:W,'EPS BAU Outputs'!$A:$A,"*"&amp;$C66&amp;"*",'EPS BAU Outputs'!$A:$A,"*"&amp;$B66&amp;"*",'EPS BAU Outputs'!$A:$A,"*"&amp;$A66&amp;"*",'EPS BAU Outputs'!$B:$B,$B$60)/10^12*VLOOKUP($C66,GWPbyPollutant,2,FALSE)</f>
        <v>2.1042839999999998</v>
      </c>
      <c r="Y66">
        <f>SUMIFS('EPS BAU Outputs'!X:X,'EPS BAU Outputs'!$A:$A,"*"&amp;$C66&amp;"*",'EPS BAU Outputs'!$A:$A,"*"&amp;$B66&amp;"*",'EPS BAU Outputs'!$A:$A,"*"&amp;$A66&amp;"*",'EPS BAU Outputs'!$B:$B,$B$60)/10^12*VLOOKUP($C66,GWPbyPollutant,2,FALSE)</f>
        <v>2.1117656</v>
      </c>
      <c r="Z66">
        <f>SUMIFS('EPS BAU Outputs'!Y:Y,'EPS BAU Outputs'!$A:$A,"*"&amp;$C66&amp;"*",'EPS BAU Outputs'!$A:$A,"*"&amp;$B66&amp;"*",'EPS BAU Outputs'!$A:$A,"*"&amp;$A66&amp;"*",'EPS BAU Outputs'!$B:$B,$B$60)/10^12*VLOOKUP($C66,GWPbyPollutant,2,FALSE)</f>
        <v>2.1181047999999998</v>
      </c>
      <c r="AA66">
        <f>SUMIFS('EPS BAU Outputs'!Z:Z,'EPS BAU Outputs'!$A:$A,"*"&amp;$C66&amp;"*",'EPS BAU Outputs'!$A:$A,"*"&amp;$B66&amp;"*",'EPS BAU Outputs'!$A:$A,"*"&amp;$A66&amp;"*",'EPS BAU Outputs'!$B:$B,$B$60)/10^12*VLOOKUP($C66,GWPbyPollutant,2,FALSE)</f>
        <v>2.1147727999999999</v>
      </c>
      <c r="AB66">
        <f>SUMIFS('EPS BAU Outputs'!AA:AA,'EPS BAU Outputs'!$A:$A,"*"&amp;$C66&amp;"*",'EPS BAU Outputs'!$A:$A,"*"&amp;$B66&amp;"*",'EPS BAU Outputs'!$A:$A,"*"&amp;$A66&amp;"*",'EPS BAU Outputs'!$B:$B,$B$60)/10^12*VLOOKUP($C66,GWPbyPollutant,2,FALSE)</f>
        <v>2.1160663999999998</v>
      </c>
      <c r="AC66">
        <f>SUMIFS('EPS BAU Outputs'!AB:AB,'EPS BAU Outputs'!$A:$A,"*"&amp;$C66&amp;"*",'EPS BAU Outputs'!$A:$A,"*"&amp;$B66&amp;"*",'EPS BAU Outputs'!$A:$A,"*"&amp;$A66&amp;"*",'EPS BAU Outputs'!$B:$B,$B$60)/10^12*VLOOKUP($C66,GWPbyPollutant,2,FALSE)</f>
        <v>2.0827827999999999</v>
      </c>
      <c r="AD66">
        <f>SUMIFS('EPS BAU Outputs'!AC:AC,'EPS BAU Outputs'!$A:$A,"*"&amp;$C66&amp;"*",'EPS BAU Outputs'!$A:$A,"*"&amp;$B66&amp;"*",'EPS BAU Outputs'!$A:$A,"*"&amp;$A66&amp;"*",'EPS BAU Outputs'!$B:$B,$B$60)/10^12*VLOOKUP($C66,GWPbyPollutant,2,FALSE)</f>
        <v>2.0839000000000003</v>
      </c>
      <c r="AE66">
        <f>SUMIFS('EPS BAU Outputs'!AD:AD,'EPS BAU Outputs'!$A:$A,"*"&amp;$C66&amp;"*",'EPS BAU Outputs'!$A:$A,"*"&amp;$B66&amp;"*",'EPS BAU Outputs'!$A:$A,"*"&amp;$A66&amp;"*",'EPS BAU Outputs'!$B:$B,$B$60)/10^12*VLOOKUP($C66,GWPbyPollutant,2,FALSE)</f>
        <v>2.0880383999999999</v>
      </c>
      <c r="AF66">
        <f>SUMIFS('EPS BAU Outputs'!AE:AE,'EPS BAU Outputs'!$A:$A,"*"&amp;$C66&amp;"*",'EPS BAU Outputs'!$A:$A,"*"&amp;$B66&amp;"*",'EPS BAU Outputs'!$A:$A,"*"&amp;$A66&amp;"*",'EPS BAU Outputs'!$B:$B,$B$60)/10^12*VLOOKUP($C66,GWPbyPollutant,2,FALSE)</f>
        <v>2.0964328000000001</v>
      </c>
      <c r="AG66">
        <f>SUMIFS('EPS BAU Outputs'!AF:AF,'EPS BAU Outputs'!$A:$A,"*"&amp;$C66&amp;"*",'EPS BAU Outputs'!$A:$A,"*"&amp;$B66&amp;"*",'EPS BAU Outputs'!$A:$A,"*"&amp;$A66&amp;"*",'EPS BAU Outputs'!$B:$B,$B$60)/10^12*VLOOKUP($C66,GWPbyPollutant,2,FALSE)</f>
        <v>2.1004283999999998</v>
      </c>
      <c r="AH66">
        <f>SUMIFS('EPS BAU Outputs'!AG:AG,'EPS BAU Outputs'!$A:$A,"*"&amp;$C66&amp;"*",'EPS BAU Outputs'!$A:$A,"*"&amp;$B66&amp;"*",'EPS BAU Outputs'!$A:$A,"*"&amp;$A66&amp;"*",'EPS BAU Outputs'!$B:$B,$B$60)/10^12*VLOOKUP($C66,GWPbyPollutant,2,FALSE)</f>
        <v>2.1075795999999998</v>
      </c>
    </row>
    <row r="67" spans="1:34" outlineLevel="1">
      <c r="A67" t="s">
        <v>597</v>
      </c>
      <c r="B67" t="s">
        <v>522</v>
      </c>
      <c r="C67" t="s">
        <v>411</v>
      </c>
      <c r="D67">
        <f>SUMIFS('EPS BAU Outputs'!C:C,'EPS BAU Outputs'!$A:$A,"*"&amp;$C67&amp;"*",'EPS BAU Outputs'!$A:$A,"*"&amp;$B67&amp;"*",'EPS BAU Outputs'!$A:$A,"*"&amp;$A67&amp;"*",'EPS BAU Outputs'!$B:$B,$B$60)/10^12*VLOOKUP($C67,GWPbyPollutant,2,FALSE)</f>
        <v>4.0725465000000005</v>
      </c>
      <c r="E67">
        <f>SUMIFS('EPS BAU Outputs'!D:D,'EPS BAU Outputs'!$A:$A,"*"&amp;$C67&amp;"*",'EPS BAU Outputs'!$A:$A,"*"&amp;$B67&amp;"*",'EPS BAU Outputs'!$A:$A,"*"&amp;$A67&amp;"*",'EPS BAU Outputs'!$B:$B,$B$60)/10^12*VLOOKUP($C67,GWPbyPollutant,2,FALSE)</f>
        <v>4.3994770000000001</v>
      </c>
      <c r="F67">
        <f>SUMIFS('EPS BAU Outputs'!E:E,'EPS BAU Outputs'!$A:$A,"*"&amp;$C67&amp;"*",'EPS BAU Outputs'!$A:$A,"*"&amp;$B67&amp;"*",'EPS BAU Outputs'!$A:$A,"*"&amp;$A67&amp;"*",'EPS BAU Outputs'!$B:$B,$B$60)/10^12*VLOOKUP($C67,GWPbyPollutant,2,FALSE)</f>
        <v>4.2257959999999999</v>
      </c>
      <c r="G67">
        <f>SUMIFS('EPS BAU Outputs'!F:F,'EPS BAU Outputs'!$A:$A,"*"&amp;$C67&amp;"*",'EPS BAU Outputs'!$A:$A,"*"&amp;$B67&amp;"*",'EPS BAU Outputs'!$A:$A,"*"&amp;$A67&amp;"*",'EPS BAU Outputs'!$B:$B,$B$60)/10^12*VLOOKUP($C67,GWPbyPollutant,2,FALSE)</f>
        <v>4.0848424999999997</v>
      </c>
      <c r="H67">
        <f>SUMIFS('EPS BAU Outputs'!G:G,'EPS BAU Outputs'!$A:$A,"*"&amp;$C67&amp;"*",'EPS BAU Outputs'!$A:$A,"*"&amp;$B67&amp;"*",'EPS BAU Outputs'!$A:$A,"*"&amp;$A67&amp;"*",'EPS BAU Outputs'!$B:$B,$B$60)/10^12*VLOOKUP($C67,GWPbyPollutant,2,FALSE)</f>
        <v>3.9530315000000003</v>
      </c>
      <c r="I67">
        <f>SUMIFS('EPS BAU Outputs'!H:H,'EPS BAU Outputs'!$A:$A,"*"&amp;$C67&amp;"*",'EPS BAU Outputs'!$A:$A,"*"&amp;$B67&amp;"*",'EPS BAU Outputs'!$A:$A,"*"&amp;$A67&amp;"*",'EPS BAU Outputs'!$B:$B,$B$60)/10^12*VLOOKUP($C67,GWPbyPollutant,2,FALSE)</f>
        <v>3.5830914999999997</v>
      </c>
      <c r="J67">
        <f>SUMIFS('EPS BAU Outputs'!I:I,'EPS BAU Outputs'!$A:$A,"*"&amp;$C67&amp;"*",'EPS BAU Outputs'!$A:$A,"*"&amp;$B67&amp;"*",'EPS BAU Outputs'!$A:$A,"*"&amp;$A67&amp;"*",'EPS BAU Outputs'!$B:$B,$B$60)/10^12*VLOOKUP($C67,GWPbyPollutant,2,FALSE)</f>
        <v>3.4360165</v>
      </c>
      <c r="K67">
        <f>SUMIFS('EPS BAU Outputs'!J:J,'EPS BAU Outputs'!$A:$A,"*"&amp;$C67&amp;"*",'EPS BAU Outputs'!$A:$A,"*"&amp;$B67&amp;"*",'EPS BAU Outputs'!$A:$A,"*"&amp;$A67&amp;"*",'EPS BAU Outputs'!$B:$B,$B$60)/10^12*VLOOKUP($C67,GWPbyPollutant,2,FALSE)</f>
        <v>3.3021914999999997</v>
      </c>
      <c r="L67">
        <f>SUMIFS('EPS BAU Outputs'!K:K,'EPS BAU Outputs'!$A:$A,"*"&amp;$C67&amp;"*",'EPS BAU Outputs'!$A:$A,"*"&amp;$B67&amp;"*",'EPS BAU Outputs'!$A:$A,"*"&amp;$A67&amp;"*",'EPS BAU Outputs'!$B:$B,$B$60)/10^12*VLOOKUP($C67,GWPbyPollutant,2,FALSE)</f>
        <v>3.0785845000000003</v>
      </c>
      <c r="M67">
        <f>SUMIFS('EPS BAU Outputs'!L:L,'EPS BAU Outputs'!$A:$A,"*"&amp;$C67&amp;"*",'EPS BAU Outputs'!$A:$A,"*"&amp;$B67&amp;"*",'EPS BAU Outputs'!$A:$A,"*"&amp;$A67&amp;"*",'EPS BAU Outputs'!$B:$B,$B$60)/10^12*VLOOKUP($C67,GWPbyPollutant,2,FALSE)</f>
        <v>2.927826</v>
      </c>
      <c r="N67">
        <f>SUMIFS('EPS BAU Outputs'!M:M,'EPS BAU Outputs'!$A:$A,"*"&amp;$C67&amp;"*",'EPS BAU Outputs'!$A:$A,"*"&amp;$B67&amp;"*",'EPS BAU Outputs'!$A:$A,"*"&amp;$A67&amp;"*",'EPS BAU Outputs'!$B:$B,$B$60)/10^12*VLOOKUP($C67,GWPbyPollutant,2,FALSE)</f>
        <v>2.7934709999999998</v>
      </c>
      <c r="O67">
        <f>SUMIFS('EPS BAU Outputs'!N:N,'EPS BAU Outputs'!$A:$A,"*"&amp;$C67&amp;"*",'EPS BAU Outputs'!$A:$A,"*"&amp;$B67&amp;"*",'EPS BAU Outputs'!$A:$A,"*"&amp;$A67&amp;"*",'EPS BAU Outputs'!$B:$B,$B$60)/10^12*VLOOKUP($C67,GWPbyPollutant,2,FALSE)</f>
        <v>2.8053430000000001</v>
      </c>
      <c r="P67">
        <f>SUMIFS('EPS BAU Outputs'!O:O,'EPS BAU Outputs'!$A:$A,"*"&amp;$C67&amp;"*",'EPS BAU Outputs'!$A:$A,"*"&amp;$B67&amp;"*",'EPS BAU Outputs'!$A:$A,"*"&amp;$A67&amp;"*",'EPS BAU Outputs'!$B:$B,$B$60)/10^12*VLOOKUP($C67,GWPbyPollutant,2,FALSE)</f>
        <v>2.779903</v>
      </c>
      <c r="Q67">
        <f>SUMIFS('EPS BAU Outputs'!P:P,'EPS BAU Outputs'!$A:$A,"*"&amp;$C67&amp;"*",'EPS BAU Outputs'!$A:$A,"*"&amp;$B67&amp;"*",'EPS BAU Outputs'!$A:$A,"*"&amp;$A67&amp;"*",'EPS BAU Outputs'!$B:$B,$B$60)/10^12*VLOOKUP($C67,GWPbyPollutant,2,FALSE)</f>
        <v>2.8008380000000002</v>
      </c>
      <c r="R67">
        <f>SUMIFS('EPS BAU Outputs'!Q:Q,'EPS BAU Outputs'!$A:$A,"*"&amp;$C67&amp;"*",'EPS BAU Outputs'!$A:$A,"*"&amp;$B67&amp;"*",'EPS BAU Outputs'!$A:$A,"*"&amp;$A67&amp;"*",'EPS BAU Outputs'!$B:$B,$B$60)/10^12*VLOOKUP($C67,GWPbyPollutant,2,FALSE)</f>
        <v>2.7365754999999998</v>
      </c>
      <c r="S67">
        <f>SUMIFS('EPS BAU Outputs'!R:R,'EPS BAU Outputs'!$A:$A,"*"&amp;$C67&amp;"*",'EPS BAU Outputs'!$A:$A,"*"&amp;$B67&amp;"*",'EPS BAU Outputs'!$A:$A,"*"&amp;$A67&amp;"*",'EPS BAU Outputs'!$B:$B,$B$60)/10^12*VLOOKUP($C67,GWPbyPollutant,2,FALSE)</f>
        <v>2.709095</v>
      </c>
      <c r="T67">
        <f>SUMIFS('EPS BAU Outputs'!S:S,'EPS BAU Outputs'!$A:$A,"*"&amp;$C67&amp;"*",'EPS BAU Outputs'!$A:$A,"*"&amp;$B67&amp;"*",'EPS BAU Outputs'!$A:$A,"*"&amp;$A67&amp;"*",'EPS BAU Outputs'!$B:$B,$B$60)/10^12*VLOOKUP($C67,GWPbyPollutant,2,FALSE)</f>
        <v>2.7047755000000002</v>
      </c>
      <c r="U67">
        <f>SUMIFS('EPS BAU Outputs'!T:T,'EPS BAU Outputs'!$A:$A,"*"&amp;$C67&amp;"*",'EPS BAU Outputs'!$A:$A,"*"&amp;$B67&amp;"*",'EPS BAU Outputs'!$A:$A,"*"&amp;$A67&amp;"*",'EPS BAU Outputs'!$B:$B,$B$60)/10^12*VLOOKUP($C67,GWPbyPollutant,2,FALSE)</f>
        <v>2.7092010000000002</v>
      </c>
      <c r="V67">
        <f>SUMIFS('EPS BAU Outputs'!U:U,'EPS BAU Outputs'!$A:$A,"*"&amp;$C67&amp;"*",'EPS BAU Outputs'!$A:$A,"*"&amp;$B67&amp;"*",'EPS BAU Outputs'!$A:$A,"*"&amp;$A67&amp;"*",'EPS BAU Outputs'!$B:$B,$B$60)/10^12*VLOOKUP($C67,GWPbyPollutant,2,FALSE)</f>
        <v>2.7028675</v>
      </c>
      <c r="W67">
        <f>SUMIFS('EPS BAU Outputs'!V:V,'EPS BAU Outputs'!$A:$A,"*"&amp;$C67&amp;"*",'EPS BAU Outputs'!$A:$A,"*"&amp;$B67&amp;"*",'EPS BAU Outputs'!$A:$A,"*"&amp;$A67&amp;"*",'EPS BAU Outputs'!$B:$B,$B$60)/10^12*VLOOKUP($C67,GWPbyPollutant,2,FALSE)</f>
        <v>2.712593</v>
      </c>
      <c r="X67">
        <f>SUMIFS('EPS BAU Outputs'!W:W,'EPS BAU Outputs'!$A:$A,"*"&amp;$C67&amp;"*",'EPS BAU Outputs'!$A:$A,"*"&amp;$B67&amp;"*",'EPS BAU Outputs'!$A:$A,"*"&amp;$A67&amp;"*",'EPS BAU Outputs'!$B:$B,$B$60)/10^12*VLOOKUP($C67,GWPbyPollutant,2,FALSE)</f>
        <v>2.6967460000000001</v>
      </c>
      <c r="Y67">
        <f>SUMIFS('EPS BAU Outputs'!X:X,'EPS BAU Outputs'!$A:$A,"*"&amp;$C67&amp;"*",'EPS BAU Outputs'!$A:$A,"*"&amp;$B67&amp;"*",'EPS BAU Outputs'!$A:$A,"*"&amp;$A67&amp;"*",'EPS BAU Outputs'!$B:$B,$B$60)/10^12*VLOOKUP($C67,GWPbyPollutant,2,FALSE)</f>
        <v>2.706286</v>
      </c>
      <c r="Z67">
        <f>SUMIFS('EPS BAU Outputs'!Y:Y,'EPS BAU Outputs'!$A:$A,"*"&amp;$C67&amp;"*",'EPS BAU Outputs'!$A:$A,"*"&amp;$B67&amp;"*",'EPS BAU Outputs'!$A:$A,"*"&amp;$A67&amp;"*",'EPS BAU Outputs'!$B:$B,$B$60)/10^12*VLOOKUP($C67,GWPbyPollutant,2,FALSE)</f>
        <v>2.7140504999999999</v>
      </c>
      <c r="AA67">
        <f>SUMIFS('EPS BAU Outputs'!Z:Z,'EPS BAU Outputs'!$A:$A,"*"&amp;$C67&amp;"*",'EPS BAU Outputs'!$A:$A,"*"&amp;$B67&amp;"*",'EPS BAU Outputs'!$A:$A,"*"&amp;$A67&amp;"*",'EPS BAU Outputs'!$B:$B,$B$60)/10^12*VLOOKUP($C67,GWPbyPollutant,2,FALSE)</f>
        <v>2.7081409999999999</v>
      </c>
      <c r="AB67">
        <f>SUMIFS('EPS BAU Outputs'!AA:AA,'EPS BAU Outputs'!$A:$A,"*"&amp;$C67&amp;"*",'EPS BAU Outputs'!$A:$A,"*"&amp;$B67&amp;"*",'EPS BAU Outputs'!$A:$A,"*"&amp;$A67&amp;"*",'EPS BAU Outputs'!$B:$B,$B$60)/10^12*VLOOKUP($C67,GWPbyPollutant,2,FALSE)</f>
        <v>2.7085649999999997</v>
      </c>
      <c r="AC67">
        <f>SUMIFS('EPS BAU Outputs'!AB:AB,'EPS BAU Outputs'!$A:$A,"*"&amp;$C67&amp;"*",'EPS BAU Outputs'!$A:$A,"*"&amp;$B67&amp;"*",'EPS BAU Outputs'!$A:$A,"*"&amp;$A67&amp;"*",'EPS BAU Outputs'!$B:$B,$B$60)/10^12*VLOOKUP($C67,GWPbyPollutant,2,FALSE)</f>
        <v>2.6613685</v>
      </c>
      <c r="AD67">
        <f>SUMIFS('EPS BAU Outputs'!AC:AC,'EPS BAU Outputs'!$A:$A,"*"&amp;$C67&amp;"*",'EPS BAU Outputs'!$A:$A,"*"&amp;$B67&amp;"*",'EPS BAU Outputs'!$A:$A,"*"&amp;$A67&amp;"*",'EPS BAU Outputs'!$B:$B,$B$60)/10^12*VLOOKUP($C67,GWPbyPollutant,2,FALSE)</f>
        <v>2.6615804999999999</v>
      </c>
      <c r="AE67">
        <f>SUMIFS('EPS BAU Outputs'!AD:AD,'EPS BAU Outputs'!$A:$A,"*"&amp;$C67&amp;"*",'EPS BAU Outputs'!$A:$A,"*"&amp;$B67&amp;"*",'EPS BAU Outputs'!$A:$A,"*"&amp;$A67&amp;"*",'EPS BAU Outputs'!$B:$B,$B$60)/10^12*VLOOKUP($C67,GWPbyPollutant,2,FALSE)</f>
        <v>2.666112</v>
      </c>
      <c r="AF67">
        <f>SUMIFS('EPS BAU Outputs'!AE:AE,'EPS BAU Outputs'!$A:$A,"*"&amp;$C67&amp;"*",'EPS BAU Outputs'!$A:$A,"*"&amp;$B67&amp;"*",'EPS BAU Outputs'!$A:$A,"*"&amp;$A67&amp;"*",'EPS BAU Outputs'!$B:$B,$B$60)/10^12*VLOOKUP($C67,GWPbyPollutant,2,FALSE)</f>
        <v>2.6765794999999999</v>
      </c>
      <c r="AG67">
        <f>SUMIFS('EPS BAU Outputs'!AF:AF,'EPS BAU Outputs'!$A:$A,"*"&amp;$C67&amp;"*",'EPS BAU Outputs'!$A:$A,"*"&amp;$B67&amp;"*",'EPS BAU Outputs'!$A:$A,"*"&amp;$A67&amp;"*",'EPS BAU Outputs'!$B:$B,$B$60)/10^12*VLOOKUP($C67,GWPbyPollutant,2,FALSE)</f>
        <v>2.6812435000000003</v>
      </c>
      <c r="AH67">
        <f>SUMIFS('EPS BAU Outputs'!AG:AG,'EPS BAU Outputs'!$A:$A,"*"&amp;$C67&amp;"*",'EPS BAU Outputs'!$A:$A,"*"&amp;$B67&amp;"*",'EPS BAU Outputs'!$A:$A,"*"&amp;$A67&amp;"*",'EPS BAU Outputs'!$B:$B,$B$60)/10^12*VLOOKUP($C67,GWPbyPollutant,2,FALSE)</f>
        <v>2.6899355000000003</v>
      </c>
    </row>
    <row r="68" spans="1:34" outlineLevel="1">
      <c r="A68" t="s">
        <v>597</v>
      </c>
      <c r="B68" t="s">
        <v>522</v>
      </c>
      <c r="C68" t="s">
        <v>595</v>
      </c>
      <c r="D68">
        <f>SUMIFS('EPS BAU Outputs'!C:C,'EPS BAU Outputs'!$A:$A,"*"&amp;$C68&amp;"*",'EPS BAU Outputs'!$A:$A,"*"&amp;$B68&amp;"*",'EPS BAU Outputs'!$A:$A,"*"&amp;$A68&amp;"*",'EPS BAU Outputs'!$B:$B,$B$60)/10^12*VLOOKUP($C68,GWPbyPollutant,2,FALSE)</f>
        <v>0</v>
      </c>
      <c r="E68">
        <f>SUMIFS('EPS BAU Outputs'!D:D,'EPS BAU Outputs'!$A:$A,"*"&amp;$C68&amp;"*",'EPS BAU Outputs'!$A:$A,"*"&amp;$B68&amp;"*",'EPS BAU Outputs'!$A:$A,"*"&amp;$A68&amp;"*",'EPS BAU Outputs'!$B:$B,$B$60)/10^12*VLOOKUP($C68,GWPbyPollutant,2,FALSE)</f>
        <v>0</v>
      </c>
      <c r="F68">
        <f>SUMIFS('EPS BAU Outputs'!E:E,'EPS BAU Outputs'!$A:$A,"*"&amp;$C68&amp;"*",'EPS BAU Outputs'!$A:$A,"*"&amp;$B68&amp;"*",'EPS BAU Outputs'!$A:$A,"*"&amp;$A68&amp;"*",'EPS BAU Outputs'!$B:$B,$B$60)/10^12*VLOOKUP($C68,GWPbyPollutant,2,FALSE)</f>
        <v>0</v>
      </c>
      <c r="G68">
        <f>SUMIFS('EPS BAU Outputs'!F:F,'EPS BAU Outputs'!$A:$A,"*"&amp;$C68&amp;"*",'EPS BAU Outputs'!$A:$A,"*"&amp;$B68&amp;"*",'EPS BAU Outputs'!$A:$A,"*"&amp;$A68&amp;"*",'EPS BAU Outputs'!$B:$B,$B$60)/10^12*VLOOKUP($C68,GWPbyPollutant,2,FALSE)</f>
        <v>0</v>
      </c>
      <c r="H68">
        <f>SUMIFS('EPS BAU Outputs'!G:G,'EPS BAU Outputs'!$A:$A,"*"&amp;$C68&amp;"*",'EPS BAU Outputs'!$A:$A,"*"&amp;$B68&amp;"*",'EPS BAU Outputs'!$A:$A,"*"&amp;$A68&amp;"*",'EPS BAU Outputs'!$B:$B,$B$60)/10^12*VLOOKUP($C68,GWPbyPollutant,2,FALSE)</f>
        <v>0</v>
      </c>
      <c r="I68">
        <f>SUMIFS('EPS BAU Outputs'!H:H,'EPS BAU Outputs'!$A:$A,"*"&amp;$C68&amp;"*",'EPS BAU Outputs'!$A:$A,"*"&amp;$B68&amp;"*",'EPS BAU Outputs'!$A:$A,"*"&amp;$A68&amp;"*",'EPS BAU Outputs'!$B:$B,$B$60)/10^12*VLOOKUP($C68,GWPbyPollutant,2,FALSE)</f>
        <v>0</v>
      </c>
      <c r="J68">
        <f>SUMIFS('EPS BAU Outputs'!I:I,'EPS BAU Outputs'!$A:$A,"*"&amp;$C68&amp;"*",'EPS BAU Outputs'!$A:$A,"*"&amp;$B68&amp;"*",'EPS BAU Outputs'!$A:$A,"*"&amp;$A68&amp;"*",'EPS BAU Outputs'!$B:$B,$B$60)/10^12*VLOOKUP($C68,GWPbyPollutant,2,FALSE)</f>
        <v>0</v>
      </c>
      <c r="K68">
        <f>SUMIFS('EPS BAU Outputs'!J:J,'EPS BAU Outputs'!$A:$A,"*"&amp;$C68&amp;"*",'EPS BAU Outputs'!$A:$A,"*"&amp;$B68&amp;"*",'EPS BAU Outputs'!$A:$A,"*"&amp;$A68&amp;"*",'EPS BAU Outputs'!$B:$B,$B$60)/10^12*VLOOKUP($C68,GWPbyPollutant,2,FALSE)</f>
        <v>0</v>
      </c>
      <c r="L68">
        <f>SUMIFS('EPS BAU Outputs'!K:K,'EPS BAU Outputs'!$A:$A,"*"&amp;$C68&amp;"*",'EPS BAU Outputs'!$A:$A,"*"&amp;$B68&amp;"*",'EPS BAU Outputs'!$A:$A,"*"&amp;$A68&amp;"*",'EPS BAU Outputs'!$B:$B,$B$60)/10^12*VLOOKUP($C68,GWPbyPollutant,2,FALSE)</f>
        <v>0</v>
      </c>
      <c r="M68">
        <f>SUMIFS('EPS BAU Outputs'!L:L,'EPS BAU Outputs'!$A:$A,"*"&amp;$C68&amp;"*",'EPS BAU Outputs'!$A:$A,"*"&amp;$B68&amp;"*",'EPS BAU Outputs'!$A:$A,"*"&amp;$A68&amp;"*",'EPS BAU Outputs'!$B:$B,$B$60)/10^12*VLOOKUP($C68,GWPbyPollutant,2,FALSE)</f>
        <v>0</v>
      </c>
      <c r="N68">
        <f>SUMIFS('EPS BAU Outputs'!M:M,'EPS BAU Outputs'!$A:$A,"*"&amp;$C68&amp;"*",'EPS BAU Outputs'!$A:$A,"*"&amp;$B68&amp;"*",'EPS BAU Outputs'!$A:$A,"*"&amp;$A68&amp;"*",'EPS BAU Outputs'!$B:$B,$B$60)/10^12*VLOOKUP($C68,GWPbyPollutant,2,FALSE)</f>
        <v>0</v>
      </c>
      <c r="O68">
        <f>SUMIFS('EPS BAU Outputs'!N:N,'EPS BAU Outputs'!$A:$A,"*"&amp;$C68&amp;"*",'EPS BAU Outputs'!$A:$A,"*"&amp;$B68&amp;"*",'EPS BAU Outputs'!$A:$A,"*"&amp;$A68&amp;"*",'EPS BAU Outputs'!$B:$B,$B$60)/10^12*VLOOKUP($C68,GWPbyPollutant,2,FALSE)</f>
        <v>0</v>
      </c>
      <c r="P68">
        <f>SUMIFS('EPS BAU Outputs'!O:O,'EPS BAU Outputs'!$A:$A,"*"&amp;$C68&amp;"*",'EPS BAU Outputs'!$A:$A,"*"&amp;$B68&amp;"*",'EPS BAU Outputs'!$A:$A,"*"&amp;$A68&amp;"*",'EPS BAU Outputs'!$B:$B,$B$60)/10^12*VLOOKUP($C68,GWPbyPollutant,2,FALSE)</f>
        <v>0</v>
      </c>
      <c r="Q68">
        <f>SUMIFS('EPS BAU Outputs'!P:P,'EPS BAU Outputs'!$A:$A,"*"&amp;$C68&amp;"*",'EPS BAU Outputs'!$A:$A,"*"&amp;$B68&amp;"*",'EPS BAU Outputs'!$A:$A,"*"&amp;$A68&amp;"*",'EPS BAU Outputs'!$B:$B,$B$60)/10^12*VLOOKUP($C68,GWPbyPollutant,2,FALSE)</f>
        <v>0</v>
      </c>
      <c r="R68">
        <f>SUMIFS('EPS BAU Outputs'!Q:Q,'EPS BAU Outputs'!$A:$A,"*"&amp;$C68&amp;"*",'EPS BAU Outputs'!$A:$A,"*"&amp;$B68&amp;"*",'EPS BAU Outputs'!$A:$A,"*"&amp;$A68&amp;"*",'EPS BAU Outputs'!$B:$B,$B$60)/10^12*VLOOKUP($C68,GWPbyPollutant,2,FALSE)</f>
        <v>0</v>
      </c>
      <c r="S68">
        <f>SUMIFS('EPS BAU Outputs'!R:R,'EPS BAU Outputs'!$A:$A,"*"&amp;$C68&amp;"*",'EPS BAU Outputs'!$A:$A,"*"&amp;$B68&amp;"*",'EPS BAU Outputs'!$A:$A,"*"&amp;$A68&amp;"*",'EPS BAU Outputs'!$B:$B,$B$60)/10^12*VLOOKUP($C68,GWPbyPollutant,2,FALSE)</f>
        <v>0</v>
      </c>
      <c r="T68">
        <f>SUMIFS('EPS BAU Outputs'!S:S,'EPS BAU Outputs'!$A:$A,"*"&amp;$C68&amp;"*",'EPS BAU Outputs'!$A:$A,"*"&amp;$B68&amp;"*",'EPS BAU Outputs'!$A:$A,"*"&amp;$A68&amp;"*",'EPS BAU Outputs'!$B:$B,$B$60)/10^12*VLOOKUP($C68,GWPbyPollutant,2,FALSE)</f>
        <v>0</v>
      </c>
      <c r="U68">
        <f>SUMIFS('EPS BAU Outputs'!T:T,'EPS BAU Outputs'!$A:$A,"*"&amp;$C68&amp;"*",'EPS BAU Outputs'!$A:$A,"*"&amp;$B68&amp;"*",'EPS BAU Outputs'!$A:$A,"*"&amp;$A68&amp;"*",'EPS BAU Outputs'!$B:$B,$B$60)/10^12*VLOOKUP($C68,GWPbyPollutant,2,FALSE)</f>
        <v>0</v>
      </c>
      <c r="V68">
        <f>SUMIFS('EPS BAU Outputs'!U:U,'EPS BAU Outputs'!$A:$A,"*"&amp;$C68&amp;"*",'EPS BAU Outputs'!$A:$A,"*"&amp;$B68&amp;"*",'EPS BAU Outputs'!$A:$A,"*"&amp;$A68&amp;"*",'EPS BAU Outputs'!$B:$B,$B$60)/10^12*VLOOKUP($C68,GWPbyPollutant,2,FALSE)</f>
        <v>0</v>
      </c>
      <c r="W68">
        <f>SUMIFS('EPS BAU Outputs'!V:V,'EPS BAU Outputs'!$A:$A,"*"&amp;$C68&amp;"*",'EPS BAU Outputs'!$A:$A,"*"&amp;$B68&amp;"*",'EPS BAU Outputs'!$A:$A,"*"&amp;$A68&amp;"*",'EPS BAU Outputs'!$B:$B,$B$60)/10^12*VLOOKUP($C68,GWPbyPollutant,2,FALSE)</f>
        <v>0</v>
      </c>
      <c r="X68">
        <f>SUMIFS('EPS BAU Outputs'!W:W,'EPS BAU Outputs'!$A:$A,"*"&amp;$C68&amp;"*",'EPS BAU Outputs'!$A:$A,"*"&amp;$B68&amp;"*",'EPS BAU Outputs'!$A:$A,"*"&amp;$A68&amp;"*",'EPS BAU Outputs'!$B:$B,$B$60)/10^12*VLOOKUP($C68,GWPbyPollutant,2,FALSE)</f>
        <v>0</v>
      </c>
      <c r="Y68">
        <f>SUMIFS('EPS BAU Outputs'!X:X,'EPS BAU Outputs'!$A:$A,"*"&amp;$C68&amp;"*",'EPS BAU Outputs'!$A:$A,"*"&amp;$B68&amp;"*",'EPS BAU Outputs'!$A:$A,"*"&amp;$A68&amp;"*",'EPS BAU Outputs'!$B:$B,$B$60)/10^12*VLOOKUP($C68,GWPbyPollutant,2,FALSE)</f>
        <v>0</v>
      </c>
      <c r="Z68">
        <f>SUMIFS('EPS BAU Outputs'!Y:Y,'EPS BAU Outputs'!$A:$A,"*"&amp;$C68&amp;"*",'EPS BAU Outputs'!$A:$A,"*"&amp;$B68&amp;"*",'EPS BAU Outputs'!$A:$A,"*"&amp;$A68&amp;"*",'EPS BAU Outputs'!$B:$B,$B$60)/10^12*VLOOKUP($C68,GWPbyPollutant,2,FALSE)</f>
        <v>0</v>
      </c>
      <c r="AA68">
        <f>SUMIFS('EPS BAU Outputs'!Z:Z,'EPS BAU Outputs'!$A:$A,"*"&amp;$C68&amp;"*",'EPS BAU Outputs'!$A:$A,"*"&amp;$B68&amp;"*",'EPS BAU Outputs'!$A:$A,"*"&amp;$A68&amp;"*",'EPS BAU Outputs'!$B:$B,$B$60)/10^12*VLOOKUP($C68,GWPbyPollutant,2,FALSE)</f>
        <v>0</v>
      </c>
      <c r="AB68">
        <f>SUMIFS('EPS BAU Outputs'!AA:AA,'EPS BAU Outputs'!$A:$A,"*"&amp;$C68&amp;"*",'EPS BAU Outputs'!$A:$A,"*"&amp;$B68&amp;"*",'EPS BAU Outputs'!$A:$A,"*"&amp;$A68&amp;"*",'EPS BAU Outputs'!$B:$B,$B$60)/10^12*VLOOKUP($C68,GWPbyPollutant,2,FALSE)</f>
        <v>0</v>
      </c>
      <c r="AC68">
        <f>SUMIFS('EPS BAU Outputs'!AB:AB,'EPS BAU Outputs'!$A:$A,"*"&amp;$C68&amp;"*",'EPS BAU Outputs'!$A:$A,"*"&amp;$B68&amp;"*",'EPS BAU Outputs'!$A:$A,"*"&amp;$A68&amp;"*",'EPS BAU Outputs'!$B:$B,$B$60)/10^12*VLOOKUP($C68,GWPbyPollutant,2,FALSE)</f>
        <v>0</v>
      </c>
      <c r="AD68">
        <f>SUMIFS('EPS BAU Outputs'!AC:AC,'EPS BAU Outputs'!$A:$A,"*"&amp;$C68&amp;"*",'EPS BAU Outputs'!$A:$A,"*"&amp;$B68&amp;"*",'EPS BAU Outputs'!$A:$A,"*"&amp;$A68&amp;"*",'EPS BAU Outputs'!$B:$B,$B$60)/10^12*VLOOKUP($C68,GWPbyPollutant,2,FALSE)</f>
        <v>0</v>
      </c>
      <c r="AE68">
        <f>SUMIFS('EPS BAU Outputs'!AD:AD,'EPS BAU Outputs'!$A:$A,"*"&amp;$C68&amp;"*",'EPS BAU Outputs'!$A:$A,"*"&amp;$B68&amp;"*",'EPS BAU Outputs'!$A:$A,"*"&amp;$A68&amp;"*",'EPS BAU Outputs'!$B:$B,$B$60)/10^12*VLOOKUP($C68,GWPbyPollutant,2,FALSE)</f>
        <v>0</v>
      </c>
      <c r="AF68">
        <f>SUMIFS('EPS BAU Outputs'!AE:AE,'EPS BAU Outputs'!$A:$A,"*"&amp;$C68&amp;"*",'EPS BAU Outputs'!$A:$A,"*"&amp;$B68&amp;"*",'EPS BAU Outputs'!$A:$A,"*"&amp;$A68&amp;"*",'EPS BAU Outputs'!$B:$B,$B$60)/10^12*VLOOKUP($C68,GWPbyPollutant,2,FALSE)</f>
        <v>0</v>
      </c>
      <c r="AG68">
        <f>SUMIFS('EPS BAU Outputs'!AF:AF,'EPS BAU Outputs'!$A:$A,"*"&amp;$C68&amp;"*",'EPS BAU Outputs'!$A:$A,"*"&amp;$B68&amp;"*",'EPS BAU Outputs'!$A:$A,"*"&amp;$A68&amp;"*",'EPS BAU Outputs'!$B:$B,$B$60)/10^12*VLOOKUP($C68,GWPbyPollutant,2,FALSE)</f>
        <v>0</v>
      </c>
      <c r="AH68">
        <f>SUMIFS('EPS BAU Outputs'!AG:AG,'EPS BAU Outputs'!$A:$A,"*"&amp;$C68&amp;"*",'EPS BAU Outputs'!$A:$A,"*"&amp;$B68&amp;"*",'EPS BAU Outputs'!$A:$A,"*"&amp;$A68&amp;"*",'EPS BAU Outputs'!$B:$B,$B$60)/10^12*VLOOKUP($C68,GWPbyPollutant,2,FALSE)</f>
        <v>0</v>
      </c>
    </row>
    <row r="69" spans="1:34" outlineLevel="1">
      <c r="A69" t="s">
        <v>597</v>
      </c>
      <c r="B69" t="s">
        <v>523</v>
      </c>
      <c r="C69" t="s">
        <v>412</v>
      </c>
      <c r="D69">
        <f>SUMIFS('EPS BAU Outputs'!C:C,'EPS BAU Outputs'!$A:$A,"*"&amp;$C69&amp;"*",'EPS BAU Outputs'!$A:$A,"*"&amp;$B69&amp;"*",'EPS BAU Outputs'!$A:$A,"*"&amp;$A69&amp;"*",'EPS BAU Outputs'!$B:$B,$B$60)/10^12*VLOOKUP($C69,GWPbyPollutant,2,FALSE)</f>
        <v>0.2134412</v>
      </c>
      <c r="E69">
        <f>SUMIFS('EPS BAU Outputs'!D:D,'EPS BAU Outputs'!$A:$A,"*"&amp;$C69&amp;"*",'EPS BAU Outputs'!$A:$A,"*"&amp;$B69&amp;"*",'EPS BAU Outputs'!$A:$A,"*"&amp;$A69&amp;"*",'EPS BAU Outputs'!$B:$B,$B$60)/10^12*VLOOKUP($C69,GWPbyPollutant,2,FALSE)</f>
        <v>0.21565796000000001</v>
      </c>
      <c r="F69">
        <f>SUMIFS('EPS BAU Outputs'!E:E,'EPS BAU Outputs'!$A:$A,"*"&amp;$C69&amp;"*",'EPS BAU Outputs'!$A:$A,"*"&amp;$B69&amp;"*",'EPS BAU Outputs'!$A:$A,"*"&amp;$A69&amp;"*",'EPS BAU Outputs'!$B:$B,$B$60)/10^12*VLOOKUP($C69,GWPbyPollutant,2,FALSE)</f>
        <v>0.21959028000000003</v>
      </c>
      <c r="G69">
        <f>SUMIFS('EPS BAU Outputs'!F:F,'EPS BAU Outputs'!$A:$A,"*"&amp;$C69&amp;"*",'EPS BAU Outputs'!$A:$A,"*"&amp;$B69&amp;"*",'EPS BAU Outputs'!$A:$A,"*"&amp;$A69&amp;"*",'EPS BAU Outputs'!$B:$B,$B$60)/10^12*VLOOKUP($C69,GWPbyPollutant,2,FALSE)</f>
        <v>0.21358231999999999</v>
      </c>
      <c r="H69">
        <f>SUMIFS('EPS BAU Outputs'!G:G,'EPS BAU Outputs'!$A:$A,"*"&amp;$C69&amp;"*",'EPS BAU Outputs'!$A:$A,"*"&amp;$B69&amp;"*",'EPS BAU Outputs'!$A:$A,"*"&amp;$A69&amp;"*",'EPS BAU Outputs'!$B:$B,$B$60)/10^12*VLOOKUP($C69,GWPbyPollutant,2,FALSE)</f>
        <v>0.21279832000000001</v>
      </c>
      <c r="I69">
        <f>SUMIFS('EPS BAU Outputs'!H:H,'EPS BAU Outputs'!$A:$A,"*"&amp;$C69&amp;"*",'EPS BAU Outputs'!$A:$A,"*"&amp;$B69&amp;"*",'EPS BAU Outputs'!$A:$A,"*"&amp;$A69&amp;"*",'EPS BAU Outputs'!$B:$B,$B$60)/10^12*VLOOKUP($C69,GWPbyPollutant,2,FALSE)</f>
        <v>0.21212436000000001</v>
      </c>
      <c r="J69">
        <f>SUMIFS('EPS BAU Outputs'!I:I,'EPS BAU Outputs'!$A:$A,"*"&amp;$C69&amp;"*",'EPS BAU Outputs'!$A:$A,"*"&amp;$B69&amp;"*",'EPS BAU Outputs'!$A:$A,"*"&amp;$A69&amp;"*",'EPS BAU Outputs'!$B:$B,$B$60)/10^12*VLOOKUP($C69,GWPbyPollutant,2,FALSE)</f>
        <v>0.21121996000000001</v>
      </c>
      <c r="K69">
        <f>SUMIFS('EPS BAU Outputs'!J:J,'EPS BAU Outputs'!$A:$A,"*"&amp;$C69&amp;"*",'EPS BAU Outputs'!$A:$A,"*"&amp;$B69&amp;"*",'EPS BAU Outputs'!$A:$A,"*"&amp;$A69&amp;"*",'EPS BAU Outputs'!$B:$B,$B$60)/10^12*VLOOKUP($C69,GWPbyPollutant,2,FALSE)</f>
        <v>0.21015428</v>
      </c>
      <c r="L69">
        <f>SUMIFS('EPS BAU Outputs'!K:K,'EPS BAU Outputs'!$A:$A,"*"&amp;$C69&amp;"*",'EPS BAU Outputs'!$A:$A,"*"&amp;$B69&amp;"*",'EPS BAU Outputs'!$A:$A,"*"&amp;$A69&amp;"*",'EPS BAU Outputs'!$B:$B,$B$60)/10^12*VLOOKUP($C69,GWPbyPollutant,2,FALSE)</f>
        <v>0.20897884</v>
      </c>
      <c r="M69">
        <f>SUMIFS('EPS BAU Outputs'!L:L,'EPS BAU Outputs'!$A:$A,"*"&amp;$C69&amp;"*",'EPS BAU Outputs'!$A:$A,"*"&amp;$B69&amp;"*",'EPS BAU Outputs'!$A:$A,"*"&amp;$A69&amp;"*",'EPS BAU Outputs'!$B:$B,$B$60)/10^12*VLOOKUP($C69,GWPbyPollutant,2,FALSE)</f>
        <v>0.20768075999999999</v>
      </c>
      <c r="N69">
        <f>SUMIFS('EPS BAU Outputs'!M:M,'EPS BAU Outputs'!$A:$A,"*"&amp;$C69&amp;"*",'EPS BAU Outputs'!$A:$A,"*"&amp;$B69&amp;"*",'EPS BAU Outputs'!$A:$A,"*"&amp;$A69&amp;"*",'EPS BAU Outputs'!$B:$B,$B$60)/10^12*VLOOKUP($C69,GWPbyPollutant,2,FALSE)</f>
        <v>0.20644988</v>
      </c>
      <c r="O69">
        <f>SUMIFS('EPS BAU Outputs'!N:N,'EPS BAU Outputs'!$A:$A,"*"&amp;$C69&amp;"*",'EPS BAU Outputs'!$A:$A,"*"&amp;$B69&amp;"*",'EPS BAU Outputs'!$A:$A,"*"&amp;$A69&amp;"*",'EPS BAU Outputs'!$B:$B,$B$60)/10^12*VLOOKUP($C69,GWPbyPollutant,2,FALSE)</f>
        <v>0.20527976000000001</v>
      </c>
      <c r="P69">
        <f>SUMIFS('EPS BAU Outputs'!O:O,'EPS BAU Outputs'!$A:$A,"*"&amp;$C69&amp;"*",'EPS BAU Outputs'!$A:$A,"*"&amp;$B69&amp;"*",'EPS BAU Outputs'!$A:$A,"*"&amp;$A69&amp;"*",'EPS BAU Outputs'!$B:$B,$B$60)/10^12*VLOOKUP($C69,GWPbyPollutant,2,FALSE)</f>
        <v>0.20403460000000001</v>
      </c>
      <c r="Q69">
        <f>SUMIFS('EPS BAU Outputs'!P:P,'EPS BAU Outputs'!$A:$A,"*"&amp;$C69&amp;"*",'EPS BAU Outputs'!$A:$A,"*"&amp;$B69&amp;"*",'EPS BAU Outputs'!$A:$A,"*"&amp;$A69&amp;"*",'EPS BAU Outputs'!$B:$B,$B$60)/10^12*VLOOKUP($C69,GWPbyPollutant,2,FALSE)</f>
        <v>0.2027872</v>
      </c>
      <c r="R69">
        <f>SUMIFS('EPS BAU Outputs'!Q:Q,'EPS BAU Outputs'!$A:$A,"*"&amp;$C69&amp;"*",'EPS BAU Outputs'!$A:$A,"*"&amp;$B69&amp;"*",'EPS BAU Outputs'!$A:$A,"*"&amp;$A69&amp;"*",'EPS BAU Outputs'!$B:$B,$B$60)/10^12*VLOOKUP($C69,GWPbyPollutant,2,FALSE)</f>
        <v>0.20174168000000001</v>
      </c>
      <c r="S69">
        <f>SUMIFS('EPS BAU Outputs'!R:R,'EPS BAU Outputs'!$A:$A,"*"&amp;$C69&amp;"*",'EPS BAU Outputs'!$A:$A,"*"&amp;$B69&amp;"*",'EPS BAU Outputs'!$A:$A,"*"&amp;$A69&amp;"*",'EPS BAU Outputs'!$B:$B,$B$60)/10^12*VLOOKUP($C69,GWPbyPollutant,2,FALSE)</f>
        <v>0.20082860000000002</v>
      </c>
      <c r="T69">
        <f>SUMIFS('EPS BAU Outputs'!S:S,'EPS BAU Outputs'!$A:$A,"*"&amp;$C69&amp;"*",'EPS BAU Outputs'!$A:$A,"*"&amp;$B69&amp;"*",'EPS BAU Outputs'!$A:$A,"*"&amp;$A69&amp;"*",'EPS BAU Outputs'!$B:$B,$B$60)/10^12*VLOOKUP($C69,GWPbyPollutant,2,FALSE)</f>
        <v>0.2000586</v>
      </c>
      <c r="U69">
        <f>SUMIFS('EPS BAU Outputs'!T:T,'EPS BAU Outputs'!$A:$A,"*"&amp;$C69&amp;"*",'EPS BAU Outputs'!$A:$A,"*"&amp;$B69&amp;"*",'EPS BAU Outputs'!$A:$A,"*"&amp;$A69&amp;"*",'EPS BAU Outputs'!$B:$B,$B$60)/10^12*VLOOKUP($C69,GWPbyPollutant,2,FALSE)</f>
        <v>0.19927291999999999</v>
      </c>
      <c r="V69">
        <f>SUMIFS('EPS BAU Outputs'!U:U,'EPS BAU Outputs'!$A:$A,"*"&amp;$C69&amp;"*",'EPS BAU Outputs'!$A:$A,"*"&amp;$B69&amp;"*",'EPS BAU Outputs'!$A:$A,"*"&amp;$A69&amp;"*",'EPS BAU Outputs'!$B:$B,$B$60)/10^12*VLOOKUP($C69,GWPbyPollutant,2,FALSE)</f>
        <v>0.1984612</v>
      </c>
      <c r="W69">
        <f>SUMIFS('EPS BAU Outputs'!V:V,'EPS BAU Outputs'!$A:$A,"*"&amp;$C69&amp;"*",'EPS BAU Outputs'!$A:$A,"*"&amp;$B69&amp;"*",'EPS BAU Outputs'!$A:$A,"*"&amp;$A69&amp;"*",'EPS BAU Outputs'!$B:$B,$B$60)/10^12*VLOOKUP($C69,GWPbyPollutant,2,FALSE)</f>
        <v>0.19768559999999999</v>
      </c>
      <c r="X69">
        <f>SUMIFS('EPS BAU Outputs'!W:W,'EPS BAU Outputs'!$A:$A,"*"&amp;$C69&amp;"*",'EPS BAU Outputs'!$A:$A,"*"&amp;$B69&amp;"*",'EPS BAU Outputs'!$A:$A,"*"&amp;$A69&amp;"*",'EPS BAU Outputs'!$B:$B,$B$60)/10^12*VLOOKUP($C69,GWPbyPollutant,2,FALSE)</f>
        <v>0.19696179999999999</v>
      </c>
      <c r="Y69">
        <f>SUMIFS('EPS BAU Outputs'!X:X,'EPS BAU Outputs'!$A:$A,"*"&amp;$C69&amp;"*",'EPS BAU Outputs'!$A:$A,"*"&amp;$B69&amp;"*",'EPS BAU Outputs'!$A:$A,"*"&amp;$A69&amp;"*",'EPS BAU Outputs'!$B:$B,$B$60)/10^12*VLOOKUP($C69,GWPbyPollutant,2,FALSE)</f>
        <v>0.19615763999999999</v>
      </c>
      <c r="Z69">
        <f>SUMIFS('EPS BAU Outputs'!Y:Y,'EPS BAU Outputs'!$A:$A,"*"&amp;$C69&amp;"*",'EPS BAU Outputs'!$A:$A,"*"&amp;$B69&amp;"*",'EPS BAU Outputs'!$A:$A,"*"&amp;$A69&amp;"*",'EPS BAU Outputs'!$B:$B,$B$60)/10^12*VLOOKUP($C69,GWPbyPollutant,2,FALSE)</f>
        <v>0.19543411999999999</v>
      </c>
      <c r="AA69">
        <f>SUMIFS('EPS BAU Outputs'!Z:Z,'EPS BAU Outputs'!$A:$A,"*"&amp;$C69&amp;"*",'EPS BAU Outputs'!$A:$A,"*"&amp;$B69&amp;"*",'EPS BAU Outputs'!$A:$A,"*"&amp;$A69&amp;"*",'EPS BAU Outputs'!$B:$B,$B$60)/10^12*VLOOKUP($C69,GWPbyPollutant,2,FALSE)</f>
        <v>0.19476183999999999</v>
      </c>
      <c r="AB69">
        <f>SUMIFS('EPS BAU Outputs'!AA:AA,'EPS BAU Outputs'!$A:$A,"*"&amp;$C69&amp;"*",'EPS BAU Outputs'!$A:$A,"*"&amp;$B69&amp;"*",'EPS BAU Outputs'!$A:$A,"*"&amp;$A69&amp;"*",'EPS BAU Outputs'!$B:$B,$B$60)/10^12*VLOOKUP($C69,GWPbyPollutant,2,FALSE)</f>
        <v>0.19408703999999999</v>
      </c>
      <c r="AC69">
        <f>SUMIFS('EPS BAU Outputs'!AB:AB,'EPS BAU Outputs'!$A:$A,"*"&amp;$C69&amp;"*",'EPS BAU Outputs'!$A:$A,"*"&amp;$B69&amp;"*",'EPS BAU Outputs'!$A:$A,"*"&amp;$A69&amp;"*",'EPS BAU Outputs'!$B:$B,$B$60)/10^12*VLOOKUP($C69,GWPbyPollutant,2,FALSE)</f>
        <v>0.19345619999999999</v>
      </c>
      <c r="AD69">
        <f>SUMIFS('EPS BAU Outputs'!AC:AC,'EPS BAU Outputs'!$A:$A,"*"&amp;$C69&amp;"*",'EPS BAU Outputs'!$A:$A,"*"&amp;$B69&amp;"*",'EPS BAU Outputs'!$A:$A,"*"&amp;$A69&amp;"*",'EPS BAU Outputs'!$B:$B,$B$60)/10^12*VLOOKUP($C69,GWPbyPollutant,2,FALSE)</f>
        <v>0.19285307999999998</v>
      </c>
      <c r="AE69">
        <f>SUMIFS('EPS BAU Outputs'!AD:AD,'EPS BAU Outputs'!$A:$A,"*"&amp;$C69&amp;"*",'EPS BAU Outputs'!$A:$A,"*"&amp;$B69&amp;"*",'EPS BAU Outputs'!$A:$A,"*"&amp;$A69&amp;"*",'EPS BAU Outputs'!$B:$B,$B$60)/10^12*VLOOKUP($C69,GWPbyPollutant,2,FALSE)</f>
        <v>0.19226031999999998</v>
      </c>
      <c r="AF69">
        <f>SUMIFS('EPS BAU Outputs'!AE:AE,'EPS BAU Outputs'!$A:$A,"*"&amp;$C69&amp;"*",'EPS BAU Outputs'!$A:$A,"*"&amp;$B69&amp;"*",'EPS BAU Outputs'!$A:$A,"*"&amp;$A69&amp;"*",'EPS BAU Outputs'!$B:$B,$B$60)/10^12*VLOOKUP($C69,GWPbyPollutant,2,FALSE)</f>
        <v>0.19164712</v>
      </c>
      <c r="AG69">
        <f>SUMIFS('EPS BAU Outputs'!AF:AF,'EPS BAU Outputs'!$A:$A,"*"&amp;$C69&amp;"*",'EPS BAU Outputs'!$A:$A,"*"&amp;$B69&amp;"*",'EPS BAU Outputs'!$A:$A,"*"&amp;$A69&amp;"*",'EPS BAU Outputs'!$B:$B,$B$60)/10^12*VLOOKUP($C69,GWPbyPollutant,2,FALSE)</f>
        <v>0.19100284000000001</v>
      </c>
      <c r="AH69">
        <f>SUMIFS('EPS BAU Outputs'!AG:AG,'EPS BAU Outputs'!$A:$A,"*"&amp;$C69&amp;"*",'EPS BAU Outputs'!$A:$A,"*"&amp;$B69&amp;"*",'EPS BAU Outputs'!$A:$A,"*"&amp;$A69&amp;"*",'EPS BAU Outputs'!$B:$B,$B$60)/10^12*VLOOKUP($C69,GWPbyPollutant,2,FALSE)</f>
        <v>0.19033867999999998</v>
      </c>
    </row>
    <row r="70" spans="1:34" outlineLevel="1">
      <c r="A70" t="s">
        <v>597</v>
      </c>
      <c r="B70" t="s">
        <v>523</v>
      </c>
      <c r="C70" t="s">
        <v>411</v>
      </c>
      <c r="D70">
        <f>SUMIFS('EPS BAU Outputs'!C:C,'EPS BAU Outputs'!$A:$A,"*"&amp;$C70&amp;"*",'EPS BAU Outputs'!$A:$A,"*"&amp;$B70&amp;"*",'EPS BAU Outputs'!$A:$A,"*"&amp;$A70&amp;"*",'EPS BAU Outputs'!$B:$B,$B$60)/10^12*VLOOKUP($C70,GWPbyPollutant,2,FALSE)</f>
        <v>0.27231929999999999</v>
      </c>
      <c r="E70">
        <f>SUMIFS('EPS BAU Outputs'!D:D,'EPS BAU Outputs'!$A:$A,"*"&amp;$C70&amp;"*",'EPS BAU Outputs'!$A:$A,"*"&amp;$B70&amp;"*",'EPS BAU Outputs'!$A:$A,"*"&amp;$A70&amp;"*",'EPS BAU Outputs'!$B:$B,$B$60)/10^12*VLOOKUP($C70,GWPbyPollutant,2,FALSE)</f>
        <v>0.27550989999999997</v>
      </c>
      <c r="F70">
        <f>SUMIFS('EPS BAU Outputs'!E:E,'EPS BAU Outputs'!$A:$A,"*"&amp;$C70&amp;"*",'EPS BAU Outputs'!$A:$A,"*"&amp;$B70&amp;"*",'EPS BAU Outputs'!$A:$A,"*"&amp;$A70&amp;"*",'EPS BAU Outputs'!$B:$B,$B$60)/10^12*VLOOKUP($C70,GWPbyPollutant,2,FALSE)</f>
        <v>0.28128955</v>
      </c>
      <c r="G70">
        <f>SUMIFS('EPS BAU Outputs'!F:F,'EPS BAU Outputs'!$A:$A,"*"&amp;$C70&amp;"*",'EPS BAU Outputs'!$A:$A,"*"&amp;$B70&amp;"*",'EPS BAU Outputs'!$A:$A,"*"&amp;$A70&amp;"*",'EPS BAU Outputs'!$B:$B,$B$60)/10^12*VLOOKUP($C70,GWPbyPollutant,2,FALSE)</f>
        <v>0.27201720000000001</v>
      </c>
      <c r="H70">
        <f>SUMIFS('EPS BAU Outputs'!G:G,'EPS BAU Outputs'!$A:$A,"*"&amp;$C70&amp;"*",'EPS BAU Outputs'!$A:$A,"*"&amp;$B70&amp;"*",'EPS BAU Outputs'!$A:$A,"*"&amp;$A70&amp;"*",'EPS BAU Outputs'!$B:$B,$B$60)/10^12*VLOOKUP($C70,GWPbyPollutant,2,FALSE)</f>
        <v>0.27019664999999998</v>
      </c>
      <c r="I70">
        <f>SUMIFS('EPS BAU Outputs'!H:H,'EPS BAU Outputs'!$A:$A,"*"&amp;$C70&amp;"*",'EPS BAU Outputs'!$A:$A,"*"&amp;$B70&amp;"*",'EPS BAU Outputs'!$A:$A,"*"&amp;$A70&amp;"*",'EPS BAU Outputs'!$B:$B,$B$60)/10^12*VLOOKUP($C70,GWPbyPollutant,2,FALSE)</f>
        <v>0.26852714999999999</v>
      </c>
      <c r="J70">
        <f>SUMIFS('EPS BAU Outputs'!I:I,'EPS BAU Outputs'!$A:$A,"*"&amp;$C70&amp;"*",'EPS BAU Outputs'!$A:$A,"*"&amp;$B70&amp;"*",'EPS BAU Outputs'!$A:$A,"*"&amp;$A70&amp;"*",'EPS BAU Outputs'!$B:$B,$B$60)/10^12*VLOOKUP($C70,GWPbyPollutant,2,FALSE)</f>
        <v>0.26666155000000002</v>
      </c>
      <c r="K70">
        <f>SUMIFS('EPS BAU Outputs'!J:J,'EPS BAU Outputs'!$A:$A,"*"&amp;$C70&amp;"*",'EPS BAU Outputs'!$A:$A,"*"&amp;$B70&amp;"*",'EPS BAU Outputs'!$A:$A,"*"&amp;$A70&amp;"*",'EPS BAU Outputs'!$B:$B,$B$60)/10^12*VLOOKUP($C70,GWPbyPollutant,2,FALSE)</f>
        <v>0.26467669999999999</v>
      </c>
      <c r="L70">
        <f>SUMIFS('EPS BAU Outputs'!K:K,'EPS BAU Outputs'!$A:$A,"*"&amp;$C70&amp;"*",'EPS BAU Outputs'!$A:$A,"*"&amp;$B70&amp;"*",'EPS BAU Outputs'!$A:$A,"*"&amp;$A70&amp;"*",'EPS BAU Outputs'!$B:$B,$B$60)/10^12*VLOOKUP($C70,GWPbyPollutant,2,FALSE)</f>
        <v>0.26268390000000003</v>
      </c>
      <c r="M70">
        <f>SUMIFS('EPS BAU Outputs'!L:L,'EPS BAU Outputs'!$A:$A,"*"&amp;$C70&amp;"*",'EPS BAU Outputs'!$A:$A,"*"&amp;$B70&amp;"*",'EPS BAU Outputs'!$A:$A,"*"&amp;$A70&amp;"*",'EPS BAU Outputs'!$B:$B,$B$60)/10^12*VLOOKUP($C70,GWPbyPollutant,2,FALSE)</f>
        <v>0.26062750000000001</v>
      </c>
      <c r="N70">
        <f>SUMIFS('EPS BAU Outputs'!M:M,'EPS BAU Outputs'!$A:$A,"*"&amp;$C70&amp;"*",'EPS BAU Outputs'!$A:$A,"*"&amp;$B70&amp;"*",'EPS BAU Outputs'!$A:$A,"*"&amp;$A70&amp;"*",'EPS BAU Outputs'!$B:$B,$B$60)/10^12*VLOOKUP($C70,GWPbyPollutant,2,FALSE)</f>
        <v>0.25872214999999998</v>
      </c>
      <c r="O70">
        <f>SUMIFS('EPS BAU Outputs'!N:N,'EPS BAU Outputs'!$A:$A,"*"&amp;$C70&amp;"*",'EPS BAU Outputs'!$A:$A,"*"&amp;$B70&amp;"*",'EPS BAU Outputs'!$A:$A,"*"&amp;$A70&amp;"*",'EPS BAU Outputs'!$B:$B,$B$60)/10^12*VLOOKUP($C70,GWPbyPollutant,2,FALSE)</f>
        <v>0.25688040000000001</v>
      </c>
      <c r="P70">
        <f>SUMIFS('EPS BAU Outputs'!O:O,'EPS BAU Outputs'!$A:$A,"*"&amp;$C70&amp;"*",'EPS BAU Outputs'!$A:$A,"*"&amp;$B70&amp;"*",'EPS BAU Outputs'!$A:$A,"*"&amp;$A70&amp;"*",'EPS BAU Outputs'!$B:$B,$B$60)/10^12*VLOOKUP($C70,GWPbyPollutant,2,FALSE)</f>
        <v>0.25497769999999997</v>
      </c>
      <c r="Q70">
        <f>SUMIFS('EPS BAU Outputs'!P:P,'EPS BAU Outputs'!$A:$A,"*"&amp;$C70&amp;"*",'EPS BAU Outputs'!$A:$A,"*"&amp;$B70&amp;"*",'EPS BAU Outputs'!$A:$A,"*"&amp;$A70&amp;"*",'EPS BAU Outputs'!$B:$B,$B$60)/10^12*VLOOKUP($C70,GWPbyPollutant,2,FALSE)</f>
        <v>0.25309619999999999</v>
      </c>
      <c r="R70">
        <f>SUMIFS('EPS BAU Outputs'!Q:Q,'EPS BAU Outputs'!$A:$A,"*"&amp;$C70&amp;"*",'EPS BAU Outputs'!$A:$A,"*"&amp;$B70&amp;"*",'EPS BAU Outputs'!$A:$A,"*"&amp;$A70&amp;"*",'EPS BAU Outputs'!$B:$B,$B$60)/10^12*VLOOKUP($C70,GWPbyPollutant,2,FALSE)</f>
        <v>0.25147174999999999</v>
      </c>
      <c r="S70">
        <f>SUMIFS('EPS BAU Outputs'!R:R,'EPS BAU Outputs'!$A:$A,"*"&amp;$C70&amp;"*",'EPS BAU Outputs'!$A:$A,"*"&amp;$B70&amp;"*",'EPS BAU Outputs'!$A:$A,"*"&amp;$A70&amp;"*",'EPS BAU Outputs'!$B:$B,$B$60)/10^12*VLOOKUP($C70,GWPbyPollutant,2,FALSE)</f>
        <v>0.2500116</v>
      </c>
      <c r="T70">
        <f>SUMIFS('EPS BAU Outputs'!S:S,'EPS BAU Outputs'!$A:$A,"*"&amp;$C70&amp;"*",'EPS BAU Outputs'!$A:$A,"*"&amp;$B70&amp;"*",'EPS BAU Outputs'!$A:$A,"*"&amp;$A70&amp;"*",'EPS BAU Outputs'!$B:$B,$B$60)/10^12*VLOOKUP($C70,GWPbyPollutant,2,FALSE)</f>
        <v>0.24872635000000001</v>
      </c>
      <c r="U70">
        <f>SUMIFS('EPS BAU Outputs'!T:T,'EPS BAU Outputs'!$A:$A,"*"&amp;$C70&amp;"*",'EPS BAU Outputs'!$A:$A,"*"&amp;$B70&amp;"*",'EPS BAU Outputs'!$A:$A,"*"&amp;$A70&amp;"*",'EPS BAU Outputs'!$B:$B,$B$60)/10^12*VLOOKUP($C70,GWPbyPollutant,2,FALSE)</f>
        <v>0.24743845</v>
      </c>
      <c r="V70">
        <f>SUMIFS('EPS BAU Outputs'!U:U,'EPS BAU Outputs'!$A:$A,"*"&amp;$C70&amp;"*",'EPS BAU Outputs'!$A:$A,"*"&amp;$B70&amp;"*",'EPS BAU Outputs'!$A:$A,"*"&amp;$A70&amp;"*",'EPS BAU Outputs'!$B:$B,$B$60)/10^12*VLOOKUP($C70,GWPbyPollutant,2,FALSE)</f>
        <v>0.24613464999999998</v>
      </c>
      <c r="W70">
        <f>SUMIFS('EPS BAU Outputs'!V:V,'EPS BAU Outputs'!$A:$A,"*"&amp;$C70&amp;"*",'EPS BAU Outputs'!$A:$A,"*"&amp;$B70&amp;"*",'EPS BAU Outputs'!$A:$A,"*"&amp;$A70&amp;"*",'EPS BAU Outputs'!$B:$B,$B$60)/10^12*VLOOKUP($C70,GWPbyPollutant,2,FALSE)</f>
        <v>0.24489710000000001</v>
      </c>
      <c r="X70">
        <f>SUMIFS('EPS BAU Outputs'!W:W,'EPS BAU Outputs'!$A:$A,"*"&amp;$C70&amp;"*",'EPS BAU Outputs'!$A:$A,"*"&amp;$B70&amp;"*",'EPS BAU Outputs'!$A:$A,"*"&amp;$A70&amp;"*",'EPS BAU Outputs'!$B:$B,$B$60)/10^12*VLOOKUP($C70,GWPbyPollutant,2,FALSE)</f>
        <v>0.24370194999999997</v>
      </c>
      <c r="Y70">
        <f>SUMIFS('EPS BAU Outputs'!X:X,'EPS BAU Outputs'!$A:$A,"*"&amp;$C70&amp;"*",'EPS BAU Outputs'!$A:$A,"*"&amp;$B70&amp;"*",'EPS BAU Outputs'!$A:$A,"*"&amp;$A70&amp;"*",'EPS BAU Outputs'!$B:$B,$B$60)/10^12*VLOOKUP($C70,GWPbyPollutant,2,FALSE)</f>
        <v>0.24244055</v>
      </c>
      <c r="Z70">
        <f>SUMIFS('EPS BAU Outputs'!Y:Y,'EPS BAU Outputs'!$A:$A,"*"&amp;$C70&amp;"*",'EPS BAU Outputs'!$A:$A,"*"&amp;$B70&amp;"*",'EPS BAU Outputs'!$A:$A,"*"&amp;$A70&amp;"*",'EPS BAU Outputs'!$B:$B,$B$60)/10^12*VLOOKUP($C70,GWPbyPollutant,2,FALSE)</f>
        <v>0.24126925000000002</v>
      </c>
      <c r="AA70">
        <f>SUMIFS('EPS BAU Outputs'!Z:Z,'EPS BAU Outputs'!$A:$A,"*"&amp;$C70&amp;"*",'EPS BAU Outputs'!$A:$A,"*"&amp;$B70&amp;"*",'EPS BAU Outputs'!$A:$A,"*"&amp;$A70&amp;"*",'EPS BAU Outputs'!$B:$B,$B$60)/10^12*VLOOKUP($C70,GWPbyPollutant,2,FALSE)</f>
        <v>0.24012975</v>
      </c>
      <c r="AB70">
        <f>SUMIFS('EPS BAU Outputs'!AA:AA,'EPS BAU Outputs'!$A:$A,"*"&amp;$C70&amp;"*",'EPS BAU Outputs'!$A:$A,"*"&amp;$B70&amp;"*",'EPS BAU Outputs'!$A:$A,"*"&amp;$A70&amp;"*",'EPS BAU Outputs'!$B:$B,$B$60)/10^12*VLOOKUP($C70,GWPbyPollutant,2,FALSE)</f>
        <v>0.23898230000000001</v>
      </c>
      <c r="AC70">
        <f>SUMIFS('EPS BAU Outputs'!AB:AB,'EPS BAU Outputs'!$A:$A,"*"&amp;$C70&amp;"*",'EPS BAU Outputs'!$A:$A,"*"&amp;$B70&amp;"*",'EPS BAU Outputs'!$A:$A,"*"&amp;$A70&amp;"*",'EPS BAU Outputs'!$B:$B,$B$60)/10^12*VLOOKUP($C70,GWPbyPollutant,2,FALSE)</f>
        <v>0.23791964999999998</v>
      </c>
      <c r="AD70">
        <f>SUMIFS('EPS BAU Outputs'!AC:AC,'EPS BAU Outputs'!$A:$A,"*"&amp;$C70&amp;"*",'EPS BAU Outputs'!$A:$A,"*"&amp;$B70&amp;"*",'EPS BAU Outputs'!$A:$A,"*"&amp;$A70&amp;"*",'EPS BAU Outputs'!$B:$B,$B$60)/10^12*VLOOKUP($C70,GWPbyPollutant,2,FALSE)</f>
        <v>0.23690734999999999</v>
      </c>
      <c r="AE70">
        <f>SUMIFS('EPS BAU Outputs'!AD:AD,'EPS BAU Outputs'!$A:$A,"*"&amp;$C70&amp;"*",'EPS BAU Outputs'!$A:$A,"*"&amp;$B70&amp;"*",'EPS BAU Outputs'!$A:$A,"*"&amp;$A70&amp;"*",'EPS BAU Outputs'!$B:$B,$B$60)/10^12*VLOOKUP($C70,GWPbyPollutant,2,FALSE)</f>
        <v>0.23594805000000002</v>
      </c>
      <c r="AF70">
        <f>SUMIFS('EPS BAU Outputs'!AE:AE,'EPS BAU Outputs'!$A:$A,"*"&amp;$C70&amp;"*",'EPS BAU Outputs'!$A:$A,"*"&amp;$B70&amp;"*",'EPS BAU Outputs'!$A:$A,"*"&amp;$A70&amp;"*",'EPS BAU Outputs'!$B:$B,$B$60)/10^12*VLOOKUP($C70,GWPbyPollutant,2,FALSE)</f>
        <v>0.2349861</v>
      </c>
      <c r="AG70">
        <f>SUMIFS('EPS BAU Outputs'!AF:AF,'EPS BAU Outputs'!$A:$A,"*"&amp;$C70&amp;"*",'EPS BAU Outputs'!$A:$A,"*"&amp;$B70&amp;"*",'EPS BAU Outputs'!$A:$A,"*"&amp;$A70&amp;"*",'EPS BAU Outputs'!$B:$B,$B$60)/10^12*VLOOKUP($C70,GWPbyPollutant,2,FALSE)</f>
        <v>0.23399500000000001</v>
      </c>
      <c r="AH70">
        <f>SUMIFS('EPS BAU Outputs'!AG:AG,'EPS BAU Outputs'!$A:$A,"*"&amp;$C70&amp;"*",'EPS BAU Outputs'!$A:$A,"*"&amp;$B70&amp;"*",'EPS BAU Outputs'!$A:$A,"*"&amp;$A70&amp;"*",'EPS BAU Outputs'!$B:$B,$B$60)/10^12*VLOOKUP($C70,GWPbyPollutant,2,FALSE)</f>
        <v>0.23300125000000002</v>
      </c>
    </row>
    <row r="71" spans="1:34" outlineLevel="1">
      <c r="A71" t="s">
        <v>597</v>
      </c>
      <c r="B71" t="s">
        <v>523</v>
      </c>
      <c r="C71" t="s">
        <v>595</v>
      </c>
      <c r="D71">
        <f>SUMIFS('EPS BAU Outputs'!C:C,'EPS BAU Outputs'!$A:$A,"*"&amp;$C71&amp;"*",'EPS BAU Outputs'!$A:$A,"*"&amp;$B71&amp;"*",'EPS BAU Outputs'!$A:$A,"*"&amp;$A71&amp;"*",'EPS BAU Outputs'!$B:$B,$B$60)/10^12*VLOOKUP($C71,GWPbyPollutant,2,FALSE)</f>
        <v>0</v>
      </c>
      <c r="E71">
        <f>SUMIFS('EPS BAU Outputs'!D:D,'EPS BAU Outputs'!$A:$A,"*"&amp;$C71&amp;"*",'EPS BAU Outputs'!$A:$A,"*"&amp;$B71&amp;"*",'EPS BAU Outputs'!$A:$A,"*"&amp;$A71&amp;"*",'EPS BAU Outputs'!$B:$B,$B$60)/10^12*VLOOKUP($C71,GWPbyPollutant,2,FALSE)</f>
        <v>0</v>
      </c>
      <c r="F71">
        <f>SUMIFS('EPS BAU Outputs'!E:E,'EPS BAU Outputs'!$A:$A,"*"&amp;$C71&amp;"*",'EPS BAU Outputs'!$A:$A,"*"&amp;$B71&amp;"*",'EPS BAU Outputs'!$A:$A,"*"&amp;$A71&amp;"*",'EPS BAU Outputs'!$B:$B,$B$60)/10^12*VLOOKUP($C71,GWPbyPollutant,2,FALSE)</f>
        <v>0</v>
      </c>
      <c r="G71">
        <f>SUMIFS('EPS BAU Outputs'!F:F,'EPS BAU Outputs'!$A:$A,"*"&amp;$C71&amp;"*",'EPS BAU Outputs'!$A:$A,"*"&amp;$B71&amp;"*",'EPS BAU Outputs'!$A:$A,"*"&amp;$A71&amp;"*",'EPS BAU Outputs'!$B:$B,$B$60)/10^12*VLOOKUP($C71,GWPbyPollutant,2,FALSE)</f>
        <v>0</v>
      </c>
      <c r="H71">
        <f>SUMIFS('EPS BAU Outputs'!G:G,'EPS BAU Outputs'!$A:$A,"*"&amp;$C71&amp;"*",'EPS BAU Outputs'!$A:$A,"*"&amp;$B71&amp;"*",'EPS BAU Outputs'!$A:$A,"*"&amp;$A71&amp;"*",'EPS BAU Outputs'!$B:$B,$B$60)/10^12*VLOOKUP($C71,GWPbyPollutant,2,FALSE)</f>
        <v>0</v>
      </c>
      <c r="I71">
        <f>SUMIFS('EPS BAU Outputs'!H:H,'EPS BAU Outputs'!$A:$A,"*"&amp;$C71&amp;"*",'EPS BAU Outputs'!$A:$A,"*"&amp;$B71&amp;"*",'EPS BAU Outputs'!$A:$A,"*"&amp;$A71&amp;"*",'EPS BAU Outputs'!$B:$B,$B$60)/10^12*VLOOKUP($C71,GWPbyPollutant,2,FALSE)</f>
        <v>0</v>
      </c>
      <c r="J71">
        <f>SUMIFS('EPS BAU Outputs'!I:I,'EPS BAU Outputs'!$A:$A,"*"&amp;$C71&amp;"*",'EPS BAU Outputs'!$A:$A,"*"&amp;$B71&amp;"*",'EPS BAU Outputs'!$A:$A,"*"&amp;$A71&amp;"*",'EPS BAU Outputs'!$B:$B,$B$60)/10^12*VLOOKUP($C71,GWPbyPollutant,2,FALSE)</f>
        <v>0</v>
      </c>
      <c r="K71">
        <f>SUMIFS('EPS BAU Outputs'!J:J,'EPS BAU Outputs'!$A:$A,"*"&amp;$C71&amp;"*",'EPS BAU Outputs'!$A:$A,"*"&amp;$B71&amp;"*",'EPS BAU Outputs'!$A:$A,"*"&amp;$A71&amp;"*",'EPS BAU Outputs'!$B:$B,$B$60)/10^12*VLOOKUP($C71,GWPbyPollutant,2,FALSE)</f>
        <v>0</v>
      </c>
      <c r="L71">
        <f>SUMIFS('EPS BAU Outputs'!K:K,'EPS BAU Outputs'!$A:$A,"*"&amp;$C71&amp;"*",'EPS BAU Outputs'!$A:$A,"*"&amp;$B71&amp;"*",'EPS BAU Outputs'!$A:$A,"*"&amp;$A71&amp;"*",'EPS BAU Outputs'!$B:$B,$B$60)/10^12*VLOOKUP($C71,GWPbyPollutant,2,FALSE)</f>
        <v>0</v>
      </c>
      <c r="M71">
        <f>SUMIFS('EPS BAU Outputs'!L:L,'EPS BAU Outputs'!$A:$A,"*"&amp;$C71&amp;"*",'EPS BAU Outputs'!$A:$A,"*"&amp;$B71&amp;"*",'EPS BAU Outputs'!$A:$A,"*"&amp;$A71&amp;"*",'EPS BAU Outputs'!$B:$B,$B$60)/10^12*VLOOKUP($C71,GWPbyPollutant,2,FALSE)</f>
        <v>0</v>
      </c>
      <c r="N71">
        <f>SUMIFS('EPS BAU Outputs'!M:M,'EPS BAU Outputs'!$A:$A,"*"&amp;$C71&amp;"*",'EPS BAU Outputs'!$A:$A,"*"&amp;$B71&amp;"*",'EPS BAU Outputs'!$A:$A,"*"&amp;$A71&amp;"*",'EPS BAU Outputs'!$B:$B,$B$60)/10^12*VLOOKUP($C71,GWPbyPollutant,2,FALSE)</f>
        <v>0</v>
      </c>
      <c r="O71">
        <f>SUMIFS('EPS BAU Outputs'!N:N,'EPS BAU Outputs'!$A:$A,"*"&amp;$C71&amp;"*",'EPS BAU Outputs'!$A:$A,"*"&amp;$B71&amp;"*",'EPS BAU Outputs'!$A:$A,"*"&amp;$A71&amp;"*",'EPS BAU Outputs'!$B:$B,$B$60)/10^12*VLOOKUP($C71,GWPbyPollutant,2,FALSE)</f>
        <v>0</v>
      </c>
      <c r="P71">
        <f>SUMIFS('EPS BAU Outputs'!O:O,'EPS BAU Outputs'!$A:$A,"*"&amp;$C71&amp;"*",'EPS BAU Outputs'!$A:$A,"*"&amp;$B71&amp;"*",'EPS BAU Outputs'!$A:$A,"*"&amp;$A71&amp;"*",'EPS BAU Outputs'!$B:$B,$B$60)/10^12*VLOOKUP($C71,GWPbyPollutant,2,FALSE)</f>
        <v>0</v>
      </c>
      <c r="Q71">
        <f>SUMIFS('EPS BAU Outputs'!P:P,'EPS BAU Outputs'!$A:$A,"*"&amp;$C71&amp;"*",'EPS BAU Outputs'!$A:$A,"*"&amp;$B71&amp;"*",'EPS BAU Outputs'!$A:$A,"*"&amp;$A71&amp;"*",'EPS BAU Outputs'!$B:$B,$B$60)/10^12*VLOOKUP($C71,GWPbyPollutant,2,FALSE)</f>
        <v>0</v>
      </c>
      <c r="R71">
        <f>SUMIFS('EPS BAU Outputs'!Q:Q,'EPS BAU Outputs'!$A:$A,"*"&amp;$C71&amp;"*",'EPS BAU Outputs'!$A:$A,"*"&amp;$B71&amp;"*",'EPS BAU Outputs'!$A:$A,"*"&amp;$A71&amp;"*",'EPS BAU Outputs'!$B:$B,$B$60)/10^12*VLOOKUP($C71,GWPbyPollutant,2,FALSE)</f>
        <v>0</v>
      </c>
      <c r="S71">
        <f>SUMIFS('EPS BAU Outputs'!R:R,'EPS BAU Outputs'!$A:$A,"*"&amp;$C71&amp;"*",'EPS BAU Outputs'!$A:$A,"*"&amp;$B71&amp;"*",'EPS BAU Outputs'!$A:$A,"*"&amp;$A71&amp;"*",'EPS BAU Outputs'!$B:$B,$B$60)/10^12*VLOOKUP($C71,GWPbyPollutant,2,FALSE)</f>
        <v>0</v>
      </c>
      <c r="T71">
        <f>SUMIFS('EPS BAU Outputs'!S:S,'EPS BAU Outputs'!$A:$A,"*"&amp;$C71&amp;"*",'EPS BAU Outputs'!$A:$A,"*"&amp;$B71&amp;"*",'EPS BAU Outputs'!$A:$A,"*"&amp;$A71&amp;"*",'EPS BAU Outputs'!$B:$B,$B$60)/10^12*VLOOKUP($C71,GWPbyPollutant,2,FALSE)</f>
        <v>0</v>
      </c>
      <c r="U71">
        <f>SUMIFS('EPS BAU Outputs'!T:T,'EPS BAU Outputs'!$A:$A,"*"&amp;$C71&amp;"*",'EPS BAU Outputs'!$A:$A,"*"&amp;$B71&amp;"*",'EPS BAU Outputs'!$A:$A,"*"&amp;$A71&amp;"*",'EPS BAU Outputs'!$B:$B,$B$60)/10^12*VLOOKUP($C71,GWPbyPollutant,2,FALSE)</f>
        <v>0</v>
      </c>
      <c r="V71">
        <f>SUMIFS('EPS BAU Outputs'!U:U,'EPS BAU Outputs'!$A:$A,"*"&amp;$C71&amp;"*",'EPS BAU Outputs'!$A:$A,"*"&amp;$B71&amp;"*",'EPS BAU Outputs'!$A:$A,"*"&amp;$A71&amp;"*",'EPS BAU Outputs'!$B:$B,$B$60)/10^12*VLOOKUP($C71,GWPbyPollutant,2,FALSE)</f>
        <v>0</v>
      </c>
      <c r="W71">
        <f>SUMIFS('EPS BAU Outputs'!V:V,'EPS BAU Outputs'!$A:$A,"*"&amp;$C71&amp;"*",'EPS BAU Outputs'!$A:$A,"*"&amp;$B71&amp;"*",'EPS BAU Outputs'!$A:$A,"*"&amp;$A71&amp;"*",'EPS BAU Outputs'!$B:$B,$B$60)/10^12*VLOOKUP($C71,GWPbyPollutant,2,FALSE)</f>
        <v>0</v>
      </c>
      <c r="X71">
        <f>SUMIFS('EPS BAU Outputs'!W:W,'EPS BAU Outputs'!$A:$A,"*"&amp;$C71&amp;"*",'EPS BAU Outputs'!$A:$A,"*"&amp;$B71&amp;"*",'EPS BAU Outputs'!$A:$A,"*"&amp;$A71&amp;"*",'EPS BAU Outputs'!$B:$B,$B$60)/10^12*VLOOKUP($C71,GWPbyPollutant,2,FALSE)</f>
        <v>0</v>
      </c>
      <c r="Y71">
        <f>SUMIFS('EPS BAU Outputs'!X:X,'EPS BAU Outputs'!$A:$A,"*"&amp;$C71&amp;"*",'EPS BAU Outputs'!$A:$A,"*"&amp;$B71&amp;"*",'EPS BAU Outputs'!$A:$A,"*"&amp;$A71&amp;"*",'EPS BAU Outputs'!$B:$B,$B$60)/10^12*VLOOKUP($C71,GWPbyPollutant,2,FALSE)</f>
        <v>0</v>
      </c>
      <c r="Z71">
        <f>SUMIFS('EPS BAU Outputs'!Y:Y,'EPS BAU Outputs'!$A:$A,"*"&amp;$C71&amp;"*",'EPS BAU Outputs'!$A:$A,"*"&amp;$B71&amp;"*",'EPS BAU Outputs'!$A:$A,"*"&amp;$A71&amp;"*",'EPS BAU Outputs'!$B:$B,$B$60)/10^12*VLOOKUP($C71,GWPbyPollutant,2,FALSE)</f>
        <v>0</v>
      </c>
      <c r="AA71">
        <f>SUMIFS('EPS BAU Outputs'!Z:Z,'EPS BAU Outputs'!$A:$A,"*"&amp;$C71&amp;"*",'EPS BAU Outputs'!$A:$A,"*"&amp;$B71&amp;"*",'EPS BAU Outputs'!$A:$A,"*"&amp;$A71&amp;"*",'EPS BAU Outputs'!$B:$B,$B$60)/10^12*VLOOKUP($C71,GWPbyPollutant,2,FALSE)</f>
        <v>0</v>
      </c>
      <c r="AB71">
        <f>SUMIFS('EPS BAU Outputs'!AA:AA,'EPS BAU Outputs'!$A:$A,"*"&amp;$C71&amp;"*",'EPS BAU Outputs'!$A:$A,"*"&amp;$B71&amp;"*",'EPS BAU Outputs'!$A:$A,"*"&amp;$A71&amp;"*",'EPS BAU Outputs'!$B:$B,$B$60)/10^12*VLOOKUP($C71,GWPbyPollutant,2,FALSE)</f>
        <v>0</v>
      </c>
      <c r="AC71">
        <f>SUMIFS('EPS BAU Outputs'!AB:AB,'EPS BAU Outputs'!$A:$A,"*"&amp;$C71&amp;"*",'EPS BAU Outputs'!$A:$A,"*"&amp;$B71&amp;"*",'EPS BAU Outputs'!$A:$A,"*"&amp;$A71&amp;"*",'EPS BAU Outputs'!$B:$B,$B$60)/10^12*VLOOKUP($C71,GWPbyPollutant,2,FALSE)</f>
        <v>0</v>
      </c>
      <c r="AD71">
        <f>SUMIFS('EPS BAU Outputs'!AC:AC,'EPS BAU Outputs'!$A:$A,"*"&amp;$C71&amp;"*",'EPS BAU Outputs'!$A:$A,"*"&amp;$B71&amp;"*",'EPS BAU Outputs'!$A:$A,"*"&amp;$A71&amp;"*",'EPS BAU Outputs'!$B:$B,$B$60)/10^12*VLOOKUP($C71,GWPbyPollutant,2,FALSE)</f>
        <v>0</v>
      </c>
      <c r="AE71">
        <f>SUMIFS('EPS BAU Outputs'!AD:AD,'EPS BAU Outputs'!$A:$A,"*"&amp;$C71&amp;"*",'EPS BAU Outputs'!$A:$A,"*"&amp;$B71&amp;"*",'EPS BAU Outputs'!$A:$A,"*"&amp;$A71&amp;"*",'EPS BAU Outputs'!$B:$B,$B$60)/10^12*VLOOKUP($C71,GWPbyPollutant,2,FALSE)</f>
        <v>0</v>
      </c>
      <c r="AF71">
        <f>SUMIFS('EPS BAU Outputs'!AE:AE,'EPS BAU Outputs'!$A:$A,"*"&amp;$C71&amp;"*",'EPS BAU Outputs'!$A:$A,"*"&amp;$B71&amp;"*",'EPS BAU Outputs'!$A:$A,"*"&amp;$A71&amp;"*",'EPS BAU Outputs'!$B:$B,$B$60)/10^12*VLOOKUP($C71,GWPbyPollutant,2,FALSE)</f>
        <v>0</v>
      </c>
      <c r="AG71">
        <f>SUMIFS('EPS BAU Outputs'!AF:AF,'EPS BAU Outputs'!$A:$A,"*"&amp;$C71&amp;"*",'EPS BAU Outputs'!$A:$A,"*"&amp;$B71&amp;"*",'EPS BAU Outputs'!$A:$A,"*"&amp;$A71&amp;"*",'EPS BAU Outputs'!$B:$B,$B$60)/10^12*VLOOKUP($C71,GWPbyPollutant,2,FALSE)</f>
        <v>0</v>
      </c>
      <c r="AH71">
        <f>SUMIFS('EPS BAU Outputs'!AG:AG,'EPS BAU Outputs'!$A:$A,"*"&amp;$C71&amp;"*",'EPS BAU Outputs'!$A:$A,"*"&amp;$B71&amp;"*",'EPS BAU Outputs'!$A:$A,"*"&amp;$A71&amp;"*",'EPS BAU Outputs'!$B:$B,$B$60)/10^12*VLOOKUP($C71,GWPbyPollutant,2,FALSE)</f>
        <v>0</v>
      </c>
    </row>
    <row r="72" spans="1:34" outlineLevel="1">
      <c r="A72" t="s">
        <v>597</v>
      </c>
      <c r="B72" t="s">
        <v>524</v>
      </c>
      <c r="C72" t="s">
        <v>412</v>
      </c>
      <c r="D72">
        <f>SUMIFS('EPS BAU Outputs'!C:C,'EPS BAU Outputs'!$A:$A,"*"&amp;$C72&amp;"*",'EPS BAU Outputs'!$A:$A,"*"&amp;$B72&amp;"*",'EPS BAU Outputs'!$A:$A,"*"&amp;$A72&amp;"*",'EPS BAU Outputs'!$B:$B,$B$60)/10^12*VLOOKUP($C72,GWPbyPollutant,2,FALSE)</f>
        <v>0.16160004</v>
      </c>
      <c r="E72">
        <f>SUMIFS('EPS BAU Outputs'!D:D,'EPS BAU Outputs'!$A:$A,"*"&amp;$C72&amp;"*",'EPS BAU Outputs'!$A:$A,"*"&amp;$B72&amp;"*",'EPS BAU Outputs'!$A:$A,"*"&amp;$A72&amp;"*",'EPS BAU Outputs'!$B:$B,$B$60)/10^12*VLOOKUP($C72,GWPbyPollutant,2,FALSE)</f>
        <v>0.16980039999999999</v>
      </c>
      <c r="F72">
        <f>SUMIFS('EPS BAU Outputs'!E:E,'EPS BAU Outputs'!$A:$A,"*"&amp;$C72&amp;"*",'EPS BAU Outputs'!$A:$A,"*"&amp;$B72&amp;"*",'EPS BAU Outputs'!$A:$A,"*"&amp;$A72&amp;"*",'EPS BAU Outputs'!$B:$B,$B$60)/10^12*VLOOKUP($C72,GWPbyPollutant,2,FALSE)</f>
        <v>0.17531807999999999</v>
      </c>
      <c r="G72">
        <f>SUMIFS('EPS BAU Outputs'!F:F,'EPS BAU Outputs'!$A:$A,"*"&amp;$C72&amp;"*",'EPS BAU Outputs'!$A:$A,"*"&amp;$B72&amp;"*",'EPS BAU Outputs'!$A:$A,"*"&amp;$A72&amp;"*",'EPS BAU Outputs'!$B:$B,$B$60)/10^12*VLOOKUP($C72,GWPbyPollutant,2,FALSE)</f>
        <v>0.17387272000000001</v>
      </c>
      <c r="H72">
        <f>SUMIFS('EPS BAU Outputs'!G:G,'EPS BAU Outputs'!$A:$A,"*"&amp;$C72&amp;"*",'EPS BAU Outputs'!$A:$A,"*"&amp;$B72&amp;"*",'EPS BAU Outputs'!$A:$A,"*"&amp;$A72&amp;"*",'EPS BAU Outputs'!$B:$B,$B$60)/10^12*VLOOKUP($C72,GWPbyPollutant,2,FALSE)</f>
        <v>0.17359243999999999</v>
      </c>
      <c r="I72">
        <f>SUMIFS('EPS BAU Outputs'!H:H,'EPS BAU Outputs'!$A:$A,"*"&amp;$C72&amp;"*",'EPS BAU Outputs'!$A:$A,"*"&amp;$B72&amp;"*",'EPS BAU Outputs'!$A:$A,"*"&amp;$A72&amp;"*",'EPS BAU Outputs'!$B:$B,$B$60)/10^12*VLOOKUP($C72,GWPbyPollutant,2,FALSE)</f>
        <v>0.17349528</v>
      </c>
      <c r="J72">
        <f>SUMIFS('EPS BAU Outputs'!I:I,'EPS BAU Outputs'!$A:$A,"*"&amp;$C72&amp;"*",'EPS BAU Outputs'!$A:$A,"*"&amp;$B72&amp;"*",'EPS BAU Outputs'!$A:$A,"*"&amp;$A72&amp;"*",'EPS BAU Outputs'!$B:$B,$B$60)/10^12*VLOOKUP($C72,GWPbyPollutant,2,FALSE)</f>
        <v>0.17312539999999998</v>
      </c>
      <c r="K72">
        <f>SUMIFS('EPS BAU Outputs'!J:J,'EPS BAU Outputs'!$A:$A,"*"&amp;$C72&amp;"*",'EPS BAU Outputs'!$A:$A,"*"&amp;$B72&amp;"*",'EPS BAU Outputs'!$A:$A,"*"&amp;$A72&amp;"*",'EPS BAU Outputs'!$B:$B,$B$60)/10^12*VLOOKUP($C72,GWPbyPollutant,2,FALSE)</f>
        <v>0.17377528</v>
      </c>
      <c r="L72">
        <f>SUMIFS('EPS BAU Outputs'!K:K,'EPS BAU Outputs'!$A:$A,"*"&amp;$C72&amp;"*",'EPS BAU Outputs'!$A:$A,"*"&amp;$B72&amp;"*",'EPS BAU Outputs'!$A:$A,"*"&amp;$A72&amp;"*",'EPS BAU Outputs'!$B:$B,$B$60)/10^12*VLOOKUP($C72,GWPbyPollutant,2,FALSE)</f>
        <v>0.17399339999999999</v>
      </c>
      <c r="M72">
        <f>SUMIFS('EPS BAU Outputs'!L:L,'EPS BAU Outputs'!$A:$A,"*"&amp;$C72&amp;"*",'EPS BAU Outputs'!$A:$A,"*"&amp;$B72&amp;"*",'EPS BAU Outputs'!$A:$A,"*"&amp;$A72&amp;"*",'EPS BAU Outputs'!$B:$B,$B$60)/10^12*VLOOKUP($C72,GWPbyPollutant,2,FALSE)</f>
        <v>0.17388812000000001</v>
      </c>
      <c r="N72">
        <f>SUMIFS('EPS BAU Outputs'!M:M,'EPS BAU Outputs'!$A:$A,"*"&amp;$C72&amp;"*",'EPS BAU Outputs'!$A:$A,"*"&amp;$B72&amp;"*",'EPS BAU Outputs'!$A:$A,"*"&amp;$A72&amp;"*",'EPS BAU Outputs'!$B:$B,$B$60)/10^12*VLOOKUP($C72,GWPbyPollutant,2,FALSE)</f>
        <v>0.17385787999999999</v>
      </c>
      <c r="O72">
        <f>SUMIFS('EPS BAU Outputs'!N:N,'EPS BAU Outputs'!$A:$A,"*"&amp;$C72&amp;"*",'EPS BAU Outputs'!$A:$A,"*"&amp;$B72&amp;"*",'EPS BAU Outputs'!$A:$A,"*"&amp;$A72&amp;"*",'EPS BAU Outputs'!$B:$B,$B$60)/10^12*VLOOKUP($C72,GWPbyPollutant,2,FALSE)</f>
        <v>0.17397435999999999</v>
      </c>
      <c r="P72">
        <f>SUMIFS('EPS BAU Outputs'!O:O,'EPS BAU Outputs'!$A:$A,"*"&amp;$C72&amp;"*",'EPS BAU Outputs'!$A:$A,"*"&amp;$B72&amp;"*",'EPS BAU Outputs'!$A:$A,"*"&amp;$A72&amp;"*",'EPS BAU Outputs'!$B:$B,$B$60)/10^12*VLOOKUP($C72,GWPbyPollutant,2,FALSE)</f>
        <v>0.1738296</v>
      </c>
      <c r="Q72">
        <f>SUMIFS('EPS BAU Outputs'!P:P,'EPS BAU Outputs'!$A:$A,"*"&amp;$C72&amp;"*",'EPS BAU Outputs'!$A:$A,"*"&amp;$B72&amp;"*",'EPS BAU Outputs'!$A:$A,"*"&amp;$A72&amp;"*",'EPS BAU Outputs'!$B:$B,$B$60)/10^12*VLOOKUP($C72,GWPbyPollutant,2,FALSE)</f>
        <v>0.17376128000000002</v>
      </c>
      <c r="R72">
        <f>SUMIFS('EPS BAU Outputs'!Q:Q,'EPS BAU Outputs'!$A:$A,"*"&amp;$C72&amp;"*",'EPS BAU Outputs'!$A:$A,"*"&amp;$B72&amp;"*",'EPS BAU Outputs'!$A:$A,"*"&amp;$A72&amp;"*",'EPS BAU Outputs'!$B:$B,$B$60)/10^12*VLOOKUP($C72,GWPbyPollutant,2,FALSE)</f>
        <v>0.17382400000000001</v>
      </c>
      <c r="S72">
        <f>SUMIFS('EPS BAU Outputs'!R:R,'EPS BAU Outputs'!$A:$A,"*"&amp;$C72&amp;"*",'EPS BAU Outputs'!$A:$A,"*"&amp;$B72&amp;"*",'EPS BAU Outputs'!$A:$A,"*"&amp;$A72&amp;"*",'EPS BAU Outputs'!$B:$B,$B$60)/10^12*VLOOKUP($C72,GWPbyPollutant,2,FALSE)</f>
        <v>0.17411156</v>
      </c>
      <c r="T72">
        <f>SUMIFS('EPS BAU Outputs'!S:S,'EPS BAU Outputs'!$A:$A,"*"&amp;$C72&amp;"*",'EPS BAU Outputs'!$A:$A,"*"&amp;$B72&amp;"*",'EPS BAU Outputs'!$A:$A,"*"&amp;$A72&amp;"*",'EPS BAU Outputs'!$B:$B,$B$60)/10^12*VLOOKUP($C72,GWPbyPollutant,2,FALSE)</f>
        <v>0.17442655999999998</v>
      </c>
      <c r="U72">
        <f>SUMIFS('EPS BAU Outputs'!T:T,'EPS BAU Outputs'!$A:$A,"*"&amp;$C72&amp;"*",'EPS BAU Outputs'!$A:$A,"*"&amp;$B72&amp;"*",'EPS BAU Outputs'!$A:$A,"*"&amp;$A72&amp;"*",'EPS BAU Outputs'!$B:$B,$B$60)/10^12*VLOOKUP($C72,GWPbyPollutant,2,FALSE)</f>
        <v>0.17463684000000002</v>
      </c>
      <c r="V72">
        <f>SUMIFS('EPS BAU Outputs'!U:U,'EPS BAU Outputs'!$A:$A,"*"&amp;$C72&amp;"*",'EPS BAU Outputs'!$A:$A,"*"&amp;$B72&amp;"*",'EPS BAU Outputs'!$A:$A,"*"&amp;$A72&amp;"*",'EPS BAU Outputs'!$B:$B,$B$60)/10^12*VLOOKUP($C72,GWPbyPollutant,2,FALSE)</f>
        <v>0.17473932</v>
      </c>
      <c r="W72">
        <f>SUMIFS('EPS BAU Outputs'!V:V,'EPS BAU Outputs'!$A:$A,"*"&amp;$C72&amp;"*",'EPS BAU Outputs'!$A:$A,"*"&amp;$B72&amp;"*",'EPS BAU Outputs'!$A:$A,"*"&amp;$A72&amp;"*",'EPS BAU Outputs'!$B:$B,$B$60)/10^12*VLOOKUP($C72,GWPbyPollutant,2,FALSE)</f>
        <v>0.17483508</v>
      </c>
      <c r="X72">
        <f>SUMIFS('EPS BAU Outputs'!W:W,'EPS BAU Outputs'!$A:$A,"*"&amp;$C72&amp;"*",'EPS BAU Outputs'!$A:$A,"*"&amp;$B72&amp;"*",'EPS BAU Outputs'!$A:$A,"*"&amp;$A72&amp;"*",'EPS BAU Outputs'!$B:$B,$B$60)/10^12*VLOOKUP($C72,GWPbyPollutant,2,FALSE)</f>
        <v>0.17484263999999999</v>
      </c>
      <c r="Y72">
        <f>SUMIFS('EPS BAU Outputs'!X:X,'EPS BAU Outputs'!$A:$A,"*"&amp;$C72&amp;"*",'EPS BAU Outputs'!$A:$A,"*"&amp;$B72&amp;"*",'EPS BAU Outputs'!$A:$A,"*"&amp;$A72&amp;"*",'EPS BAU Outputs'!$B:$B,$B$60)/10^12*VLOOKUP($C72,GWPbyPollutant,2,FALSE)</f>
        <v>0.17485132</v>
      </c>
      <c r="Z72">
        <f>SUMIFS('EPS BAU Outputs'!Y:Y,'EPS BAU Outputs'!$A:$A,"*"&amp;$C72&amp;"*",'EPS BAU Outputs'!$A:$A,"*"&amp;$B72&amp;"*",'EPS BAU Outputs'!$A:$A,"*"&amp;$A72&amp;"*",'EPS BAU Outputs'!$B:$B,$B$60)/10^12*VLOOKUP($C72,GWPbyPollutant,2,FALSE)</f>
        <v>0.17501987999999999</v>
      </c>
      <c r="AA72">
        <f>SUMIFS('EPS BAU Outputs'!Z:Z,'EPS BAU Outputs'!$A:$A,"*"&amp;$C72&amp;"*",'EPS BAU Outputs'!$A:$A,"*"&amp;$B72&amp;"*",'EPS BAU Outputs'!$A:$A,"*"&amp;$A72&amp;"*",'EPS BAU Outputs'!$B:$B,$B$60)/10^12*VLOOKUP($C72,GWPbyPollutant,2,FALSE)</f>
        <v>0.17518424000000002</v>
      </c>
      <c r="AB72">
        <f>SUMIFS('EPS BAU Outputs'!AA:AA,'EPS BAU Outputs'!$A:$A,"*"&amp;$C72&amp;"*",'EPS BAU Outputs'!$A:$A,"*"&amp;$B72&amp;"*",'EPS BAU Outputs'!$A:$A,"*"&amp;$A72&amp;"*",'EPS BAU Outputs'!$B:$B,$B$60)/10^12*VLOOKUP($C72,GWPbyPollutant,2,FALSE)</f>
        <v>0.17534804000000001</v>
      </c>
      <c r="AC72">
        <f>SUMIFS('EPS BAU Outputs'!AB:AB,'EPS BAU Outputs'!$A:$A,"*"&amp;$C72&amp;"*",'EPS BAU Outputs'!$A:$A,"*"&amp;$B72&amp;"*",'EPS BAU Outputs'!$A:$A,"*"&amp;$A72&amp;"*",'EPS BAU Outputs'!$B:$B,$B$60)/10^12*VLOOKUP($C72,GWPbyPollutant,2,FALSE)</f>
        <v>0.17560479999999998</v>
      </c>
      <c r="AD72">
        <f>SUMIFS('EPS BAU Outputs'!AC:AC,'EPS BAU Outputs'!$A:$A,"*"&amp;$C72&amp;"*",'EPS BAU Outputs'!$A:$A,"*"&amp;$B72&amp;"*",'EPS BAU Outputs'!$A:$A,"*"&amp;$A72&amp;"*",'EPS BAU Outputs'!$B:$B,$B$60)/10^12*VLOOKUP($C72,GWPbyPollutant,2,FALSE)</f>
        <v>0.17577924</v>
      </c>
      <c r="AE72">
        <f>SUMIFS('EPS BAU Outputs'!AD:AD,'EPS BAU Outputs'!$A:$A,"*"&amp;$C72&amp;"*",'EPS BAU Outputs'!$A:$A,"*"&amp;$B72&amp;"*",'EPS BAU Outputs'!$A:$A,"*"&amp;$A72&amp;"*",'EPS BAU Outputs'!$B:$B,$B$60)/10^12*VLOOKUP($C72,GWPbyPollutant,2,FALSE)</f>
        <v>0.17601416</v>
      </c>
      <c r="AF72">
        <f>SUMIFS('EPS BAU Outputs'!AE:AE,'EPS BAU Outputs'!$A:$A,"*"&amp;$C72&amp;"*",'EPS BAU Outputs'!$A:$A,"*"&amp;$B72&amp;"*",'EPS BAU Outputs'!$A:$A,"*"&amp;$A72&amp;"*",'EPS BAU Outputs'!$B:$B,$B$60)/10^12*VLOOKUP($C72,GWPbyPollutant,2,FALSE)</f>
        <v>0.17617964</v>
      </c>
      <c r="AG72">
        <f>SUMIFS('EPS BAU Outputs'!AF:AF,'EPS BAU Outputs'!$A:$A,"*"&amp;$C72&amp;"*",'EPS BAU Outputs'!$A:$A,"*"&amp;$B72&amp;"*",'EPS BAU Outputs'!$A:$A,"*"&amp;$A72&amp;"*",'EPS BAU Outputs'!$B:$B,$B$60)/10^12*VLOOKUP($C72,GWPbyPollutant,2,FALSE)</f>
        <v>0.17628828000000002</v>
      </c>
      <c r="AH72">
        <f>SUMIFS('EPS BAU Outputs'!AG:AG,'EPS BAU Outputs'!$A:$A,"*"&amp;$C72&amp;"*",'EPS BAU Outputs'!$A:$A,"*"&amp;$B72&amp;"*",'EPS BAU Outputs'!$A:$A,"*"&amp;$A72&amp;"*",'EPS BAU Outputs'!$B:$B,$B$60)/10^12*VLOOKUP($C72,GWPbyPollutant,2,FALSE)</f>
        <v>0.1764336</v>
      </c>
    </row>
    <row r="73" spans="1:34" outlineLevel="1">
      <c r="A73" t="s">
        <v>597</v>
      </c>
      <c r="B73" t="s">
        <v>524</v>
      </c>
      <c r="C73" t="s">
        <v>411</v>
      </c>
      <c r="D73">
        <f>SUMIFS('EPS BAU Outputs'!C:C,'EPS BAU Outputs'!$A:$A,"*"&amp;$C73&amp;"*",'EPS BAU Outputs'!$A:$A,"*"&amp;$B73&amp;"*",'EPS BAU Outputs'!$A:$A,"*"&amp;$A73&amp;"*",'EPS BAU Outputs'!$B:$B,$B$60)/10^12*VLOOKUP($C73,GWPbyPollutant,2,FALSE)</f>
        <v>0.21882110000000002</v>
      </c>
      <c r="E73">
        <f>SUMIFS('EPS BAU Outputs'!D:D,'EPS BAU Outputs'!$A:$A,"*"&amp;$C73&amp;"*",'EPS BAU Outputs'!$A:$A,"*"&amp;$B73&amp;"*",'EPS BAU Outputs'!$A:$A,"*"&amp;$A73&amp;"*",'EPS BAU Outputs'!$B:$B,$B$60)/10^12*VLOOKUP($C73,GWPbyPollutant,2,FALSE)</f>
        <v>0.22982124999999998</v>
      </c>
      <c r="F73">
        <f>SUMIFS('EPS BAU Outputs'!E:E,'EPS BAU Outputs'!$A:$A,"*"&amp;$C73&amp;"*",'EPS BAU Outputs'!$A:$A,"*"&amp;$B73&amp;"*",'EPS BAU Outputs'!$A:$A,"*"&amp;$A73&amp;"*",'EPS BAU Outputs'!$B:$B,$B$60)/10^12*VLOOKUP($C73,GWPbyPollutant,2,FALSE)</f>
        <v>0.23655755000000001</v>
      </c>
      <c r="G73">
        <f>SUMIFS('EPS BAU Outputs'!F:F,'EPS BAU Outputs'!$A:$A,"*"&amp;$C73&amp;"*",'EPS BAU Outputs'!$A:$A,"*"&amp;$B73&amp;"*",'EPS BAU Outputs'!$A:$A,"*"&amp;$A73&amp;"*",'EPS BAU Outputs'!$B:$B,$B$60)/10^12*VLOOKUP($C73,GWPbyPollutant,2,FALSE)</f>
        <v>0.23528289999999999</v>
      </c>
      <c r="H73">
        <f>SUMIFS('EPS BAU Outputs'!G:G,'EPS BAU Outputs'!$A:$A,"*"&amp;$C73&amp;"*",'EPS BAU Outputs'!$A:$A,"*"&amp;$B73&amp;"*",'EPS BAU Outputs'!$A:$A,"*"&amp;$A73&amp;"*",'EPS BAU Outputs'!$B:$B,$B$60)/10^12*VLOOKUP($C73,GWPbyPollutant,2,FALSE)</f>
        <v>0.23465220000000001</v>
      </c>
      <c r="I73">
        <f>SUMIFS('EPS BAU Outputs'!H:H,'EPS BAU Outputs'!$A:$A,"*"&amp;$C73&amp;"*",'EPS BAU Outputs'!$A:$A,"*"&amp;$B73&amp;"*",'EPS BAU Outputs'!$A:$A,"*"&amp;$A73&amp;"*",'EPS BAU Outputs'!$B:$B,$B$60)/10^12*VLOOKUP($C73,GWPbyPollutant,2,FALSE)</f>
        <v>0.23423349999999998</v>
      </c>
      <c r="J73">
        <f>SUMIFS('EPS BAU Outputs'!I:I,'EPS BAU Outputs'!$A:$A,"*"&amp;$C73&amp;"*",'EPS BAU Outputs'!$A:$A,"*"&amp;$B73&amp;"*",'EPS BAU Outputs'!$A:$A,"*"&amp;$A73&amp;"*",'EPS BAU Outputs'!$B:$B,$B$60)/10^12*VLOOKUP($C73,GWPbyPollutant,2,FALSE)</f>
        <v>0.2335604</v>
      </c>
      <c r="K73">
        <f>SUMIFS('EPS BAU Outputs'!J:J,'EPS BAU Outputs'!$A:$A,"*"&amp;$C73&amp;"*",'EPS BAU Outputs'!$A:$A,"*"&amp;$B73&amp;"*",'EPS BAU Outputs'!$A:$A,"*"&amp;$A73&amp;"*",'EPS BAU Outputs'!$B:$B,$B$60)/10^12*VLOOKUP($C73,GWPbyPollutant,2,FALSE)</f>
        <v>0.23437659999999999</v>
      </c>
      <c r="L73">
        <f>SUMIFS('EPS BAU Outputs'!K:K,'EPS BAU Outputs'!$A:$A,"*"&amp;$C73&amp;"*",'EPS BAU Outputs'!$A:$A,"*"&amp;$B73&amp;"*",'EPS BAU Outputs'!$A:$A,"*"&amp;$A73&amp;"*",'EPS BAU Outputs'!$B:$B,$B$60)/10^12*VLOOKUP($C73,GWPbyPollutant,2,FALSE)</f>
        <v>0.2346628</v>
      </c>
      <c r="M73">
        <f>SUMIFS('EPS BAU Outputs'!L:L,'EPS BAU Outputs'!$A:$A,"*"&amp;$C73&amp;"*",'EPS BAU Outputs'!$A:$A,"*"&amp;$B73&amp;"*",'EPS BAU Outputs'!$A:$A,"*"&amp;$A73&amp;"*",'EPS BAU Outputs'!$B:$B,$B$60)/10^12*VLOOKUP($C73,GWPbyPollutant,2,FALSE)</f>
        <v>0.23458330000000002</v>
      </c>
      <c r="N73">
        <f>SUMIFS('EPS BAU Outputs'!M:M,'EPS BAU Outputs'!$A:$A,"*"&amp;$C73&amp;"*",'EPS BAU Outputs'!$A:$A,"*"&amp;$B73&amp;"*",'EPS BAU Outputs'!$A:$A,"*"&amp;$A73&amp;"*",'EPS BAU Outputs'!$B:$B,$B$60)/10^12*VLOOKUP($C73,GWPbyPollutant,2,FALSE)</f>
        <v>0.23458860000000001</v>
      </c>
      <c r="O73">
        <f>SUMIFS('EPS BAU Outputs'!N:N,'EPS BAU Outputs'!$A:$A,"*"&amp;$C73&amp;"*",'EPS BAU Outputs'!$A:$A,"*"&amp;$B73&amp;"*",'EPS BAU Outputs'!$A:$A,"*"&amp;$A73&amp;"*",'EPS BAU Outputs'!$B:$B,$B$60)/10^12*VLOOKUP($C73,GWPbyPollutant,2,FALSE)</f>
        <v>0.23474495000000001</v>
      </c>
      <c r="P73">
        <f>SUMIFS('EPS BAU Outputs'!O:O,'EPS BAU Outputs'!$A:$A,"*"&amp;$C73&amp;"*",'EPS BAU Outputs'!$A:$A,"*"&amp;$B73&amp;"*",'EPS BAU Outputs'!$A:$A,"*"&amp;$A73&amp;"*",'EPS BAU Outputs'!$B:$B,$B$60)/10^12*VLOOKUP($C73,GWPbyPollutant,2,FALSE)</f>
        <v>0.23451439999999998</v>
      </c>
      <c r="Q73">
        <f>SUMIFS('EPS BAU Outputs'!P:P,'EPS BAU Outputs'!$A:$A,"*"&amp;$C73&amp;"*",'EPS BAU Outputs'!$A:$A,"*"&amp;$B73&amp;"*",'EPS BAU Outputs'!$A:$A,"*"&amp;$A73&amp;"*",'EPS BAU Outputs'!$B:$B,$B$60)/10^12*VLOOKUP($C73,GWPbyPollutant,2,FALSE)</f>
        <v>0.2344455</v>
      </c>
      <c r="R73">
        <f>SUMIFS('EPS BAU Outputs'!Q:Q,'EPS BAU Outputs'!$A:$A,"*"&amp;$C73&amp;"*",'EPS BAU Outputs'!$A:$A,"*"&amp;$B73&amp;"*",'EPS BAU Outputs'!$A:$A,"*"&amp;$A73&amp;"*",'EPS BAU Outputs'!$B:$B,$B$60)/10^12*VLOOKUP($C73,GWPbyPollutant,2,FALSE)</f>
        <v>0.23453825</v>
      </c>
      <c r="S73">
        <f>SUMIFS('EPS BAU Outputs'!R:R,'EPS BAU Outputs'!$A:$A,"*"&amp;$C73&amp;"*",'EPS BAU Outputs'!$A:$A,"*"&amp;$B73&amp;"*",'EPS BAU Outputs'!$A:$A,"*"&amp;$A73&amp;"*",'EPS BAU Outputs'!$B:$B,$B$60)/10^12*VLOOKUP($C73,GWPbyPollutant,2,FALSE)</f>
        <v>0.23489865000000001</v>
      </c>
      <c r="T73">
        <f>SUMIFS('EPS BAU Outputs'!S:S,'EPS BAU Outputs'!$A:$A,"*"&amp;$C73&amp;"*",'EPS BAU Outputs'!$A:$A,"*"&amp;$B73&amp;"*",'EPS BAU Outputs'!$A:$A,"*"&amp;$A73&amp;"*",'EPS BAU Outputs'!$B:$B,$B$60)/10^12*VLOOKUP($C73,GWPbyPollutant,2,FALSE)</f>
        <v>0.23524315000000001</v>
      </c>
      <c r="U73">
        <f>SUMIFS('EPS BAU Outputs'!T:T,'EPS BAU Outputs'!$A:$A,"*"&amp;$C73&amp;"*",'EPS BAU Outputs'!$A:$A,"*"&amp;$B73&amp;"*",'EPS BAU Outputs'!$A:$A,"*"&amp;$A73&amp;"*",'EPS BAU Outputs'!$B:$B,$B$60)/10^12*VLOOKUP($C73,GWPbyPollutant,2,FALSE)</f>
        <v>0.23547370000000001</v>
      </c>
      <c r="V73">
        <f>SUMIFS('EPS BAU Outputs'!U:U,'EPS BAU Outputs'!$A:$A,"*"&amp;$C73&amp;"*",'EPS BAU Outputs'!$A:$A,"*"&amp;$B73&amp;"*",'EPS BAU Outputs'!$A:$A,"*"&amp;$A73&amp;"*",'EPS BAU Outputs'!$B:$B,$B$60)/10^12*VLOOKUP($C73,GWPbyPollutant,2,FALSE)</f>
        <v>0.23557440000000002</v>
      </c>
      <c r="W73">
        <f>SUMIFS('EPS BAU Outputs'!V:V,'EPS BAU Outputs'!$A:$A,"*"&amp;$C73&amp;"*",'EPS BAU Outputs'!$A:$A,"*"&amp;$B73&amp;"*",'EPS BAU Outputs'!$A:$A,"*"&amp;$A73&amp;"*",'EPS BAU Outputs'!$B:$B,$B$60)/10^12*VLOOKUP($C73,GWPbyPollutant,2,FALSE)</f>
        <v>0.23568570000000003</v>
      </c>
      <c r="X73">
        <f>SUMIFS('EPS BAU Outputs'!W:W,'EPS BAU Outputs'!$A:$A,"*"&amp;$C73&amp;"*",'EPS BAU Outputs'!$A:$A,"*"&amp;$B73&amp;"*",'EPS BAU Outputs'!$A:$A,"*"&amp;$A73&amp;"*",'EPS BAU Outputs'!$B:$B,$B$60)/10^12*VLOOKUP($C73,GWPbyPollutant,2,FALSE)</f>
        <v>0.23565654999999999</v>
      </c>
      <c r="Y73">
        <f>SUMIFS('EPS BAU Outputs'!X:X,'EPS BAU Outputs'!$A:$A,"*"&amp;$C73&amp;"*",'EPS BAU Outputs'!$A:$A,"*"&amp;$B73&amp;"*",'EPS BAU Outputs'!$A:$A,"*"&amp;$A73&amp;"*",'EPS BAU Outputs'!$B:$B,$B$60)/10^12*VLOOKUP($C73,GWPbyPollutant,2,FALSE)</f>
        <v>0.23564594999999999</v>
      </c>
      <c r="Z73">
        <f>SUMIFS('EPS BAU Outputs'!Y:Y,'EPS BAU Outputs'!$A:$A,"*"&amp;$C73&amp;"*",'EPS BAU Outputs'!$A:$A,"*"&amp;$B73&amp;"*",'EPS BAU Outputs'!$A:$A,"*"&amp;$A73&amp;"*",'EPS BAU Outputs'!$B:$B,$B$60)/10^12*VLOOKUP($C73,GWPbyPollutant,2,FALSE)</f>
        <v>0.23585265</v>
      </c>
      <c r="AA73">
        <f>SUMIFS('EPS BAU Outputs'!Z:Z,'EPS BAU Outputs'!$A:$A,"*"&amp;$C73&amp;"*",'EPS BAU Outputs'!$A:$A,"*"&amp;$B73&amp;"*",'EPS BAU Outputs'!$A:$A,"*"&amp;$A73&amp;"*",'EPS BAU Outputs'!$B:$B,$B$60)/10^12*VLOOKUP($C73,GWPbyPollutant,2,FALSE)</f>
        <v>0.23599045000000002</v>
      </c>
      <c r="AB73">
        <f>SUMIFS('EPS BAU Outputs'!AA:AA,'EPS BAU Outputs'!$A:$A,"*"&amp;$C73&amp;"*",'EPS BAU Outputs'!$A:$A,"*"&amp;$B73&amp;"*",'EPS BAU Outputs'!$A:$A,"*"&amp;$A73&amp;"*",'EPS BAU Outputs'!$B:$B,$B$60)/10^12*VLOOKUP($C73,GWPbyPollutant,2,FALSE)</f>
        <v>0.23610970000000001</v>
      </c>
      <c r="AC73">
        <f>SUMIFS('EPS BAU Outputs'!AB:AB,'EPS BAU Outputs'!$A:$A,"*"&amp;$C73&amp;"*",'EPS BAU Outputs'!$A:$A,"*"&amp;$B73&amp;"*",'EPS BAU Outputs'!$A:$A,"*"&amp;$A73&amp;"*",'EPS BAU Outputs'!$B:$B,$B$60)/10^12*VLOOKUP($C73,GWPbyPollutant,2,FALSE)</f>
        <v>0.23636145</v>
      </c>
      <c r="AD73">
        <f>SUMIFS('EPS BAU Outputs'!AC:AC,'EPS BAU Outputs'!$A:$A,"*"&amp;$C73&amp;"*",'EPS BAU Outputs'!$A:$A,"*"&amp;$B73&amp;"*",'EPS BAU Outputs'!$A:$A,"*"&amp;$A73&amp;"*",'EPS BAU Outputs'!$B:$B,$B$60)/10^12*VLOOKUP($C73,GWPbyPollutant,2,FALSE)</f>
        <v>0.2365496</v>
      </c>
      <c r="AE73">
        <f>SUMIFS('EPS BAU Outputs'!AD:AD,'EPS BAU Outputs'!$A:$A,"*"&amp;$C73&amp;"*",'EPS BAU Outputs'!$A:$A,"*"&amp;$B73&amp;"*",'EPS BAU Outputs'!$A:$A,"*"&amp;$A73&amp;"*",'EPS BAU Outputs'!$B:$B,$B$60)/10^12*VLOOKUP($C73,GWPbyPollutant,2,FALSE)</f>
        <v>0.23682785000000001</v>
      </c>
      <c r="AF73">
        <f>SUMIFS('EPS BAU Outputs'!AE:AE,'EPS BAU Outputs'!$A:$A,"*"&amp;$C73&amp;"*",'EPS BAU Outputs'!$A:$A,"*"&amp;$B73&amp;"*",'EPS BAU Outputs'!$A:$A,"*"&amp;$A73&amp;"*",'EPS BAU Outputs'!$B:$B,$B$60)/10^12*VLOOKUP($C73,GWPbyPollutant,2,FALSE)</f>
        <v>0.2370584</v>
      </c>
      <c r="AG73">
        <f>SUMIFS('EPS BAU Outputs'!AF:AF,'EPS BAU Outputs'!$A:$A,"*"&amp;$C73&amp;"*",'EPS BAU Outputs'!$A:$A,"*"&amp;$B73&amp;"*",'EPS BAU Outputs'!$A:$A,"*"&amp;$A73&amp;"*",'EPS BAU Outputs'!$B:$B,$B$60)/10^12*VLOOKUP($C73,GWPbyPollutant,2,FALSE)</f>
        <v>0.23721739999999999</v>
      </c>
      <c r="AH73">
        <f>SUMIFS('EPS BAU Outputs'!AG:AG,'EPS BAU Outputs'!$A:$A,"*"&amp;$C73&amp;"*",'EPS BAU Outputs'!$A:$A,"*"&amp;$B73&amp;"*",'EPS BAU Outputs'!$A:$A,"*"&amp;$A73&amp;"*",'EPS BAU Outputs'!$B:$B,$B$60)/10^12*VLOOKUP($C73,GWPbyPollutant,2,FALSE)</f>
        <v>0.2374453</v>
      </c>
    </row>
    <row r="74" spans="1:34" outlineLevel="1">
      <c r="A74" t="s">
        <v>597</v>
      </c>
      <c r="B74" t="s">
        <v>524</v>
      </c>
      <c r="C74" t="s">
        <v>595</v>
      </c>
      <c r="D74">
        <f>SUMIFS('EPS BAU Outputs'!C:C,'EPS BAU Outputs'!$A:$A,"*"&amp;$C74&amp;"*",'EPS BAU Outputs'!$A:$A,"*"&amp;$B74&amp;"*",'EPS BAU Outputs'!$A:$A,"*"&amp;$A74&amp;"*",'EPS BAU Outputs'!$B:$B,$B$60)/10^12*VLOOKUP($C74,GWPbyPollutant,2,FALSE)</f>
        <v>0</v>
      </c>
      <c r="E74">
        <f>SUMIFS('EPS BAU Outputs'!D:D,'EPS BAU Outputs'!$A:$A,"*"&amp;$C74&amp;"*",'EPS BAU Outputs'!$A:$A,"*"&amp;$B74&amp;"*",'EPS BAU Outputs'!$A:$A,"*"&amp;$A74&amp;"*",'EPS BAU Outputs'!$B:$B,$B$60)/10^12*VLOOKUP($C74,GWPbyPollutant,2,FALSE)</f>
        <v>0</v>
      </c>
      <c r="F74">
        <f>SUMIFS('EPS BAU Outputs'!E:E,'EPS BAU Outputs'!$A:$A,"*"&amp;$C74&amp;"*",'EPS BAU Outputs'!$A:$A,"*"&amp;$B74&amp;"*",'EPS BAU Outputs'!$A:$A,"*"&amp;$A74&amp;"*",'EPS BAU Outputs'!$B:$B,$B$60)/10^12*VLOOKUP($C74,GWPbyPollutant,2,FALSE)</f>
        <v>0</v>
      </c>
      <c r="G74">
        <f>SUMIFS('EPS BAU Outputs'!F:F,'EPS BAU Outputs'!$A:$A,"*"&amp;$C74&amp;"*",'EPS BAU Outputs'!$A:$A,"*"&amp;$B74&amp;"*",'EPS BAU Outputs'!$A:$A,"*"&amp;$A74&amp;"*",'EPS BAU Outputs'!$B:$B,$B$60)/10^12*VLOOKUP($C74,GWPbyPollutant,2,FALSE)</f>
        <v>0</v>
      </c>
      <c r="H74">
        <f>SUMIFS('EPS BAU Outputs'!G:G,'EPS BAU Outputs'!$A:$A,"*"&amp;$C74&amp;"*",'EPS BAU Outputs'!$A:$A,"*"&amp;$B74&amp;"*",'EPS BAU Outputs'!$A:$A,"*"&amp;$A74&amp;"*",'EPS BAU Outputs'!$B:$B,$B$60)/10^12*VLOOKUP($C74,GWPbyPollutant,2,FALSE)</f>
        <v>0</v>
      </c>
      <c r="I74">
        <f>SUMIFS('EPS BAU Outputs'!H:H,'EPS BAU Outputs'!$A:$A,"*"&amp;$C74&amp;"*",'EPS BAU Outputs'!$A:$A,"*"&amp;$B74&amp;"*",'EPS BAU Outputs'!$A:$A,"*"&amp;$A74&amp;"*",'EPS BAU Outputs'!$B:$B,$B$60)/10^12*VLOOKUP($C74,GWPbyPollutant,2,FALSE)</f>
        <v>0</v>
      </c>
      <c r="J74">
        <f>SUMIFS('EPS BAU Outputs'!I:I,'EPS BAU Outputs'!$A:$A,"*"&amp;$C74&amp;"*",'EPS BAU Outputs'!$A:$A,"*"&amp;$B74&amp;"*",'EPS BAU Outputs'!$A:$A,"*"&amp;$A74&amp;"*",'EPS BAU Outputs'!$B:$B,$B$60)/10^12*VLOOKUP($C74,GWPbyPollutant,2,FALSE)</f>
        <v>0</v>
      </c>
      <c r="K74">
        <f>SUMIFS('EPS BAU Outputs'!J:J,'EPS BAU Outputs'!$A:$A,"*"&amp;$C74&amp;"*",'EPS BAU Outputs'!$A:$A,"*"&amp;$B74&amp;"*",'EPS BAU Outputs'!$A:$A,"*"&amp;$A74&amp;"*",'EPS BAU Outputs'!$B:$B,$B$60)/10^12*VLOOKUP($C74,GWPbyPollutant,2,FALSE)</f>
        <v>0</v>
      </c>
      <c r="L74">
        <f>SUMIFS('EPS BAU Outputs'!K:K,'EPS BAU Outputs'!$A:$A,"*"&amp;$C74&amp;"*",'EPS BAU Outputs'!$A:$A,"*"&amp;$B74&amp;"*",'EPS BAU Outputs'!$A:$A,"*"&amp;$A74&amp;"*",'EPS BAU Outputs'!$B:$B,$B$60)/10^12*VLOOKUP($C74,GWPbyPollutant,2,FALSE)</f>
        <v>0</v>
      </c>
      <c r="M74">
        <f>SUMIFS('EPS BAU Outputs'!L:L,'EPS BAU Outputs'!$A:$A,"*"&amp;$C74&amp;"*",'EPS BAU Outputs'!$A:$A,"*"&amp;$B74&amp;"*",'EPS BAU Outputs'!$A:$A,"*"&amp;$A74&amp;"*",'EPS BAU Outputs'!$B:$B,$B$60)/10^12*VLOOKUP($C74,GWPbyPollutant,2,FALSE)</f>
        <v>0</v>
      </c>
      <c r="N74">
        <f>SUMIFS('EPS BAU Outputs'!M:M,'EPS BAU Outputs'!$A:$A,"*"&amp;$C74&amp;"*",'EPS BAU Outputs'!$A:$A,"*"&amp;$B74&amp;"*",'EPS BAU Outputs'!$A:$A,"*"&amp;$A74&amp;"*",'EPS BAU Outputs'!$B:$B,$B$60)/10^12*VLOOKUP($C74,GWPbyPollutant,2,FALSE)</f>
        <v>0</v>
      </c>
      <c r="O74">
        <f>SUMIFS('EPS BAU Outputs'!N:N,'EPS BAU Outputs'!$A:$A,"*"&amp;$C74&amp;"*",'EPS BAU Outputs'!$A:$A,"*"&amp;$B74&amp;"*",'EPS BAU Outputs'!$A:$A,"*"&amp;$A74&amp;"*",'EPS BAU Outputs'!$B:$B,$B$60)/10^12*VLOOKUP($C74,GWPbyPollutant,2,FALSE)</f>
        <v>0</v>
      </c>
      <c r="P74">
        <f>SUMIFS('EPS BAU Outputs'!O:O,'EPS BAU Outputs'!$A:$A,"*"&amp;$C74&amp;"*",'EPS BAU Outputs'!$A:$A,"*"&amp;$B74&amp;"*",'EPS BAU Outputs'!$A:$A,"*"&amp;$A74&amp;"*",'EPS BAU Outputs'!$B:$B,$B$60)/10^12*VLOOKUP($C74,GWPbyPollutant,2,FALSE)</f>
        <v>0</v>
      </c>
      <c r="Q74">
        <f>SUMIFS('EPS BAU Outputs'!P:P,'EPS BAU Outputs'!$A:$A,"*"&amp;$C74&amp;"*",'EPS BAU Outputs'!$A:$A,"*"&amp;$B74&amp;"*",'EPS BAU Outputs'!$A:$A,"*"&amp;$A74&amp;"*",'EPS BAU Outputs'!$B:$B,$B$60)/10^12*VLOOKUP($C74,GWPbyPollutant,2,FALSE)</f>
        <v>0</v>
      </c>
      <c r="R74">
        <f>SUMIFS('EPS BAU Outputs'!Q:Q,'EPS BAU Outputs'!$A:$A,"*"&amp;$C74&amp;"*",'EPS BAU Outputs'!$A:$A,"*"&amp;$B74&amp;"*",'EPS BAU Outputs'!$A:$A,"*"&amp;$A74&amp;"*",'EPS BAU Outputs'!$B:$B,$B$60)/10^12*VLOOKUP($C74,GWPbyPollutant,2,FALSE)</f>
        <v>0</v>
      </c>
      <c r="S74">
        <f>SUMIFS('EPS BAU Outputs'!R:R,'EPS BAU Outputs'!$A:$A,"*"&amp;$C74&amp;"*",'EPS BAU Outputs'!$A:$A,"*"&amp;$B74&amp;"*",'EPS BAU Outputs'!$A:$A,"*"&amp;$A74&amp;"*",'EPS BAU Outputs'!$B:$B,$B$60)/10^12*VLOOKUP($C74,GWPbyPollutant,2,FALSE)</f>
        <v>0</v>
      </c>
      <c r="T74">
        <f>SUMIFS('EPS BAU Outputs'!S:S,'EPS BAU Outputs'!$A:$A,"*"&amp;$C74&amp;"*",'EPS BAU Outputs'!$A:$A,"*"&amp;$B74&amp;"*",'EPS BAU Outputs'!$A:$A,"*"&amp;$A74&amp;"*",'EPS BAU Outputs'!$B:$B,$B$60)/10^12*VLOOKUP($C74,GWPbyPollutant,2,FALSE)</f>
        <v>0</v>
      </c>
      <c r="U74">
        <f>SUMIFS('EPS BAU Outputs'!T:T,'EPS BAU Outputs'!$A:$A,"*"&amp;$C74&amp;"*",'EPS BAU Outputs'!$A:$A,"*"&amp;$B74&amp;"*",'EPS BAU Outputs'!$A:$A,"*"&amp;$A74&amp;"*",'EPS BAU Outputs'!$B:$B,$B$60)/10^12*VLOOKUP($C74,GWPbyPollutant,2,FALSE)</f>
        <v>0</v>
      </c>
      <c r="V74">
        <f>SUMIFS('EPS BAU Outputs'!U:U,'EPS BAU Outputs'!$A:$A,"*"&amp;$C74&amp;"*",'EPS BAU Outputs'!$A:$A,"*"&amp;$B74&amp;"*",'EPS BAU Outputs'!$A:$A,"*"&amp;$A74&amp;"*",'EPS BAU Outputs'!$B:$B,$B$60)/10^12*VLOOKUP($C74,GWPbyPollutant,2,FALSE)</f>
        <v>0</v>
      </c>
      <c r="W74">
        <f>SUMIFS('EPS BAU Outputs'!V:V,'EPS BAU Outputs'!$A:$A,"*"&amp;$C74&amp;"*",'EPS BAU Outputs'!$A:$A,"*"&amp;$B74&amp;"*",'EPS BAU Outputs'!$A:$A,"*"&amp;$A74&amp;"*",'EPS BAU Outputs'!$B:$B,$B$60)/10^12*VLOOKUP($C74,GWPbyPollutant,2,FALSE)</f>
        <v>0</v>
      </c>
      <c r="X74">
        <f>SUMIFS('EPS BAU Outputs'!W:W,'EPS BAU Outputs'!$A:$A,"*"&amp;$C74&amp;"*",'EPS BAU Outputs'!$A:$A,"*"&amp;$B74&amp;"*",'EPS BAU Outputs'!$A:$A,"*"&amp;$A74&amp;"*",'EPS BAU Outputs'!$B:$B,$B$60)/10^12*VLOOKUP($C74,GWPbyPollutant,2,FALSE)</f>
        <v>0</v>
      </c>
      <c r="Y74">
        <f>SUMIFS('EPS BAU Outputs'!X:X,'EPS BAU Outputs'!$A:$A,"*"&amp;$C74&amp;"*",'EPS BAU Outputs'!$A:$A,"*"&amp;$B74&amp;"*",'EPS BAU Outputs'!$A:$A,"*"&amp;$A74&amp;"*",'EPS BAU Outputs'!$B:$B,$B$60)/10^12*VLOOKUP($C74,GWPbyPollutant,2,FALSE)</f>
        <v>0</v>
      </c>
      <c r="Z74">
        <f>SUMIFS('EPS BAU Outputs'!Y:Y,'EPS BAU Outputs'!$A:$A,"*"&amp;$C74&amp;"*",'EPS BAU Outputs'!$A:$A,"*"&amp;$B74&amp;"*",'EPS BAU Outputs'!$A:$A,"*"&amp;$A74&amp;"*",'EPS BAU Outputs'!$B:$B,$B$60)/10^12*VLOOKUP($C74,GWPbyPollutant,2,FALSE)</f>
        <v>0</v>
      </c>
      <c r="AA74">
        <f>SUMIFS('EPS BAU Outputs'!Z:Z,'EPS BAU Outputs'!$A:$A,"*"&amp;$C74&amp;"*",'EPS BAU Outputs'!$A:$A,"*"&amp;$B74&amp;"*",'EPS BAU Outputs'!$A:$A,"*"&amp;$A74&amp;"*",'EPS BAU Outputs'!$B:$B,$B$60)/10^12*VLOOKUP($C74,GWPbyPollutant,2,FALSE)</f>
        <v>0</v>
      </c>
      <c r="AB74">
        <f>SUMIFS('EPS BAU Outputs'!AA:AA,'EPS BAU Outputs'!$A:$A,"*"&amp;$C74&amp;"*",'EPS BAU Outputs'!$A:$A,"*"&amp;$B74&amp;"*",'EPS BAU Outputs'!$A:$A,"*"&amp;$A74&amp;"*",'EPS BAU Outputs'!$B:$B,$B$60)/10^12*VLOOKUP($C74,GWPbyPollutant,2,FALSE)</f>
        <v>0</v>
      </c>
      <c r="AC74">
        <f>SUMIFS('EPS BAU Outputs'!AB:AB,'EPS BAU Outputs'!$A:$A,"*"&amp;$C74&amp;"*",'EPS BAU Outputs'!$A:$A,"*"&amp;$B74&amp;"*",'EPS BAU Outputs'!$A:$A,"*"&amp;$A74&amp;"*",'EPS BAU Outputs'!$B:$B,$B$60)/10^12*VLOOKUP($C74,GWPbyPollutant,2,FALSE)</f>
        <v>0</v>
      </c>
      <c r="AD74">
        <f>SUMIFS('EPS BAU Outputs'!AC:AC,'EPS BAU Outputs'!$A:$A,"*"&amp;$C74&amp;"*",'EPS BAU Outputs'!$A:$A,"*"&amp;$B74&amp;"*",'EPS BAU Outputs'!$A:$A,"*"&amp;$A74&amp;"*",'EPS BAU Outputs'!$B:$B,$B$60)/10^12*VLOOKUP($C74,GWPbyPollutant,2,FALSE)</f>
        <v>0</v>
      </c>
      <c r="AE74">
        <f>SUMIFS('EPS BAU Outputs'!AD:AD,'EPS BAU Outputs'!$A:$A,"*"&amp;$C74&amp;"*",'EPS BAU Outputs'!$A:$A,"*"&amp;$B74&amp;"*",'EPS BAU Outputs'!$A:$A,"*"&amp;$A74&amp;"*",'EPS BAU Outputs'!$B:$B,$B$60)/10^12*VLOOKUP($C74,GWPbyPollutant,2,FALSE)</f>
        <v>0</v>
      </c>
      <c r="AF74">
        <f>SUMIFS('EPS BAU Outputs'!AE:AE,'EPS BAU Outputs'!$A:$A,"*"&amp;$C74&amp;"*",'EPS BAU Outputs'!$A:$A,"*"&amp;$B74&amp;"*",'EPS BAU Outputs'!$A:$A,"*"&amp;$A74&amp;"*",'EPS BAU Outputs'!$B:$B,$B$60)/10^12*VLOOKUP($C74,GWPbyPollutant,2,FALSE)</f>
        <v>0</v>
      </c>
      <c r="AG74">
        <f>SUMIFS('EPS BAU Outputs'!AF:AF,'EPS BAU Outputs'!$A:$A,"*"&amp;$C74&amp;"*",'EPS BAU Outputs'!$A:$A,"*"&amp;$B74&amp;"*",'EPS BAU Outputs'!$A:$A,"*"&amp;$A74&amp;"*",'EPS BAU Outputs'!$B:$B,$B$60)/10^12*VLOOKUP($C74,GWPbyPollutant,2,FALSE)</f>
        <v>0</v>
      </c>
      <c r="AH74">
        <f>SUMIFS('EPS BAU Outputs'!AG:AG,'EPS BAU Outputs'!$A:$A,"*"&amp;$C74&amp;"*",'EPS BAU Outputs'!$A:$A,"*"&amp;$B74&amp;"*",'EPS BAU Outputs'!$A:$A,"*"&amp;$A74&amp;"*",'EPS BAU Outputs'!$B:$B,$B$60)/10^12*VLOOKUP($C74,GWPbyPollutant,2,FALSE)</f>
        <v>0</v>
      </c>
    </row>
    <row r="75" spans="1:34" outlineLevel="1">
      <c r="A75" t="s">
        <v>597</v>
      </c>
      <c r="B75" t="s">
        <v>590</v>
      </c>
      <c r="C75" t="s">
        <v>412</v>
      </c>
      <c r="D75">
        <f>SUMIFS('EPS BAU Outputs'!C:C,'EPS BAU Outputs'!$A:$A,"*"&amp;$C75&amp;"*",'EPS BAU Outputs'!$A:$A,"*"&amp;$B75&amp;"*",'EPS BAU Outputs'!$A:$A,"*"&amp;$A75&amp;"*",'EPS BAU Outputs'!$B:$B,$B$60)/10^12*VLOOKUP($C75,GWPbyPollutant,2,FALSE)</f>
        <v>718.07960000000003</v>
      </c>
      <c r="E75">
        <f>SUMIFS('EPS BAU Outputs'!D:D,'EPS BAU Outputs'!$A:$A,"*"&amp;$C75&amp;"*",'EPS BAU Outputs'!$A:$A,"*"&amp;$B75&amp;"*",'EPS BAU Outputs'!$A:$A,"*"&amp;$A75&amp;"*",'EPS BAU Outputs'!$B:$B,$B$60)/10^12*VLOOKUP($C75,GWPbyPollutant,2,FALSE)</f>
        <v>731.07719999999995</v>
      </c>
      <c r="F75">
        <f>SUMIFS('EPS BAU Outputs'!E:E,'EPS BAU Outputs'!$A:$A,"*"&amp;$C75&amp;"*",'EPS BAU Outputs'!$A:$A,"*"&amp;$B75&amp;"*",'EPS BAU Outputs'!$A:$A,"*"&amp;$A75&amp;"*",'EPS BAU Outputs'!$B:$B,$B$60)/10^12*VLOOKUP($C75,GWPbyPollutant,2,FALSE)</f>
        <v>736.89279999999997</v>
      </c>
      <c r="G75">
        <f>SUMIFS('EPS BAU Outputs'!F:F,'EPS BAU Outputs'!$A:$A,"*"&amp;$C75&amp;"*",'EPS BAU Outputs'!$A:$A,"*"&amp;$B75&amp;"*",'EPS BAU Outputs'!$A:$A,"*"&amp;$A75&amp;"*",'EPS BAU Outputs'!$B:$B,$B$60)/10^12*VLOOKUP($C75,GWPbyPollutant,2,FALSE)</f>
        <v>739.97280000000001</v>
      </c>
      <c r="H75">
        <f>SUMIFS('EPS BAU Outputs'!G:G,'EPS BAU Outputs'!$A:$A,"*"&amp;$C75&amp;"*",'EPS BAU Outputs'!$A:$A,"*"&amp;$B75&amp;"*",'EPS BAU Outputs'!$A:$A,"*"&amp;$A75&amp;"*",'EPS BAU Outputs'!$B:$B,$B$60)/10^12*VLOOKUP($C75,GWPbyPollutant,2,FALSE)</f>
        <v>734.96360000000004</v>
      </c>
      <c r="I75">
        <f>SUMIFS('EPS BAU Outputs'!H:H,'EPS BAU Outputs'!$A:$A,"*"&amp;$C75&amp;"*",'EPS BAU Outputs'!$A:$A,"*"&amp;$B75&amp;"*",'EPS BAU Outputs'!$A:$A,"*"&amp;$A75&amp;"*",'EPS BAU Outputs'!$B:$B,$B$60)/10^12*VLOOKUP($C75,GWPbyPollutant,2,FALSE)</f>
        <v>735.45080000000007</v>
      </c>
      <c r="J75">
        <f>SUMIFS('EPS BAU Outputs'!I:I,'EPS BAU Outputs'!$A:$A,"*"&amp;$C75&amp;"*",'EPS BAU Outputs'!$A:$A,"*"&amp;$B75&amp;"*",'EPS BAU Outputs'!$A:$A,"*"&amp;$A75&amp;"*",'EPS BAU Outputs'!$B:$B,$B$60)/10^12*VLOOKUP($C75,GWPbyPollutant,2,FALSE)</f>
        <v>737.44439999999997</v>
      </c>
      <c r="K75">
        <f>SUMIFS('EPS BAU Outputs'!J:J,'EPS BAU Outputs'!$A:$A,"*"&amp;$C75&amp;"*",'EPS BAU Outputs'!$A:$A,"*"&amp;$B75&amp;"*",'EPS BAU Outputs'!$A:$A,"*"&amp;$A75&amp;"*",'EPS BAU Outputs'!$B:$B,$B$60)/10^12*VLOOKUP($C75,GWPbyPollutant,2,FALSE)</f>
        <v>737.13919999999996</v>
      </c>
      <c r="L75">
        <f>SUMIFS('EPS BAU Outputs'!K:K,'EPS BAU Outputs'!$A:$A,"*"&amp;$C75&amp;"*",'EPS BAU Outputs'!$A:$A,"*"&amp;$B75&amp;"*",'EPS BAU Outputs'!$A:$A,"*"&amp;$A75&amp;"*",'EPS BAU Outputs'!$B:$B,$B$60)/10^12*VLOOKUP($C75,GWPbyPollutant,2,FALSE)</f>
        <v>742.49560000000008</v>
      </c>
      <c r="M75">
        <f>SUMIFS('EPS BAU Outputs'!L:L,'EPS BAU Outputs'!$A:$A,"*"&amp;$C75&amp;"*",'EPS BAU Outputs'!$A:$A,"*"&amp;$B75&amp;"*",'EPS BAU Outputs'!$A:$A,"*"&amp;$A75&amp;"*",'EPS BAU Outputs'!$B:$B,$B$60)/10^12*VLOOKUP($C75,GWPbyPollutant,2,FALSE)</f>
        <v>745.10800000000006</v>
      </c>
      <c r="N75">
        <f>SUMIFS('EPS BAU Outputs'!M:M,'EPS BAU Outputs'!$A:$A,"*"&amp;$C75&amp;"*",'EPS BAU Outputs'!$A:$A,"*"&amp;$B75&amp;"*",'EPS BAU Outputs'!$A:$A,"*"&amp;$A75&amp;"*",'EPS BAU Outputs'!$B:$B,$B$60)/10^12*VLOOKUP($C75,GWPbyPollutant,2,FALSE)</f>
        <v>746.0684</v>
      </c>
      <c r="O75">
        <f>SUMIFS('EPS BAU Outputs'!N:N,'EPS BAU Outputs'!$A:$A,"*"&amp;$C75&amp;"*",'EPS BAU Outputs'!$A:$A,"*"&amp;$B75&amp;"*",'EPS BAU Outputs'!$A:$A,"*"&amp;$A75&amp;"*",'EPS BAU Outputs'!$B:$B,$B$60)/10^12*VLOOKUP($C75,GWPbyPollutant,2,FALSE)</f>
        <v>748.28599999999994</v>
      </c>
      <c r="P75">
        <f>SUMIFS('EPS BAU Outputs'!O:O,'EPS BAU Outputs'!$A:$A,"*"&amp;$C75&amp;"*",'EPS BAU Outputs'!$A:$A,"*"&amp;$B75&amp;"*",'EPS BAU Outputs'!$A:$A,"*"&amp;$A75&amp;"*",'EPS BAU Outputs'!$B:$B,$B$60)/10^12*VLOOKUP($C75,GWPbyPollutant,2,FALSE)</f>
        <v>750.70799999999997</v>
      </c>
      <c r="Q75">
        <f>SUMIFS('EPS BAU Outputs'!P:P,'EPS BAU Outputs'!$A:$A,"*"&amp;$C75&amp;"*",'EPS BAU Outputs'!$A:$A,"*"&amp;$B75&amp;"*",'EPS BAU Outputs'!$A:$A,"*"&amp;$A75&amp;"*",'EPS BAU Outputs'!$B:$B,$B$60)/10^12*VLOOKUP($C75,GWPbyPollutant,2,FALSE)</f>
        <v>753.68439999999998</v>
      </c>
      <c r="R75">
        <f>SUMIFS('EPS BAU Outputs'!Q:Q,'EPS BAU Outputs'!$A:$A,"*"&amp;$C75&amp;"*",'EPS BAU Outputs'!$A:$A,"*"&amp;$B75&amp;"*",'EPS BAU Outputs'!$A:$A,"*"&amp;$A75&amp;"*",'EPS BAU Outputs'!$B:$B,$B$60)/10^12*VLOOKUP($C75,GWPbyPollutant,2,FALSE)</f>
        <v>752.178</v>
      </c>
      <c r="S75">
        <f>SUMIFS('EPS BAU Outputs'!R:R,'EPS BAU Outputs'!$A:$A,"*"&amp;$C75&amp;"*",'EPS BAU Outputs'!$A:$A,"*"&amp;$B75&amp;"*",'EPS BAU Outputs'!$A:$A,"*"&amp;$A75&amp;"*",'EPS BAU Outputs'!$B:$B,$B$60)/10^12*VLOOKUP($C75,GWPbyPollutant,2,FALSE)</f>
        <v>751.46120000000008</v>
      </c>
      <c r="T75">
        <f>SUMIFS('EPS BAU Outputs'!S:S,'EPS BAU Outputs'!$A:$A,"*"&amp;$C75&amp;"*",'EPS BAU Outputs'!$A:$A,"*"&amp;$B75&amp;"*",'EPS BAU Outputs'!$A:$A,"*"&amp;$A75&amp;"*",'EPS BAU Outputs'!$B:$B,$B$60)/10^12*VLOOKUP($C75,GWPbyPollutant,2,FALSE)</f>
        <v>751.74959999999999</v>
      </c>
      <c r="U75">
        <f>SUMIFS('EPS BAU Outputs'!T:T,'EPS BAU Outputs'!$A:$A,"*"&amp;$C75&amp;"*",'EPS BAU Outputs'!$A:$A,"*"&amp;$B75&amp;"*",'EPS BAU Outputs'!$A:$A,"*"&amp;$A75&amp;"*",'EPS BAU Outputs'!$B:$B,$B$60)/10^12*VLOOKUP($C75,GWPbyPollutant,2,FALSE)</f>
        <v>753.3288</v>
      </c>
      <c r="V75">
        <f>SUMIFS('EPS BAU Outputs'!U:U,'EPS BAU Outputs'!$A:$A,"*"&amp;$C75&amp;"*",'EPS BAU Outputs'!$A:$A,"*"&amp;$B75&amp;"*",'EPS BAU Outputs'!$A:$A,"*"&amp;$A75&amp;"*",'EPS BAU Outputs'!$B:$B,$B$60)/10^12*VLOOKUP($C75,GWPbyPollutant,2,FALSE)</f>
        <v>756.24919999999997</v>
      </c>
      <c r="W75">
        <f>SUMIFS('EPS BAU Outputs'!V:V,'EPS BAU Outputs'!$A:$A,"*"&amp;$C75&amp;"*",'EPS BAU Outputs'!$A:$A,"*"&amp;$B75&amp;"*",'EPS BAU Outputs'!$A:$A,"*"&amp;$A75&amp;"*",'EPS BAU Outputs'!$B:$B,$B$60)/10^12*VLOOKUP($C75,GWPbyPollutant,2,FALSE)</f>
        <v>759.19759999999997</v>
      </c>
      <c r="X75">
        <f>SUMIFS('EPS BAU Outputs'!W:W,'EPS BAU Outputs'!$A:$A,"*"&amp;$C75&amp;"*",'EPS BAU Outputs'!$A:$A,"*"&amp;$B75&amp;"*",'EPS BAU Outputs'!$A:$A,"*"&amp;$A75&amp;"*",'EPS BAU Outputs'!$B:$B,$B$60)/10^12*VLOOKUP($C75,GWPbyPollutant,2,FALSE)</f>
        <v>762.11519999999996</v>
      </c>
      <c r="Y75">
        <f>SUMIFS('EPS BAU Outputs'!X:X,'EPS BAU Outputs'!$A:$A,"*"&amp;$C75&amp;"*",'EPS BAU Outputs'!$A:$A,"*"&amp;$B75&amp;"*",'EPS BAU Outputs'!$A:$A,"*"&amp;$A75&amp;"*",'EPS BAU Outputs'!$B:$B,$B$60)/10^12*VLOOKUP($C75,GWPbyPollutant,2,FALSE)</f>
        <v>763.88760000000002</v>
      </c>
      <c r="Z75">
        <f>SUMIFS('EPS BAU Outputs'!Y:Y,'EPS BAU Outputs'!$A:$A,"*"&amp;$C75&amp;"*",'EPS BAU Outputs'!$A:$A,"*"&amp;$B75&amp;"*",'EPS BAU Outputs'!$A:$A,"*"&amp;$A75&amp;"*",'EPS BAU Outputs'!$B:$B,$B$60)/10^12*VLOOKUP($C75,GWPbyPollutant,2,FALSE)</f>
        <v>766.41599999999994</v>
      </c>
      <c r="AA75">
        <f>SUMIFS('EPS BAU Outputs'!Z:Z,'EPS BAU Outputs'!$A:$A,"*"&amp;$C75&amp;"*",'EPS BAU Outputs'!$A:$A,"*"&amp;$B75&amp;"*",'EPS BAU Outputs'!$A:$A,"*"&amp;$A75&amp;"*",'EPS BAU Outputs'!$B:$B,$B$60)/10^12*VLOOKUP($C75,GWPbyPollutant,2,FALSE)</f>
        <v>768.97239999999999</v>
      </c>
      <c r="AB75">
        <f>SUMIFS('EPS BAU Outputs'!AA:AA,'EPS BAU Outputs'!$A:$A,"*"&amp;$C75&amp;"*",'EPS BAU Outputs'!$A:$A,"*"&amp;$B75&amp;"*",'EPS BAU Outputs'!$A:$A,"*"&amp;$A75&amp;"*",'EPS BAU Outputs'!$B:$B,$B$60)/10^12*VLOOKUP($C75,GWPbyPollutant,2,FALSE)</f>
        <v>771.55119999999999</v>
      </c>
      <c r="AC75">
        <f>SUMIFS('EPS BAU Outputs'!AB:AB,'EPS BAU Outputs'!$A:$A,"*"&amp;$C75&amp;"*",'EPS BAU Outputs'!$A:$A,"*"&amp;$B75&amp;"*",'EPS BAU Outputs'!$A:$A,"*"&amp;$A75&amp;"*",'EPS BAU Outputs'!$B:$B,$B$60)/10^12*VLOOKUP($C75,GWPbyPollutant,2,FALSE)</f>
        <v>773.43</v>
      </c>
      <c r="AD75">
        <f>SUMIFS('EPS BAU Outputs'!AC:AC,'EPS BAU Outputs'!$A:$A,"*"&amp;$C75&amp;"*",'EPS BAU Outputs'!$A:$A,"*"&amp;$B75&amp;"*",'EPS BAU Outputs'!$A:$A,"*"&amp;$A75&amp;"*",'EPS BAU Outputs'!$B:$B,$B$60)/10^12*VLOOKUP($C75,GWPbyPollutant,2,FALSE)</f>
        <v>775.76239999999996</v>
      </c>
      <c r="AE75">
        <f>SUMIFS('EPS BAU Outputs'!AD:AD,'EPS BAU Outputs'!$A:$A,"*"&amp;$C75&amp;"*",'EPS BAU Outputs'!$A:$A,"*"&amp;$B75&amp;"*",'EPS BAU Outputs'!$A:$A,"*"&amp;$A75&amp;"*",'EPS BAU Outputs'!$B:$B,$B$60)/10^12*VLOOKUP($C75,GWPbyPollutant,2,FALSE)</f>
        <v>778.14800000000002</v>
      </c>
      <c r="AF75">
        <f>SUMIFS('EPS BAU Outputs'!AE:AE,'EPS BAU Outputs'!$A:$A,"*"&amp;$C75&amp;"*",'EPS BAU Outputs'!$A:$A,"*"&amp;$B75&amp;"*",'EPS BAU Outputs'!$A:$A,"*"&amp;$A75&amp;"*",'EPS BAU Outputs'!$B:$B,$B$60)/10^12*VLOOKUP($C75,GWPbyPollutant,2,FALSE)</f>
        <v>780.16679999999997</v>
      </c>
      <c r="AG75">
        <f>SUMIFS('EPS BAU Outputs'!AF:AF,'EPS BAU Outputs'!$A:$A,"*"&amp;$C75&amp;"*",'EPS BAU Outputs'!$A:$A,"*"&amp;$B75&amp;"*",'EPS BAU Outputs'!$A:$A,"*"&amp;$A75&amp;"*",'EPS BAU Outputs'!$B:$B,$B$60)/10^12*VLOOKUP($C75,GWPbyPollutant,2,FALSE)</f>
        <v>782.16039999999998</v>
      </c>
      <c r="AH75">
        <f>SUMIFS('EPS BAU Outputs'!AG:AG,'EPS BAU Outputs'!$A:$A,"*"&amp;$C75&amp;"*",'EPS BAU Outputs'!$A:$A,"*"&amp;$B75&amp;"*",'EPS BAU Outputs'!$A:$A,"*"&amp;$A75&amp;"*",'EPS BAU Outputs'!$B:$B,$B$60)/10^12*VLOOKUP($C75,GWPbyPollutant,2,FALSE)</f>
        <v>786.00760000000002</v>
      </c>
    </row>
    <row r="76" spans="1:34" outlineLevel="1">
      <c r="A76" t="s">
        <v>597</v>
      </c>
      <c r="B76" t="s">
        <v>590</v>
      </c>
      <c r="C76" t="s">
        <v>411</v>
      </c>
      <c r="D76">
        <f>SUMIFS('EPS BAU Outputs'!C:C,'EPS BAU Outputs'!$A:$A,"*"&amp;$C76&amp;"*",'EPS BAU Outputs'!$A:$A,"*"&amp;$B76&amp;"*",'EPS BAU Outputs'!$A:$A,"*"&amp;$A76&amp;"*",'EPS BAU Outputs'!$B:$B,$B$60)/10^12*VLOOKUP($C76,GWPbyPollutant,2,FALSE)</f>
        <v>343.32339999999999</v>
      </c>
      <c r="E76">
        <f>SUMIFS('EPS BAU Outputs'!D:D,'EPS BAU Outputs'!$A:$A,"*"&amp;$C76&amp;"*",'EPS BAU Outputs'!$A:$A,"*"&amp;$B76&amp;"*",'EPS BAU Outputs'!$A:$A,"*"&amp;$A76&amp;"*",'EPS BAU Outputs'!$B:$B,$B$60)/10^12*VLOOKUP($C76,GWPbyPollutant,2,FALSE)</f>
        <v>348.25505000000004</v>
      </c>
      <c r="F76">
        <f>SUMIFS('EPS BAU Outputs'!E:E,'EPS BAU Outputs'!$A:$A,"*"&amp;$C76&amp;"*",'EPS BAU Outputs'!$A:$A,"*"&amp;$B76&amp;"*",'EPS BAU Outputs'!$A:$A,"*"&amp;$A76&amp;"*",'EPS BAU Outputs'!$B:$B,$B$60)/10^12*VLOOKUP($C76,GWPbyPollutant,2,FALSE)</f>
        <v>351.31845000000004</v>
      </c>
      <c r="G76">
        <f>SUMIFS('EPS BAU Outputs'!F:F,'EPS BAU Outputs'!$A:$A,"*"&amp;$C76&amp;"*",'EPS BAU Outputs'!$A:$A,"*"&amp;$B76&amp;"*",'EPS BAU Outputs'!$A:$A,"*"&amp;$A76&amp;"*",'EPS BAU Outputs'!$B:$B,$B$60)/10^12*VLOOKUP($C76,GWPbyPollutant,2,FALSE)</f>
        <v>355.57700000000006</v>
      </c>
      <c r="H76">
        <f>SUMIFS('EPS BAU Outputs'!G:G,'EPS BAU Outputs'!$A:$A,"*"&amp;$C76&amp;"*",'EPS BAU Outputs'!$A:$A,"*"&amp;$B76&amp;"*",'EPS BAU Outputs'!$A:$A,"*"&amp;$A76&amp;"*",'EPS BAU Outputs'!$B:$B,$B$60)/10^12*VLOOKUP($C76,GWPbyPollutant,2,FALSE)</f>
        <v>359.85939999999999</v>
      </c>
      <c r="I76">
        <f>SUMIFS('EPS BAU Outputs'!H:H,'EPS BAU Outputs'!$A:$A,"*"&amp;$C76&amp;"*",'EPS BAU Outputs'!$A:$A,"*"&amp;$B76&amp;"*",'EPS BAU Outputs'!$A:$A,"*"&amp;$A76&amp;"*",'EPS BAU Outputs'!$B:$B,$B$60)/10^12*VLOOKUP($C76,GWPbyPollutant,2,FALSE)</f>
        <v>364.31934999999999</v>
      </c>
      <c r="J76">
        <f>SUMIFS('EPS BAU Outputs'!I:I,'EPS BAU Outputs'!$A:$A,"*"&amp;$C76&amp;"*",'EPS BAU Outputs'!$A:$A,"*"&amp;$B76&amp;"*",'EPS BAU Outputs'!$A:$A,"*"&amp;$A76&amp;"*",'EPS BAU Outputs'!$B:$B,$B$60)/10^12*VLOOKUP($C76,GWPbyPollutant,2,FALSE)</f>
        <v>368.37914999999998</v>
      </c>
      <c r="K76">
        <f>SUMIFS('EPS BAU Outputs'!J:J,'EPS BAU Outputs'!$A:$A,"*"&amp;$C76&amp;"*",'EPS BAU Outputs'!$A:$A,"*"&amp;$B76&amp;"*",'EPS BAU Outputs'!$A:$A,"*"&amp;$A76&amp;"*",'EPS BAU Outputs'!$B:$B,$B$60)/10^12*VLOOKUP($C76,GWPbyPollutant,2,FALSE)</f>
        <v>372.14214999999996</v>
      </c>
      <c r="L76">
        <f>SUMIFS('EPS BAU Outputs'!K:K,'EPS BAU Outputs'!$A:$A,"*"&amp;$C76&amp;"*",'EPS BAU Outputs'!$A:$A,"*"&amp;$B76&amp;"*",'EPS BAU Outputs'!$A:$A,"*"&amp;$A76&amp;"*",'EPS BAU Outputs'!$B:$B,$B$60)/10^12*VLOOKUP($C76,GWPbyPollutant,2,FALSE)</f>
        <v>376.20725000000004</v>
      </c>
      <c r="M76">
        <f>SUMIFS('EPS BAU Outputs'!L:L,'EPS BAU Outputs'!$A:$A,"*"&amp;$C76&amp;"*",'EPS BAU Outputs'!$A:$A,"*"&amp;$B76&amp;"*",'EPS BAU Outputs'!$A:$A,"*"&amp;$A76&amp;"*",'EPS BAU Outputs'!$B:$B,$B$60)/10^12*VLOOKUP($C76,GWPbyPollutant,2,FALSE)</f>
        <v>380.3227</v>
      </c>
      <c r="N76">
        <f>SUMIFS('EPS BAU Outputs'!M:M,'EPS BAU Outputs'!$A:$A,"*"&amp;$C76&amp;"*",'EPS BAU Outputs'!$A:$A,"*"&amp;$B76&amp;"*",'EPS BAU Outputs'!$A:$A,"*"&amp;$A76&amp;"*",'EPS BAU Outputs'!$B:$B,$B$60)/10^12*VLOOKUP($C76,GWPbyPollutant,2,FALSE)</f>
        <v>384.48585000000003</v>
      </c>
      <c r="O76">
        <f>SUMIFS('EPS BAU Outputs'!N:N,'EPS BAU Outputs'!$A:$A,"*"&amp;$C76&amp;"*",'EPS BAU Outputs'!$A:$A,"*"&amp;$B76&amp;"*",'EPS BAU Outputs'!$A:$A,"*"&amp;$A76&amp;"*",'EPS BAU Outputs'!$B:$B,$B$60)/10^12*VLOOKUP($C76,GWPbyPollutant,2,FALSE)</f>
        <v>385.98309999999998</v>
      </c>
      <c r="P76">
        <f>SUMIFS('EPS BAU Outputs'!O:O,'EPS BAU Outputs'!$A:$A,"*"&amp;$C76&amp;"*",'EPS BAU Outputs'!$A:$A,"*"&amp;$B76&amp;"*",'EPS BAU Outputs'!$A:$A,"*"&amp;$A76&amp;"*",'EPS BAU Outputs'!$B:$B,$B$60)/10^12*VLOOKUP($C76,GWPbyPollutant,2,FALSE)</f>
        <v>387.58370000000002</v>
      </c>
      <c r="Q76">
        <f>SUMIFS('EPS BAU Outputs'!P:P,'EPS BAU Outputs'!$A:$A,"*"&amp;$C76&amp;"*",'EPS BAU Outputs'!$A:$A,"*"&amp;$B76&amp;"*",'EPS BAU Outputs'!$A:$A,"*"&amp;$A76&amp;"*",'EPS BAU Outputs'!$B:$B,$B$60)/10^12*VLOOKUP($C76,GWPbyPollutant,2,FALSE)</f>
        <v>389.0942</v>
      </c>
      <c r="R76">
        <f>SUMIFS('EPS BAU Outputs'!Q:Q,'EPS BAU Outputs'!$A:$A,"*"&amp;$C76&amp;"*",'EPS BAU Outputs'!$A:$A,"*"&amp;$B76&amp;"*",'EPS BAU Outputs'!$A:$A,"*"&amp;$A76&amp;"*",'EPS BAU Outputs'!$B:$B,$B$60)/10^12*VLOOKUP($C76,GWPbyPollutant,2,FALSE)</f>
        <v>390.65505000000002</v>
      </c>
      <c r="S76">
        <f>SUMIFS('EPS BAU Outputs'!R:R,'EPS BAU Outputs'!$A:$A,"*"&amp;$C76&amp;"*",'EPS BAU Outputs'!$A:$A,"*"&amp;$B76&amp;"*",'EPS BAU Outputs'!$A:$A,"*"&amp;$A76&amp;"*",'EPS BAU Outputs'!$B:$B,$B$60)/10^12*VLOOKUP($C76,GWPbyPollutant,2,FALSE)</f>
        <v>392.49414999999999</v>
      </c>
      <c r="T76">
        <f>SUMIFS('EPS BAU Outputs'!S:S,'EPS BAU Outputs'!$A:$A,"*"&amp;$C76&amp;"*",'EPS BAU Outputs'!$A:$A,"*"&amp;$B76&amp;"*",'EPS BAU Outputs'!$A:$A,"*"&amp;$A76&amp;"*",'EPS BAU Outputs'!$B:$B,$B$60)/10^12*VLOOKUP($C76,GWPbyPollutant,2,FALSE)</f>
        <v>394.04704999999996</v>
      </c>
      <c r="U76">
        <f>SUMIFS('EPS BAU Outputs'!T:T,'EPS BAU Outputs'!$A:$A,"*"&amp;$C76&amp;"*",'EPS BAU Outputs'!$A:$A,"*"&amp;$B76&amp;"*",'EPS BAU Outputs'!$A:$A,"*"&amp;$A76&amp;"*",'EPS BAU Outputs'!$B:$B,$B$60)/10^12*VLOOKUP($C76,GWPbyPollutant,2,FALSE)</f>
        <v>395.57080000000002</v>
      </c>
      <c r="V76">
        <f>SUMIFS('EPS BAU Outputs'!U:U,'EPS BAU Outputs'!$A:$A,"*"&amp;$C76&amp;"*",'EPS BAU Outputs'!$A:$A,"*"&amp;$B76&amp;"*",'EPS BAU Outputs'!$A:$A,"*"&amp;$A76&amp;"*",'EPS BAU Outputs'!$B:$B,$B$60)/10^12*VLOOKUP($C76,GWPbyPollutant,2,FALSE)</f>
        <v>397.07599999999996</v>
      </c>
      <c r="W76">
        <f>SUMIFS('EPS BAU Outputs'!V:V,'EPS BAU Outputs'!$A:$A,"*"&amp;$C76&amp;"*",'EPS BAU Outputs'!$A:$A,"*"&amp;$B76&amp;"*",'EPS BAU Outputs'!$A:$A,"*"&amp;$A76&amp;"*",'EPS BAU Outputs'!$B:$B,$B$60)/10^12*VLOOKUP($C76,GWPbyPollutant,2,FALSE)</f>
        <v>398.27909999999997</v>
      </c>
      <c r="X76">
        <f>SUMIFS('EPS BAU Outputs'!W:W,'EPS BAU Outputs'!$A:$A,"*"&amp;$C76&amp;"*",'EPS BAU Outputs'!$A:$A,"*"&amp;$B76&amp;"*",'EPS BAU Outputs'!$A:$A,"*"&amp;$A76&amp;"*",'EPS BAU Outputs'!$B:$B,$B$60)/10^12*VLOOKUP($C76,GWPbyPollutant,2,FALSE)</f>
        <v>399.71275000000003</v>
      </c>
      <c r="Y76">
        <f>SUMIFS('EPS BAU Outputs'!X:X,'EPS BAU Outputs'!$A:$A,"*"&amp;$C76&amp;"*",'EPS BAU Outputs'!$A:$A,"*"&amp;$B76&amp;"*",'EPS BAU Outputs'!$A:$A,"*"&amp;$A76&amp;"*",'EPS BAU Outputs'!$B:$B,$B$60)/10^12*VLOOKUP($C76,GWPbyPollutant,2,FALSE)</f>
        <v>401.24975000000001</v>
      </c>
      <c r="Z76">
        <f>SUMIFS('EPS BAU Outputs'!Y:Y,'EPS BAU Outputs'!$A:$A,"*"&amp;$C76&amp;"*",'EPS BAU Outputs'!$A:$A,"*"&amp;$B76&amp;"*",'EPS BAU Outputs'!$A:$A,"*"&amp;$A76&amp;"*",'EPS BAU Outputs'!$B:$B,$B$60)/10^12*VLOOKUP($C76,GWPbyPollutant,2,FALSE)</f>
        <v>402.53499999999997</v>
      </c>
      <c r="AA76">
        <f>SUMIFS('EPS BAU Outputs'!Z:Z,'EPS BAU Outputs'!$A:$A,"*"&amp;$C76&amp;"*",'EPS BAU Outputs'!$A:$A,"*"&amp;$B76&amp;"*",'EPS BAU Outputs'!$A:$A,"*"&amp;$A76&amp;"*",'EPS BAU Outputs'!$B:$B,$B$60)/10^12*VLOOKUP($C76,GWPbyPollutant,2,FALSE)</f>
        <v>403.8229</v>
      </c>
      <c r="AB76">
        <f>SUMIFS('EPS BAU Outputs'!AA:AA,'EPS BAU Outputs'!$A:$A,"*"&amp;$C76&amp;"*",'EPS BAU Outputs'!$A:$A,"*"&amp;$B76&amp;"*",'EPS BAU Outputs'!$A:$A,"*"&amp;$A76&amp;"*",'EPS BAU Outputs'!$B:$B,$B$60)/10^12*VLOOKUP($C76,GWPbyPollutant,2,FALSE)</f>
        <v>404.81400000000002</v>
      </c>
      <c r="AC76">
        <f>SUMIFS('EPS BAU Outputs'!AB:AB,'EPS BAU Outputs'!$A:$A,"*"&amp;$C76&amp;"*",'EPS BAU Outputs'!$A:$A,"*"&amp;$B76&amp;"*",'EPS BAU Outputs'!$A:$A,"*"&amp;$A76&amp;"*",'EPS BAU Outputs'!$B:$B,$B$60)/10^12*VLOOKUP($C76,GWPbyPollutant,2,FALSE)</f>
        <v>405.80775</v>
      </c>
      <c r="AD76">
        <f>SUMIFS('EPS BAU Outputs'!AC:AC,'EPS BAU Outputs'!$A:$A,"*"&amp;$C76&amp;"*",'EPS BAU Outputs'!$A:$A,"*"&amp;$B76&amp;"*",'EPS BAU Outputs'!$A:$A,"*"&amp;$A76&amp;"*",'EPS BAU Outputs'!$B:$B,$B$60)/10^12*VLOOKUP($C76,GWPbyPollutant,2,FALSE)</f>
        <v>407.17250000000001</v>
      </c>
      <c r="AE76">
        <f>SUMIFS('EPS BAU Outputs'!AD:AD,'EPS BAU Outputs'!$A:$A,"*"&amp;$C76&amp;"*",'EPS BAU Outputs'!$A:$A,"*"&amp;$B76&amp;"*",'EPS BAU Outputs'!$A:$A,"*"&amp;$A76&amp;"*",'EPS BAU Outputs'!$B:$B,$B$60)/10^12*VLOOKUP($C76,GWPbyPollutant,2,FALSE)</f>
        <v>408.32260000000002</v>
      </c>
      <c r="AF76">
        <f>SUMIFS('EPS BAU Outputs'!AE:AE,'EPS BAU Outputs'!$A:$A,"*"&amp;$C76&amp;"*",'EPS BAU Outputs'!$A:$A,"*"&amp;$B76&amp;"*",'EPS BAU Outputs'!$A:$A,"*"&amp;$A76&amp;"*",'EPS BAU Outputs'!$B:$B,$B$60)/10^12*VLOOKUP($C76,GWPbyPollutant,2,FALSE)</f>
        <v>409.13614999999999</v>
      </c>
      <c r="AG76">
        <f>SUMIFS('EPS BAU Outputs'!AF:AF,'EPS BAU Outputs'!$A:$A,"*"&amp;$C76&amp;"*",'EPS BAU Outputs'!$A:$A,"*"&amp;$B76&amp;"*",'EPS BAU Outputs'!$A:$A,"*"&amp;$A76&amp;"*",'EPS BAU Outputs'!$B:$B,$B$60)/10^12*VLOOKUP($C76,GWPbyPollutant,2,FALSE)</f>
        <v>410.18555000000003</v>
      </c>
      <c r="AH76">
        <f>SUMIFS('EPS BAU Outputs'!AG:AG,'EPS BAU Outputs'!$A:$A,"*"&amp;$C76&amp;"*",'EPS BAU Outputs'!$A:$A,"*"&amp;$B76&amp;"*",'EPS BAU Outputs'!$A:$A,"*"&amp;$A76&amp;"*",'EPS BAU Outputs'!$B:$B,$B$60)/10^12*VLOOKUP($C76,GWPbyPollutant,2,FALSE)</f>
        <v>411.60595000000001</v>
      </c>
    </row>
    <row r="77" spans="1:34" outlineLevel="1">
      <c r="A77" t="s">
        <v>597</v>
      </c>
      <c r="B77" t="s">
        <v>590</v>
      </c>
      <c r="C77" t="s">
        <v>595</v>
      </c>
      <c r="D77">
        <f>SUMIFS('EPS BAU Outputs'!C:C,'EPS BAU Outputs'!$A:$A,"*"&amp;$C77&amp;"*",'EPS BAU Outputs'!$A:$A,"*"&amp;$B77&amp;"*",'EPS BAU Outputs'!$A:$A,"*"&amp;$A77&amp;"*",'EPS BAU Outputs'!$B:$B,$B$60)/10^12*VLOOKUP($C77,GWPbyPollutant,2,FALSE)</f>
        <v>189.3</v>
      </c>
      <c r="E77">
        <f>SUMIFS('EPS BAU Outputs'!D:D,'EPS BAU Outputs'!$A:$A,"*"&amp;$C77&amp;"*",'EPS BAU Outputs'!$A:$A,"*"&amp;$B77&amp;"*",'EPS BAU Outputs'!$A:$A,"*"&amp;$A77&amp;"*",'EPS BAU Outputs'!$B:$B,$B$60)/10^12*VLOOKUP($C77,GWPbyPollutant,2,FALSE)</f>
        <v>208.13800000000001</v>
      </c>
      <c r="F77">
        <f>SUMIFS('EPS BAU Outputs'!E:E,'EPS BAU Outputs'!$A:$A,"*"&amp;$C77&amp;"*",'EPS BAU Outputs'!$A:$A,"*"&amp;$B77&amp;"*",'EPS BAU Outputs'!$A:$A,"*"&amp;$A77&amp;"*",'EPS BAU Outputs'!$B:$B,$B$60)/10^12*VLOOKUP($C77,GWPbyPollutant,2,FALSE)</f>
        <v>211.65799999999999</v>
      </c>
      <c r="G77">
        <f>SUMIFS('EPS BAU Outputs'!F:F,'EPS BAU Outputs'!$A:$A,"*"&amp;$C77&amp;"*",'EPS BAU Outputs'!$A:$A,"*"&amp;$B77&amp;"*",'EPS BAU Outputs'!$A:$A,"*"&amp;$A77&amp;"*",'EPS BAU Outputs'!$B:$B,$B$60)/10^12*VLOOKUP($C77,GWPbyPollutant,2,FALSE)</f>
        <v>216.00299999999999</v>
      </c>
      <c r="H77">
        <f>SUMIFS('EPS BAU Outputs'!G:G,'EPS BAU Outputs'!$A:$A,"*"&amp;$C77&amp;"*",'EPS BAU Outputs'!$A:$A,"*"&amp;$B77&amp;"*",'EPS BAU Outputs'!$A:$A,"*"&amp;$A77&amp;"*",'EPS BAU Outputs'!$B:$B,$B$60)/10^12*VLOOKUP($C77,GWPbyPollutant,2,FALSE)</f>
        <v>191.16200000000001</v>
      </c>
      <c r="I77">
        <f>SUMIFS('EPS BAU Outputs'!H:H,'EPS BAU Outputs'!$A:$A,"*"&amp;$C77&amp;"*",'EPS BAU Outputs'!$A:$A,"*"&amp;$B77&amp;"*",'EPS BAU Outputs'!$A:$A,"*"&amp;$A77&amp;"*",'EPS BAU Outputs'!$B:$B,$B$60)/10^12*VLOOKUP($C77,GWPbyPollutant,2,FALSE)</f>
        <v>190.43700000000001</v>
      </c>
      <c r="J77">
        <f>SUMIFS('EPS BAU Outputs'!I:I,'EPS BAU Outputs'!$A:$A,"*"&amp;$C77&amp;"*",'EPS BAU Outputs'!$A:$A,"*"&amp;$B77&amp;"*",'EPS BAU Outputs'!$A:$A,"*"&amp;$A77&amp;"*",'EPS BAU Outputs'!$B:$B,$B$60)/10^12*VLOOKUP($C77,GWPbyPollutant,2,FALSE)</f>
        <v>189.91900000000001</v>
      </c>
      <c r="K77">
        <f>SUMIFS('EPS BAU Outputs'!J:J,'EPS BAU Outputs'!$A:$A,"*"&amp;$C77&amp;"*",'EPS BAU Outputs'!$A:$A,"*"&amp;$B77&amp;"*",'EPS BAU Outputs'!$A:$A,"*"&amp;$A77&amp;"*",'EPS BAU Outputs'!$B:$B,$B$60)/10^12*VLOOKUP($C77,GWPbyPollutant,2,FALSE)</f>
        <v>188.99100000000001</v>
      </c>
      <c r="L77">
        <f>SUMIFS('EPS BAU Outputs'!K:K,'EPS BAU Outputs'!$A:$A,"*"&amp;$C77&amp;"*",'EPS BAU Outputs'!$A:$A,"*"&amp;$B77&amp;"*",'EPS BAU Outputs'!$A:$A,"*"&amp;$A77&amp;"*",'EPS BAU Outputs'!$B:$B,$B$60)/10^12*VLOOKUP($C77,GWPbyPollutant,2,FALSE)</f>
        <v>187.43700000000001</v>
      </c>
      <c r="M77">
        <f>SUMIFS('EPS BAU Outputs'!L:L,'EPS BAU Outputs'!$A:$A,"*"&amp;$C77&amp;"*",'EPS BAU Outputs'!$A:$A,"*"&amp;$B77&amp;"*",'EPS BAU Outputs'!$A:$A,"*"&amp;$A77&amp;"*",'EPS BAU Outputs'!$B:$B,$B$60)/10^12*VLOOKUP($C77,GWPbyPollutant,2,FALSE)</f>
        <v>155.97399999999999</v>
      </c>
      <c r="N77">
        <f>SUMIFS('EPS BAU Outputs'!M:M,'EPS BAU Outputs'!$A:$A,"*"&amp;$C77&amp;"*",'EPS BAU Outputs'!$A:$A,"*"&amp;$B77&amp;"*",'EPS BAU Outputs'!$A:$A,"*"&amp;$A77&amp;"*",'EPS BAU Outputs'!$B:$B,$B$60)/10^12*VLOOKUP($C77,GWPbyPollutant,2,FALSE)</f>
        <v>152.86699999999999</v>
      </c>
      <c r="O77">
        <f>SUMIFS('EPS BAU Outputs'!N:N,'EPS BAU Outputs'!$A:$A,"*"&amp;$C77&amp;"*",'EPS BAU Outputs'!$A:$A,"*"&amp;$B77&amp;"*",'EPS BAU Outputs'!$A:$A,"*"&amp;$A77&amp;"*",'EPS BAU Outputs'!$B:$B,$B$60)/10^12*VLOOKUP($C77,GWPbyPollutant,2,FALSE)</f>
        <v>148.41800000000001</v>
      </c>
      <c r="P77">
        <f>SUMIFS('EPS BAU Outputs'!O:O,'EPS BAU Outputs'!$A:$A,"*"&amp;$C77&amp;"*",'EPS BAU Outputs'!$A:$A,"*"&amp;$B77&amp;"*",'EPS BAU Outputs'!$A:$A,"*"&amp;$A77&amp;"*",'EPS BAU Outputs'!$B:$B,$B$60)/10^12*VLOOKUP($C77,GWPbyPollutant,2,FALSE)</f>
        <v>145.93299999999999</v>
      </c>
      <c r="Q77">
        <f>SUMIFS('EPS BAU Outputs'!P:P,'EPS BAU Outputs'!$A:$A,"*"&amp;$C77&amp;"*",'EPS BAU Outputs'!$A:$A,"*"&amp;$B77&amp;"*",'EPS BAU Outputs'!$A:$A,"*"&amp;$A77&amp;"*",'EPS BAU Outputs'!$B:$B,$B$60)/10^12*VLOOKUP($C77,GWPbyPollutant,2,FALSE)</f>
        <v>142.00200000000001</v>
      </c>
      <c r="R77">
        <f>SUMIFS('EPS BAU Outputs'!Q:Q,'EPS BAU Outputs'!$A:$A,"*"&amp;$C77&amp;"*",'EPS BAU Outputs'!$A:$A,"*"&amp;$B77&amp;"*",'EPS BAU Outputs'!$A:$A,"*"&amp;$A77&amp;"*",'EPS BAU Outputs'!$B:$B,$B$60)/10^12*VLOOKUP($C77,GWPbyPollutant,2,FALSE)</f>
        <v>119.64400000000001</v>
      </c>
      <c r="S77">
        <f>SUMIFS('EPS BAU Outputs'!R:R,'EPS BAU Outputs'!$A:$A,"*"&amp;$C77&amp;"*",'EPS BAU Outputs'!$A:$A,"*"&amp;$B77&amp;"*",'EPS BAU Outputs'!$A:$A,"*"&amp;$A77&amp;"*",'EPS BAU Outputs'!$B:$B,$B$60)/10^12*VLOOKUP($C77,GWPbyPollutant,2,FALSE)</f>
        <v>117.366</v>
      </c>
      <c r="T77">
        <f>SUMIFS('EPS BAU Outputs'!S:S,'EPS BAU Outputs'!$A:$A,"*"&amp;$C77&amp;"*",'EPS BAU Outputs'!$A:$A,"*"&amp;$B77&amp;"*",'EPS BAU Outputs'!$A:$A,"*"&amp;$A77&amp;"*",'EPS BAU Outputs'!$B:$B,$B$60)/10^12*VLOOKUP($C77,GWPbyPollutant,2,FALSE)</f>
        <v>108.986</v>
      </c>
      <c r="U77">
        <f>SUMIFS('EPS BAU Outputs'!T:T,'EPS BAU Outputs'!$A:$A,"*"&amp;$C77&amp;"*",'EPS BAU Outputs'!$A:$A,"*"&amp;$B77&amp;"*",'EPS BAU Outputs'!$A:$A,"*"&amp;$A77&amp;"*",'EPS BAU Outputs'!$B:$B,$B$60)/10^12*VLOOKUP($C77,GWPbyPollutant,2,FALSE)</f>
        <v>109.4</v>
      </c>
      <c r="V77">
        <f>SUMIFS('EPS BAU Outputs'!U:U,'EPS BAU Outputs'!$A:$A,"*"&amp;$C77&amp;"*",'EPS BAU Outputs'!$A:$A,"*"&amp;$B77&amp;"*",'EPS BAU Outputs'!$A:$A,"*"&amp;$A77&amp;"*",'EPS BAU Outputs'!$B:$B,$B$60)/10^12*VLOOKUP($C77,GWPbyPollutant,2,FALSE)</f>
        <v>109.81399999999999</v>
      </c>
      <c r="W77">
        <f>SUMIFS('EPS BAU Outputs'!V:V,'EPS BAU Outputs'!$A:$A,"*"&amp;$C77&amp;"*",'EPS BAU Outputs'!$A:$A,"*"&amp;$B77&amp;"*",'EPS BAU Outputs'!$A:$A,"*"&amp;$A77&amp;"*",'EPS BAU Outputs'!$B:$B,$B$60)/10^12*VLOOKUP($C77,GWPbyPollutant,2,FALSE)</f>
        <v>110.22799999999999</v>
      </c>
      <c r="X77">
        <f>SUMIFS('EPS BAU Outputs'!W:W,'EPS BAU Outputs'!$A:$A,"*"&amp;$C77&amp;"*",'EPS BAU Outputs'!$A:$A,"*"&amp;$B77&amp;"*",'EPS BAU Outputs'!$A:$A,"*"&amp;$A77&amp;"*",'EPS BAU Outputs'!$B:$B,$B$60)/10^12*VLOOKUP($C77,GWPbyPollutant,2,FALSE)</f>
        <v>110.642</v>
      </c>
      <c r="Y77">
        <f>SUMIFS('EPS BAU Outputs'!X:X,'EPS BAU Outputs'!$A:$A,"*"&amp;$C77&amp;"*",'EPS BAU Outputs'!$A:$A,"*"&amp;$B77&amp;"*",'EPS BAU Outputs'!$A:$A,"*"&amp;$A77&amp;"*",'EPS BAU Outputs'!$B:$B,$B$60)/10^12*VLOOKUP($C77,GWPbyPollutant,2,FALSE)</f>
        <v>111.157</v>
      </c>
      <c r="Z77">
        <f>SUMIFS('EPS BAU Outputs'!Y:Y,'EPS BAU Outputs'!$A:$A,"*"&amp;$C77&amp;"*",'EPS BAU Outputs'!$A:$A,"*"&amp;$B77&amp;"*",'EPS BAU Outputs'!$A:$A,"*"&amp;$A77&amp;"*",'EPS BAU Outputs'!$B:$B,$B$60)/10^12*VLOOKUP($C77,GWPbyPollutant,2,FALSE)</f>
        <v>111.572</v>
      </c>
      <c r="AA77">
        <f>SUMIFS('EPS BAU Outputs'!Z:Z,'EPS BAU Outputs'!$A:$A,"*"&amp;$C77&amp;"*",'EPS BAU Outputs'!$A:$A,"*"&amp;$B77&amp;"*",'EPS BAU Outputs'!$A:$A,"*"&amp;$A77&amp;"*",'EPS BAU Outputs'!$B:$B,$B$60)/10^12*VLOOKUP($C77,GWPbyPollutant,2,FALSE)</f>
        <v>111.988</v>
      </c>
      <c r="AB77">
        <f>SUMIFS('EPS BAU Outputs'!AA:AA,'EPS BAU Outputs'!$A:$A,"*"&amp;$C77&amp;"*",'EPS BAU Outputs'!$A:$A,"*"&amp;$B77&amp;"*",'EPS BAU Outputs'!$A:$A,"*"&amp;$A77&amp;"*",'EPS BAU Outputs'!$B:$B,$B$60)/10^12*VLOOKUP($C77,GWPbyPollutant,2,FALSE)</f>
        <v>112.502</v>
      </c>
      <c r="AC77">
        <f>SUMIFS('EPS BAU Outputs'!AB:AB,'EPS BAU Outputs'!$A:$A,"*"&amp;$C77&amp;"*",'EPS BAU Outputs'!$A:$A,"*"&amp;$B77&amp;"*",'EPS BAU Outputs'!$A:$A,"*"&amp;$A77&amp;"*",'EPS BAU Outputs'!$B:$B,$B$60)/10^12*VLOOKUP($C77,GWPbyPollutant,2,FALSE)</f>
        <v>112.91800000000001</v>
      </c>
      <c r="AD77">
        <f>SUMIFS('EPS BAU Outputs'!AC:AC,'EPS BAU Outputs'!$A:$A,"*"&amp;$C77&amp;"*",'EPS BAU Outputs'!$A:$A,"*"&amp;$B77&amp;"*",'EPS BAU Outputs'!$A:$A,"*"&amp;$A77&amp;"*",'EPS BAU Outputs'!$B:$B,$B$60)/10^12*VLOOKUP($C77,GWPbyPollutant,2,FALSE)</f>
        <v>115.29900000000001</v>
      </c>
      <c r="AE77">
        <f>SUMIFS('EPS BAU Outputs'!AD:AD,'EPS BAU Outputs'!$A:$A,"*"&amp;$C77&amp;"*",'EPS BAU Outputs'!$A:$A,"*"&amp;$B77&amp;"*",'EPS BAU Outputs'!$A:$A,"*"&amp;$A77&amp;"*",'EPS BAU Outputs'!$B:$B,$B$60)/10^12*VLOOKUP($C77,GWPbyPollutant,2,FALSE)</f>
        <v>117.679</v>
      </c>
      <c r="AF77">
        <f>SUMIFS('EPS BAU Outputs'!AE:AE,'EPS BAU Outputs'!$A:$A,"*"&amp;$C77&amp;"*",'EPS BAU Outputs'!$A:$A,"*"&amp;$B77&amp;"*",'EPS BAU Outputs'!$A:$A,"*"&amp;$A77&amp;"*",'EPS BAU Outputs'!$B:$B,$B$60)/10^12*VLOOKUP($C77,GWPbyPollutant,2,FALSE)</f>
        <v>120.06</v>
      </c>
      <c r="AG77">
        <f>SUMIFS('EPS BAU Outputs'!AF:AF,'EPS BAU Outputs'!$A:$A,"*"&amp;$C77&amp;"*",'EPS BAU Outputs'!$A:$A,"*"&amp;$B77&amp;"*",'EPS BAU Outputs'!$A:$A,"*"&amp;$A77&amp;"*",'EPS BAU Outputs'!$B:$B,$B$60)/10^12*VLOOKUP($C77,GWPbyPollutant,2,FALSE)</f>
        <v>122.441</v>
      </c>
      <c r="AH77">
        <f>SUMIFS('EPS BAU Outputs'!AG:AG,'EPS BAU Outputs'!$A:$A,"*"&amp;$C77&amp;"*",'EPS BAU Outputs'!$A:$A,"*"&amp;$B77&amp;"*",'EPS BAU Outputs'!$A:$A,"*"&amp;$A77&amp;"*",'EPS BAU Outputs'!$B:$B,$B$60)/10^12*VLOOKUP($C77,GWPbyPollutant,2,FALSE)</f>
        <v>124.822</v>
      </c>
    </row>
    <row r="78" spans="1:34" outlineLevel="1">
      <c r="A78" t="s">
        <v>597</v>
      </c>
      <c r="B78" t="s">
        <v>530</v>
      </c>
      <c r="C78" t="s">
        <v>412</v>
      </c>
      <c r="D78">
        <f>SUMIFS('EPS BAU Outputs'!C:C,'EPS BAU Outputs'!$A:$A,"*"&amp;$C78&amp;"*",'EPS BAU Outputs'!$A:$A,"*"&amp;$B78&amp;"*",'EPS BAU Outputs'!$A:$A,"*"&amp;$A78&amp;"*",'EPS BAU Outputs'!$B:$B,$B$60)/10^12*VLOOKUP($C78,GWPbyPollutant,2,FALSE)</f>
        <v>4.7025999999999998E-2</v>
      </c>
      <c r="E78">
        <f>SUMIFS('EPS BAU Outputs'!D:D,'EPS BAU Outputs'!$A:$A,"*"&amp;$C78&amp;"*",'EPS BAU Outputs'!$A:$A,"*"&amp;$B78&amp;"*",'EPS BAU Outputs'!$A:$A,"*"&amp;$A78&amp;"*",'EPS BAU Outputs'!$B:$B,$B$60)/10^12*VLOOKUP($C78,GWPbyPollutant,2,FALSE)</f>
        <v>4.9803320000000005E-2</v>
      </c>
      <c r="F78">
        <f>SUMIFS('EPS BAU Outputs'!E:E,'EPS BAU Outputs'!$A:$A,"*"&amp;$C78&amp;"*",'EPS BAU Outputs'!$A:$A,"*"&amp;$B78&amp;"*",'EPS BAU Outputs'!$A:$A,"*"&amp;$A78&amp;"*",'EPS BAU Outputs'!$B:$B,$B$60)/10^12*VLOOKUP($C78,GWPbyPollutant,2,FALSE)</f>
        <v>5.1642359999999998E-2</v>
      </c>
      <c r="G78">
        <f>SUMIFS('EPS BAU Outputs'!F:F,'EPS BAU Outputs'!$A:$A,"*"&amp;$C78&amp;"*",'EPS BAU Outputs'!$A:$A,"*"&amp;$B78&amp;"*",'EPS BAU Outputs'!$A:$A,"*"&amp;$A78&amp;"*",'EPS BAU Outputs'!$B:$B,$B$60)/10^12*VLOOKUP($C78,GWPbyPollutant,2,FALSE)</f>
        <v>5.2437560000000001E-2</v>
      </c>
      <c r="H78">
        <f>SUMIFS('EPS BAU Outputs'!G:G,'EPS BAU Outputs'!$A:$A,"*"&amp;$C78&amp;"*",'EPS BAU Outputs'!$A:$A,"*"&amp;$B78&amp;"*",'EPS BAU Outputs'!$A:$A,"*"&amp;$A78&amp;"*",'EPS BAU Outputs'!$B:$B,$B$60)/10^12*VLOOKUP($C78,GWPbyPollutant,2,FALSE)</f>
        <v>5.2666320000000003E-2</v>
      </c>
      <c r="I78">
        <f>SUMIFS('EPS BAU Outputs'!H:H,'EPS BAU Outputs'!$A:$A,"*"&amp;$C78&amp;"*",'EPS BAU Outputs'!$A:$A,"*"&amp;$B78&amp;"*",'EPS BAU Outputs'!$A:$A,"*"&amp;$A78&amp;"*",'EPS BAU Outputs'!$B:$B,$B$60)/10^12*VLOOKUP($C78,GWPbyPollutant,2,FALSE)</f>
        <v>5.306168E-2</v>
      </c>
      <c r="J78">
        <f>SUMIFS('EPS BAU Outputs'!I:I,'EPS BAU Outputs'!$A:$A,"*"&amp;$C78&amp;"*",'EPS BAU Outputs'!$A:$A,"*"&amp;$B78&amp;"*",'EPS BAU Outputs'!$A:$A,"*"&amp;$A78&amp;"*",'EPS BAU Outputs'!$B:$B,$B$60)/10^12*VLOOKUP($C78,GWPbyPollutant,2,FALSE)</f>
        <v>5.322996E-2</v>
      </c>
      <c r="K78">
        <f>SUMIFS('EPS BAU Outputs'!J:J,'EPS BAU Outputs'!$A:$A,"*"&amp;$C78&amp;"*",'EPS BAU Outputs'!$A:$A,"*"&amp;$B78&amp;"*",'EPS BAU Outputs'!$A:$A,"*"&amp;$A78&amp;"*",'EPS BAU Outputs'!$B:$B,$B$60)/10^12*VLOOKUP($C78,GWPbyPollutant,2,FALSE)</f>
        <v>5.3226599999999999E-2</v>
      </c>
      <c r="L78">
        <f>SUMIFS('EPS BAU Outputs'!K:K,'EPS BAU Outputs'!$A:$A,"*"&amp;$C78&amp;"*",'EPS BAU Outputs'!$A:$A,"*"&amp;$B78&amp;"*",'EPS BAU Outputs'!$A:$A,"*"&amp;$A78&amp;"*",'EPS BAU Outputs'!$B:$B,$B$60)/10^12*VLOOKUP($C78,GWPbyPollutant,2,FALSE)</f>
        <v>5.3145400000000002E-2</v>
      </c>
      <c r="M78">
        <f>SUMIFS('EPS BAU Outputs'!L:L,'EPS BAU Outputs'!$A:$A,"*"&amp;$C78&amp;"*",'EPS BAU Outputs'!$A:$A,"*"&amp;$B78&amp;"*",'EPS BAU Outputs'!$A:$A,"*"&amp;$A78&amp;"*",'EPS BAU Outputs'!$B:$B,$B$60)/10^12*VLOOKUP($C78,GWPbyPollutant,2,FALSE)</f>
        <v>5.302192E-2</v>
      </c>
      <c r="N78">
        <f>SUMIFS('EPS BAU Outputs'!M:M,'EPS BAU Outputs'!$A:$A,"*"&amp;$C78&amp;"*",'EPS BAU Outputs'!$A:$A,"*"&amp;$B78&amp;"*",'EPS BAU Outputs'!$A:$A,"*"&amp;$A78&amp;"*",'EPS BAU Outputs'!$B:$B,$B$60)/10^12*VLOOKUP($C78,GWPbyPollutant,2,FALSE)</f>
        <v>5.2870440000000005E-2</v>
      </c>
      <c r="O78">
        <f>SUMIFS('EPS BAU Outputs'!N:N,'EPS BAU Outputs'!$A:$A,"*"&amp;$C78&amp;"*",'EPS BAU Outputs'!$A:$A,"*"&amp;$B78&amp;"*",'EPS BAU Outputs'!$A:$A,"*"&amp;$A78&amp;"*",'EPS BAU Outputs'!$B:$B,$B$60)/10^12*VLOOKUP($C78,GWPbyPollutant,2,FALSE)</f>
        <v>5.274976E-2</v>
      </c>
      <c r="P78">
        <f>SUMIFS('EPS BAU Outputs'!O:O,'EPS BAU Outputs'!$A:$A,"*"&amp;$C78&amp;"*",'EPS BAU Outputs'!$A:$A,"*"&amp;$B78&amp;"*",'EPS BAU Outputs'!$A:$A,"*"&amp;$A78&amp;"*",'EPS BAU Outputs'!$B:$B,$B$60)/10^12*VLOOKUP($C78,GWPbyPollutant,2,FALSE)</f>
        <v>5.293316E-2</v>
      </c>
      <c r="Q78">
        <f>SUMIFS('EPS BAU Outputs'!P:P,'EPS BAU Outputs'!$A:$A,"*"&amp;$C78&amp;"*",'EPS BAU Outputs'!$A:$A,"*"&amp;$B78&amp;"*",'EPS BAU Outputs'!$A:$A,"*"&amp;$A78&amp;"*",'EPS BAU Outputs'!$B:$B,$B$60)/10^12*VLOOKUP($C78,GWPbyPollutant,2,FALSE)</f>
        <v>5.289228E-2</v>
      </c>
      <c r="R78">
        <f>SUMIFS('EPS BAU Outputs'!Q:Q,'EPS BAU Outputs'!$A:$A,"*"&amp;$C78&amp;"*",'EPS BAU Outputs'!$A:$A,"*"&amp;$B78&amp;"*",'EPS BAU Outputs'!$A:$A,"*"&amp;$A78&amp;"*",'EPS BAU Outputs'!$B:$B,$B$60)/10^12*VLOOKUP($C78,GWPbyPollutant,2,FALSE)</f>
        <v>5.2781960000000003E-2</v>
      </c>
      <c r="S78">
        <f>SUMIFS('EPS BAU Outputs'!R:R,'EPS BAU Outputs'!$A:$A,"*"&amp;$C78&amp;"*",'EPS BAU Outputs'!$A:$A,"*"&amp;$B78&amp;"*",'EPS BAU Outputs'!$A:$A,"*"&amp;$A78&amp;"*",'EPS BAU Outputs'!$B:$B,$B$60)/10^12*VLOOKUP($C78,GWPbyPollutant,2,FALSE)</f>
        <v>5.2732680000000004E-2</v>
      </c>
      <c r="T78">
        <f>SUMIFS('EPS BAU Outputs'!S:S,'EPS BAU Outputs'!$A:$A,"*"&amp;$C78&amp;"*",'EPS BAU Outputs'!$A:$A,"*"&amp;$B78&amp;"*",'EPS BAU Outputs'!$A:$A,"*"&amp;$A78&amp;"*",'EPS BAU Outputs'!$B:$B,$B$60)/10^12*VLOOKUP($C78,GWPbyPollutant,2,FALSE)</f>
        <v>5.264448E-2</v>
      </c>
      <c r="U78">
        <f>SUMIFS('EPS BAU Outputs'!T:T,'EPS BAU Outputs'!$A:$A,"*"&amp;$C78&amp;"*",'EPS BAU Outputs'!$A:$A,"*"&amp;$B78&amp;"*",'EPS BAU Outputs'!$A:$A,"*"&amp;$A78&amp;"*",'EPS BAU Outputs'!$B:$B,$B$60)/10^12*VLOOKUP($C78,GWPbyPollutant,2,FALSE)</f>
        <v>5.262236E-2</v>
      </c>
      <c r="V78">
        <f>SUMIFS('EPS BAU Outputs'!U:U,'EPS BAU Outputs'!$A:$A,"*"&amp;$C78&amp;"*",'EPS BAU Outputs'!$A:$A,"*"&amp;$B78&amp;"*",'EPS BAU Outputs'!$A:$A,"*"&amp;$A78&amp;"*",'EPS BAU Outputs'!$B:$B,$B$60)/10^12*VLOOKUP($C78,GWPbyPollutant,2,FALSE)</f>
        <v>5.2649520000000005E-2</v>
      </c>
      <c r="W78">
        <f>SUMIFS('EPS BAU Outputs'!V:V,'EPS BAU Outputs'!$A:$A,"*"&amp;$C78&amp;"*",'EPS BAU Outputs'!$A:$A,"*"&amp;$B78&amp;"*",'EPS BAU Outputs'!$A:$A,"*"&amp;$A78&amp;"*",'EPS BAU Outputs'!$B:$B,$B$60)/10^12*VLOOKUP($C78,GWPbyPollutant,2,FALSE)</f>
        <v>5.2566080000000001E-2</v>
      </c>
      <c r="X78">
        <f>SUMIFS('EPS BAU Outputs'!W:W,'EPS BAU Outputs'!$A:$A,"*"&amp;$C78&amp;"*",'EPS BAU Outputs'!$A:$A,"*"&amp;$B78&amp;"*",'EPS BAU Outputs'!$A:$A,"*"&amp;$A78&amp;"*",'EPS BAU Outputs'!$B:$B,$B$60)/10^12*VLOOKUP($C78,GWPbyPollutant,2,FALSE)</f>
        <v>5.2495239999999999E-2</v>
      </c>
      <c r="Y78">
        <f>SUMIFS('EPS BAU Outputs'!X:X,'EPS BAU Outputs'!$A:$A,"*"&amp;$C78&amp;"*",'EPS BAU Outputs'!$A:$A,"*"&amp;$B78&amp;"*",'EPS BAU Outputs'!$A:$A,"*"&amp;$A78&amp;"*",'EPS BAU Outputs'!$B:$B,$B$60)/10^12*VLOOKUP($C78,GWPbyPollutant,2,FALSE)</f>
        <v>5.2498599999999999E-2</v>
      </c>
      <c r="Z78">
        <f>SUMIFS('EPS BAU Outputs'!Y:Y,'EPS BAU Outputs'!$A:$A,"*"&amp;$C78&amp;"*",'EPS BAU Outputs'!$A:$A,"*"&amp;$B78&amp;"*",'EPS BAU Outputs'!$A:$A,"*"&amp;$A78&amp;"*",'EPS BAU Outputs'!$B:$B,$B$60)/10^12*VLOOKUP($C78,GWPbyPollutant,2,FALSE)</f>
        <v>5.2440359999999998E-2</v>
      </c>
      <c r="AA78">
        <f>SUMIFS('EPS BAU Outputs'!Z:Z,'EPS BAU Outputs'!$A:$A,"*"&amp;$C78&amp;"*",'EPS BAU Outputs'!$A:$A,"*"&amp;$B78&amp;"*",'EPS BAU Outputs'!$A:$A,"*"&amp;$A78&amp;"*",'EPS BAU Outputs'!$B:$B,$B$60)/10^12*VLOOKUP($C78,GWPbyPollutant,2,FALSE)</f>
        <v>5.2512039999999996E-2</v>
      </c>
      <c r="AB78">
        <f>SUMIFS('EPS BAU Outputs'!AA:AA,'EPS BAU Outputs'!$A:$A,"*"&amp;$C78&amp;"*",'EPS BAU Outputs'!$A:$A,"*"&amp;$B78&amp;"*",'EPS BAU Outputs'!$A:$A,"*"&amp;$A78&amp;"*",'EPS BAU Outputs'!$B:$B,$B$60)/10^12*VLOOKUP($C78,GWPbyPollutant,2,FALSE)</f>
        <v>5.2431679999999994E-2</v>
      </c>
      <c r="AC78">
        <f>SUMIFS('EPS BAU Outputs'!AB:AB,'EPS BAU Outputs'!$A:$A,"*"&amp;$C78&amp;"*",'EPS BAU Outputs'!$A:$A,"*"&amp;$B78&amp;"*",'EPS BAU Outputs'!$A:$A,"*"&amp;$A78&amp;"*",'EPS BAU Outputs'!$B:$B,$B$60)/10^12*VLOOKUP($C78,GWPbyPollutant,2,FALSE)</f>
        <v>5.2261719999999998E-2</v>
      </c>
      <c r="AD78">
        <f>SUMIFS('EPS BAU Outputs'!AC:AC,'EPS BAU Outputs'!$A:$A,"*"&amp;$C78&amp;"*",'EPS BAU Outputs'!$A:$A,"*"&amp;$B78&amp;"*",'EPS BAU Outputs'!$A:$A,"*"&amp;$A78&amp;"*",'EPS BAU Outputs'!$B:$B,$B$60)/10^12*VLOOKUP($C78,GWPbyPollutant,2,FALSE)</f>
        <v>5.2329480000000005E-2</v>
      </c>
      <c r="AE78">
        <f>SUMIFS('EPS BAU Outputs'!AD:AD,'EPS BAU Outputs'!$A:$A,"*"&amp;$C78&amp;"*",'EPS BAU Outputs'!$A:$A,"*"&amp;$B78&amp;"*",'EPS BAU Outputs'!$A:$A,"*"&amp;$A78&amp;"*",'EPS BAU Outputs'!$B:$B,$B$60)/10^12*VLOOKUP($C78,GWPbyPollutant,2,FALSE)</f>
        <v>5.2187239999999996E-2</v>
      </c>
      <c r="AF78">
        <f>SUMIFS('EPS BAU Outputs'!AE:AE,'EPS BAU Outputs'!$A:$A,"*"&amp;$C78&amp;"*",'EPS BAU Outputs'!$A:$A,"*"&amp;$B78&amp;"*",'EPS BAU Outputs'!$A:$A,"*"&amp;$A78&amp;"*",'EPS BAU Outputs'!$B:$B,$B$60)/10^12*VLOOKUP($C78,GWPbyPollutant,2,FALSE)</f>
        <v>5.2078319999999997E-2</v>
      </c>
      <c r="AG78">
        <f>SUMIFS('EPS BAU Outputs'!AF:AF,'EPS BAU Outputs'!$A:$A,"*"&amp;$C78&amp;"*",'EPS BAU Outputs'!$A:$A,"*"&amp;$B78&amp;"*",'EPS BAU Outputs'!$A:$A,"*"&amp;$A78&amp;"*",'EPS BAU Outputs'!$B:$B,$B$60)/10^12*VLOOKUP($C78,GWPbyPollutant,2,FALSE)</f>
        <v>5.1999360000000001E-2</v>
      </c>
      <c r="AH78">
        <f>SUMIFS('EPS BAU Outputs'!AG:AG,'EPS BAU Outputs'!$A:$A,"*"&amp;$C78&amp;"*",'EPS BAU Outputs'!$A:$A,"*"&amp;$B78&amp;"*",'EPS BAU Outputs'!$A:$A,"*"&amp;$A78&amp;"*",'EPS BAU Outputs'!$B:$B,$B$60)/10^12*VLOOKUP($C78,GWPbyPollutant,2,FALSE)</f>
        <v>5.206152E-2</v>
      </c>
    </row>
    <row r="79" spans="1:34" outlineLevel="1">
      <c r="A79" t="s">
        <v>597</v>
      </c>
      <c r="B79" t="s">
        <v>530</v>
      </c>
      <c r="C79" t="s">
        <v>411</v>
      </c>
      <c r="D79">
        <f>SUMIFS('EPS BAU Outputs'!C:C,'EPS BAU Outputs'!$A:$A,"*"&amp;$C79&amp;"*",'EPS BAU Outputs'!$A:$A,"*"&amp;$B79&amp;"*",'EPS BAU Outputs'!$A:$A,"*"&amp;$A79&amp;"*",'EPS BAU Outputs'!$B:$B,$B$60)/10^12*VLOOKUP($C79,GWPbyPollutant,2,FALSE)</f>
        <v>5.1547799999999998E-2</v>
      </c>
      <c r="E79">
        <f>SUMIFS('EPS BAU Outputs'!D:D,'EPS BAU Outputs'!$A:$A,"*"&amp;$C79&amp;"*",'EPS BAU Outputs'!$A:$A,"*"&amp;$B79&amp;"*",'EPS BAU Outputs'!$A:$A,"*"&amp;$A79&amp;"*",'EPS BAU Outputs'!$B:$B,$B$60)/10^12*VLOOKUP($C79,GWPbyPollutant,2,FALSE)</f>
        <v>5.4423050000000001E-2</v>
      </c>
      <c r="F79">
        <f>SUMIFS('EPS BAU Outputs'!E:E,'EPS BAU Outputs'!$A:$A,"*"&amp;$C79&amp;"*",'EPS BAU Outputs'!$A:$A,"*"&amp;$B79&amp;"*",'EPS BAU Outputs'!$A:$A,"*"&amp;$A79&amp;"*",'EPS BAU Outputs'!$B:$B,$B$60)/10^12*VLOOKUP($C79,GWPbyPollutant,2,FALSE)</f>
        <v>5.6142899999999996E-2</v>
      </c>
      <c r="G79">
        <f>SUMIFS('EPS BAU Outputs'!F:F,'EPS BAU Outputs'!$A:$A,"*"&amp;$C79&amp;"*",'EPS BAU Outputs'!$A:$A,"*"&amp;$B79&amp;"*",'EPS BAU Outputs'!$A:$A,"*"&amp;$A79&amp;"*",'EPS BAU Outputs'!$B:$B,$B$60)/10^12*VLOOKUP($C79,GWPbyPollutant,2,FALSE)</f>
        <v>5.6908749999999994E-2</v>
      </c>
      <c r="H79">
        <f>SUMIFS('EPS BAU Outputs'!G:G,'EPS BAU Outputs'!$A:$A,"*"&amp;$C79&amp;"*",'EPS BAU Outputs'!$A:$A,"*"&amp;$B79&amp;"*",'EPS BAU Outputs'!$A:$A,"*"&amp;$A79&amp;"*",'EPS BAU Outputs'!$B:$B,$B$60)/10^12*VLOOKUP($C79,GWPbyPollutant,2,FALSE)</f>
        <v>5.7186999999999995E-2</v>
      </c>
      <c r="I79">
        <f>SUMIFS('EPS BAU Outputs'!H:H,'EPS BAU Outputs'!$A:$A,"*"&amp;$C79&amp;"*",'EPS BAU Outputs'!$A:$A,"*"&amp;$B79&amp;"*",'EPS BAU Outputs'!$A:$A,"*"&amp;$A79&amp;"*",'EPS BAU Outputs'!$B:$B,$B$60)/10^12*VLOOKUP($C79,GWPbyPollutant,2,FALSE)</f>
        <v>5.7603049999999996E-2</v>
      </c>
      <c r="J79">
        <f>SUMIFS('EPS BAU Outputs'!I:I,'EPS BAU Outputs'!$A:$A,"*"&amp;$C79&amp;"*",'EPS BAU Outputs'!$A:$A,"*"&amp;$B79&amp;"*",'EPS BAU Outputs'!$A:$A,"*"&amp;$A79&amp;"*",'EPS BAU Outputs'!$B:$B,$B$60)/10^12*VLOOKUP($C79,GWPbyPollutant,2,FALSE)</f>
        <v>5.7772650000000002E-2</v>
      </c>
      <c r="K79">
        <f>SUMIFS('EPS BAU Outputs'!J:J,'EPS BAU Outputs'!$A:$A,"*"&amp;$C79&amp;"*",'EPS BAU Outputs'!$A:$A,"*"&amp;$B79&amp;"*",'EPS BAU Outputs'!$A:$A,"*"&amp;$A79&amp;"*",'EPS BAU Outputs'!$B:$B,$B$60)/10^12*VLOOKUP($C79,GWPbyPollutant,2,FALSE)</f>
        <v>5.7754099999999996E-2</v>
      </c>
      <c r="L79">
        <f>SUMIFS('EPS BAU Outputs'!K:K,'EPS BAU Outputs'!$A:$A,"*"&amp;$C79&amp;"*",'EPS BAU Outputs'!$A:$A,"*"&amp;$B79&amp;"*",'EPS BAU Outputs'!$A:$A,"*"&amp;$A79&amp;"*",'EPS BAU Outputs'!$B:$B,$B$60)/10^12*VLOOKUP($C79,GWPbyPollutant,2,FALSE)</f>
        <v>5.765605E-2</v>
      </c>
      <c r="M79">
        <f>SUMIFS('EPS BAU Outputs'!L:L,'EPS BAU Outputs'!$A:$A,"*"&amp;$C79&amp;"*",'EPS BAU Outputs'!$A:$A,"*"&amp;$B79&amp;"*",'EPS BAU Outputs'!$A:$A,"*"&amp;$A79&amp;"*",'EPS BAU Outputs'!$B:$B,$B$60)/10^12*VLOOKUP($C79,GWPbyPollutant,2,FALSE)</f>
        <v>5.750765E-2</v>
      </c>
      <c r="N79">
        <f>SUMIFS('EPS BAU Outputs'!M:M,'EPS BAU Outputs'!$A:$A,"*"&amp;$C79&amp;"*",'EPS BAU Outputs'!$A:$A,"*"&amp;$B79&amp;"*",'EPS BAU Outputs'!$A:$A,"*"&amp;$A79&amp;"*",'EPS BAU Outputs'!$B:$B,$B$60)/10^12*VLOOKUP($C79,GWPbyPollutant,2,FALSE)</f>
        <v>5.7316850000000003E-2</v>
      </c>
      <c r="O79">
        <f>SUMIFS('EPS BAU Outputs'!N:N,'EPS BAU Outputs'!$A:$A,"*"&amp;$C79&amp;"*",'EPS BAU Outputs'!$A:$A,"*"&amp;$B79&amp;"*",'EPS BAU Outputs'!$A:$A,"*"&amp;$A79&amp;"*",'EPS BAU Outputs'!$B:$B,$B$60)/10^12*VLOOKUP($C79,GWPbyPollutant,2,FALSE)</f>
        <v>5.7173750000000002E-2</v>
      </c>
      <c r="P79">
        <f>SUMIFS('EPS BAU Outputs'!O:O,'EPS BAU Outputs'!$A:$A,"*"&amp;$C79&amp;"*",'EPS BAU Outputs'!$A:$A,"*"&amp;$B79&amp;"*",'EPS BAU Outputs'!$A:$A,"*"&amp;$A79&amp;"*",'EPS BAU Outputs'!$B:$B,$B$60)/10^12*VLOOKUP($C79,GWPbyPollutant,2,FALSE)</f>
        <v>5.7324799999999995E-2</v>
      </c>
      <c r="Q79">
        <f>SUMIFS('EPS BAU Outputs'!P:P,'EPS BAU Outputs'!$A:$A,"*"&amp;$C79&amp;"*",'EPS BAU Outputs'!$A:$A,"*"&amp;$B79&amp;"*",'EPS BAU Outputs'!$A:$A,"*"&amp;$A79&amp;"*",'EPS BAU Outputs'!$B:$B,$B$60)/10^12*VLOOKUP($C79,GWPbyPollutant,2,FALSE)</f>
        <v>5.7263849999999998E-2</v>
      </c>
      <c r="R79">
        <f>SUMIFS('EPS BAU Outputs'!Q:Q,'EPS BAU Outputs'!$A:$A,"*"&amp;$C79&amp;"*",'EPS BAU Outputs'!$A:$A,"*"&amp;$B79&amp;"*",'EPS BAU Outputs'!$A:$A,"*"&amp;$A79&amp;"*",'EPS BAU Outputs'!$B:$B,$B$60)/10^12*VLOOKUP($C79,GWPbyPollutant,2,FALSE)</f>
        <v>5.7139299999999997E-2</v>
      </c>
      <c r="S79">
        <f>SUMIFS('EPS BAU Outputs'!R:R,'EPS BAU Outputs'!$A:$A,"*"&amp;$C79&amp;"*",'EPS BAU Outputs'!$A:$A,"*"&amp;$B79&amp;"*",'EPS BAU Outputs'!$A:$A,"*"&amp;$A79&amp;"*",'EPS BAU Outputs'!$B:$B,$B$60)/10^12*VLOOKUP($C79,GWPbyPollutant,2,FALSE)</f>
        <v>5.707835E-2</v>
      </c>
      <c r="T79">
        <f>SUMIFS('EPS BAU Outputs'!S:S,'EPS BAU Outputs'!$A:$A,"*"&amp;$C79&amp;"*",'EPS BAU Outputs'!$A:$A,"*"&amp;$B79&amp;"*",'EPS BAU Outputs'!$A:$A,"*"&amp;$A79&amp;"*",'EPS BAU Outputs'!$B:$B,$B$60)/10^12*VLOOKUP($C79,GWPbyPollutant,2,FALSE)</f>
        <v>5.6982950000000004E-2</v>
      </c>
      <c r="U79">
        <f>SUMIFS('EPS BAU Outputs'!T:T,'EPS BAU Outputs'!$A:$A,"*"&amp;$C79&amp;"*",'EPS BAU Outputs'!$A:$A,"*"&amp;$B79&amp;"*",'EPS BAU Outputs'!$A:$A,"*"&amp;$A79&amp;"*",'EPS BAU Outputs'!$B:$B,$B$60)/10^12*VLOOKUP($C79,GWPbyPollutant,2,FALSE)</f>
        <v>5.6943199999999999E-2</v>
      </c>
      <c r="V79">
        <f>SUMIFS('EPS BAU Outputs'!U:U,'EPS BAU Outputs'!$A:$A,"*"&amp;$C79&amp;"*",'EPS BAU Outputs'!$A:$A,"*"&amp;$B79&amp;"*",'EPS BAU Outputs'!$A:$A,"*"&amp;$A79&amp;"*",'EPS BAU Outputs'!$B:$B,$B$60)/10^12*VLOOKUP($C79,GWPbyPollutant,2,FALSE)</f>
        <v>5.6951149999999999E-2</v>
      </c>
      <c r="W79">
        <f>SUMIFS('EPS BAU Outputs'!V:V,'EPS BAU Outputs'!$A:$A,"*"&amp;$C79&amp;"*",'EPS BAU Outputs'!$A:$A,"*"&amp;$B79&amp;"*",'EPS BAU Outputs'!$A:$A,"*"&amp;$A79&amp;"*",'EPS BAU Outputs'!$B:$B,$B$60)/10^12*VLOOKUP($C79,GWPbyPollutant,2,FALSE)</f>
        <v>5.6855750000000004E-2</v>
      </c>
      <c r="X79">
        <f>SUMIFS('EPS BAU Outputs'!W:W,'EPS BAU Outputs'!$A:$A,"*"&amp;$C79&amp;"*",'EPS BAU Outputs'!$A:$A,"*"&amp;$B79&amp;"*",'EPS BAU Outputs'!$A:$A,"*"&amp;$A79&amp;"*",'EPS BAU Outputs'!$B:$B,$B$60)/10^12*VLOOKUP($C79,GWPbyPollutant,2,FALSE)</f>
        <v>5.6770949999999994E-2</v>
      </c>
      <c r="Y79">
        <f>SUMIFS('EPS BAU Outputs'!X:X,'EPS BAU Outputs'!$A:$A,"*"&amp;$C79&amp;"*",'EPS BAU Outputs'!$A:$A,"*"&amp;$B79&amp;"*",'EPS BAU Outputs'!$A:$A,"*"&amp;$A79&amp;"*",'EPS BAU Outputs'!$B:$B,$B$60)/10^12*VLOOKUP($C79,GWPbyPollutant,2,FALSE)</f>
        <v>5.6752400000000001E-2</v>
      </c>
      <c r="Z79">
        <f>SUMIFS('EPS BAU Outputs'!Y:Y,'EPS BAU Outputs'!$A:$A,"*"&amp;$C79&amp;"*",'EPS BAU Outputs'!$A:$A,"*"&amp;$B79&amp;"*",'EPS BAU Outputs'!$A:$A,"*"&amp;$A79&amp;"*",'EPS BAU Outputs'!$B:$B,$B$60)/10^12*VLOOKUP($C79,GWPbyPollutant,2,FALSE)</f>
        <v>5.6672899999999998E-2</v>
      </c>
      <c r="AA79">
        <f>SUMIFS('EPS BAU Outputs'!Z:Z,'EPS BAU Outputs'!$A:$A,"*"&amp;$C79&amp;"*",'EPS BAU Outputs'!$A:$A,"*"&amp;$B79&amp;"*",'EPS BAU Outputs'!$A:$A,"*"&amp;$A79&amp;"*",'EPS BAU Outputs'!$B:$B,$B$60)/10^12*VLOOKUP($C79,GWPbyPollutant,2,FALSE)</f>
        <v>5.6715299999999996E-2</v>
      </c>
      <c r="AB79">
        <f>SUMIFS('EPS BAU Outputs'!AA:AA,'EPS BAU Outputs'!$A:$A,"*"&amp;$C79&amp;"*",'EPS BAU Outputs'!$A:$A,"*"&amp;$B79&amp;"*",'EPS BAU Outputs'!$A:$A,"*"&amp;$A79&amp;"*",'EPS BAU Outputs'!$B:$B,$B$60)/10^12*VLOOKUP($C79,GWPbyPollutant,2,FALSE)</f>
        <v>5.6609300000000001E-2</v>
      </c>
      <c r="AC79">
        <f>SUMIFS('EPS BAU Outputs'!AB:AB,'EPS BAU Outputs'!$A:$A,"*"&amp;$C79&amp;"*",'EPS BAU Outputs'!$A:$A,"*"&amp;$B79&amp;"*",'EPS BAU Outputs'!$A:$A,"*"&amp;$A79&amp;"*",'EPS BAU Outputs'!$B:$B,$B$60)/10^12*VLOOKUP($C79,GWPbyPollutant,2,FALSE)</f>
        <v>5.6418499999999996E-2</v>
      </c>
      <c r="AD79">
        <f>SUMIFS('EPS BAU Outputs'!AC:AC,'EPS BAU Outputs'!$A:$A,"*"&amp;$C79&amp;"*",'EPS BAU Outputs'!$A:$A,"*"&amp;$B79&amp;"*",'EPS BAU Outputs'!$A:$A,"*"&amp;$A79&amp;"*",'EPS BAU Outputs'!$B:$B,$B$60)/10^12*VLOOKUP($C79,GWPbyPollutant,2,FALSE)</f>
        <v>5.6452950000000002E-2</v>
      </c>
      <c r="AE79">
        <f>SUMIFS('EPS BAU Outputs'!AD:AD,'EPS BAU Outputs'!$A:$A,"*"&amp;$C79&amp;"*",'EPS BAU Outputs'!$A:$A,"*"&amp;$B79&amp;"*",'EPS BAU Outputs'!$A:$A,"*"&amp;$A79&amp;"*",'EPS BAU Outputs'!$B:$B,$B$60)/10^12*VLOOKUP($C79,GWPbyPollutant,2,FALSE)</f>
        <v>5.6288650000000003E-2</v>
      </c>
      <c r="AF79">
        <f>SUMIFS('EPS BAU Outputs'!AE:AE,'EPS BAU Outputs'!$A:$A,"*"&amp;$C79&amp;"*",'EPS BAU Outputs'!$A:$A,"*"&amp;$B79&amp;"*",'EPS BAU Outputs'!$A:$A,"*"&amp;$A79&amp;"*",'EPS BAU Outputs'!$B:$B,$B$60)/10^12*VLOOKUP($C79,GWPbyPollutant,2,FALSE)</f>
        <v>5.6164100000000002E-2</v>
      </c>
      <c r="AG79">
        <f>SUMIFS('EPS BAU Outputs'!AF:AF,'EPS BAU Outputs'!$A:$A,"*"&amp;$C79&amp;"*",'EPS BAU Outputs'!$A:$A,"*"&amp;$B79&amp;"*",'EPS BAU Outputs'!$A:$A,"*"&amp;$A79&amp;"*",'EPS BAU Outputs'!$B:$B,$B$60)/10^12*VLOOKUP($C79,GWPbyPollutant,2,FALSE)</f>
        <v>5.6060749999999999E-2</v>
      </c>
      <c r="AH79">
        <f>SUMIFS('EPS BAU Outputs'!AG:AG,'EPS BAU Outputs'!$A:$A,"*"&amp;$C79&amp;"*",'EPS BAU Outputs'!$A:$A,"*"&amp;$B79&amp;"*",'EPS BAU Outputs'!$A:$A,"*"&amp;$A79&amp;"*",'EPS BAU Outputs'!$B:$B,$B$60)/10^12*VLOOKUP($C79,GWPbyPollutant,2,FALSE)</f>
        <v>5.6087249999999998E-2</v>
      </c>
    </row>
    <row r="80" spans="1:34" outlineLevel="1">
      <c r="A80" t="s">
        <v>597</v>
      </c>
      <c r="B80" t="s">
        <v>530</v>
      </c>
      <c r="C80" t="s">
        <v>595</v>
      </c>
      <c r="D80">
        <f>SUMIFS('EPS BAU Outputs'!C:C,'EPS BAU Outputs'!$A:$A,"*"&amp;$C80&amp;"*",'EPS BAU Outputs'!$A:$A,"*"&amp;$B80&amp;"*",'EPS BAU Outputs'!$A:$A,"*"&amp;$A80&amp;"*",'EPS BAU Outputs'!$B:$B,$B$60)/10^12*VLOOKUP($C80,GWPbyPollutant,2,FALSE)</f>
        <v>0</v>
      </c>
      <c r="E80">
        <f>SUMIFS('EPS BAU Outputs'!D:D,'EPS BAU Outputs'!$A:$A,"*"&amp;$C80&amp;"*",'EPS BAU Outputs'!$A:$A,"*"&amp;$B80&amp;"*",'EPS BAU Outputs'!$A:$A,"*"&amp;$A80&amp;"*",'EPS BAU Outputs'!$B:$B,$B$60)/10^12*VLOOKUP($C80,GWPbyPollutant,2,FALSE)</f>
        <v>0</v>
      </c>
      <c r="F80">
        <f>SUMIFS('EPS BAU Outputs'!E:E,'EPS BAU Outputs'!$A:$A,"*"&amp;$C80&amp;"*",'EPS BAU Outputs'!$A:$A,"*"&amp;$B80&amp;"*",'EPS BAU Outputs'!$A:$A,"*"&amp;$A80&amp;"*",'EPS BAU Outputs'!$B:$B,$B$60)/10^12*VLOOKUP($C80,GWPbyPollutant,2,FALSE)</f>
        <v>0</v>
      </c>
      <c r="G80">
        <f>SUMIFS('EPS BAU Outputs'!F:F,'EPS BAU Outputs'!$A:$A,"*"&amp;$C80&amp;"*",'EPS BAU Outputs'!$A:$A,"*"&amp;$B80&amp;"*",'EPS BAU Outputs'!$A:$A,"*"&amp;$A80&amp;"*",'EPS BAU Outputs'!$B:$B,$B$60)/10^12*VLOOKUP($C80,GWPbyPollutant,2,FALSE)</f>
        <v>0</v>
      </c>
      <c r="H80">
        <f>SUMIFS('EPS BAU Outputs'!G:G,'EPS BAU Outputs'!$A:$A,"*"&amp;$C80&amp;"*",'EPS BAU Outputs'!$A:$A,"*"&amp;$B80&amp;"*",'EPS BAU Outputs'!$A:$A,"*"&amp;$A80&amp;"*",'EPS BAU Outputs'!$B:$B,$B$60)/10^12*VLOOKUP($C80,GWPbyPollutant,2,FALSE)</f>
        <v>0</v>
      </c>
      <c r="I80">
        <f>SUMIFS('EPS BAU Outputs'!H:H,'EPS BAU Outputs'!$A:$A,"*"&amp;$C80&amp;"*",'EPS BAU Outputs'!$A:$A,"*"&amp;$B80&amp;"*",'EPS BAU Outputs'!$A:$A,"*"&amp;$A80&amp;"*",'EPS BAU Outputs'!$B:$B,$B$60)/10^12*VLOOKUP($C80,GWPbyPollutant,2,FALSE)</f>
        <v>0</v>
      </c>
      <c r="J80">
        <f>SUMIFS('EPS BAU Outputs'!I:I,'EPS BAU Outputs'!$A:$A,"*"&amp;$C80&amp;"*",'EPS BAU Outputs'!$A:$A,"*"&amp;$B80&amp;"*",'EPS BAU Outputs'!$A:$A,"*"&amp;$A80&amp;"*",'EPS BAU Outputs'!$B:$B,$B$60)/10^12*VLOOKUP($C80,GWPbyPollutant,2,FALSE)</f>
        <v>0</v>
      </c>
      <c r="K80">
        <f>SUMIFS('EPS BAU Outputs'!J:J,'EPS BAU Outputs'!$A:$A,"*"&amp;$C80&amp;"*",'EPS BAU Outputs'!$A:$A,"*"&amp;$B80&amp;"*",'EPS BAU Outputs'!$A:$A,"*"&amp;$A80&amp;"*",'EPS BAU Outputs'!$B:$B,$B$60)/10^12*VLOOKUP($C80,GWPbyPollutant,2,FALSE)</f>
        <v>0</v>
      </c>
      <c r="L80">
        <f>SUMIFS('EPS BAU Outputs'!K:K,'EPS BAU Outputs'!$A:$A,"*"&amp;$C80&amp;"*",'EPS BAU Outputs'!$A:$A,"*"&amp;$B80&amp;"*",'EPS BAU Outputs'!$A:$A,"*"&amp;$A80&amp;"*",'EPS BAU Outputs'!$B:$B,$B$60)/10^12*VLOOKUP($C80,GWPbyPollutant,2,FALSE)</f>
        <v>0</v>
      </c>
      <c r="M80">
        <f>SUMIFS('EPS BAU Outputs'!L:L,'EPS BAU Outputs'!$A:$A,"*"&amp;$C80&amp;"*",'EPS BAU Outputs'!$A:$A,"*"&amp;$B80&amp;"*",'EPS BAU Outputs'!$A:$A,"*"&amp;$A80&amp;"*",'EPS BAU Outputs'!$B:$B,$B$60)/10^12*VLOOKUP($C80,GWPbyPollutant,2,FALSE)</f>
        <v>0</v>
      </c>
      <c r="N80">
        <f>SUMIFS('EPS BAU Outputs'!M:M,'EPS BAU Outputs'!$A:$A,"*"&amp;$C80&amp;"*",'EPS BAU Outputs'!$A:$A,"*"&amp;$B80&amp;"*",'EPS BAU Outputs'!$A:$A,"*"&amp;$A80&amp;"*",'EPS BAU Outputs'!$B:$B,$B$60)/10^12*VLOOKUP($C80,GWPbyPollutant,2,FALSE)</f>
        <v>0</v>
      </c>
      <c r="O80">
        <f>SUMIFS('EPS BAU Outputs'!N:N,'EPS BAU Outputs'!$A:$A,"*"&amp;$C80&amp;"*",'EPS BAU Outputs'!$A:$A,"*"&amp;$B80&amp;"*",'EPS BAU Outputs'!$A:$A,"*"&amp;$A80&amp;"*",'EPS BAU Outputs'!$B:$B,$B$60)/10^12*VLOOKUP($C80,GWPbyPollutant,2,FALSE)</f>
        <v>0</v>
      </c>
      <c r="P80">
        <f>SUMIFS('EPS BAU Outputs'!O:O,'EPS BAU Outputs'!$A:$A,"*"&amp;$C80&amp;"*",'EPS BAU Outputs'!$A:$A,"*"&amp;$B80&amp;"*",'EPS BAU Outputs'!$A:$A,"*"&amp;$A80&amp;"*",'EPS BAU Outputs'!$B:$B,$B$60)/10^12*VLOOKUP($C80,GWPbyPollutant,2,FALSE)</f>
        <v>0</v>
      </c>
      <c r="Q80">
        <f>SUMIFS('EPS BAU Outputs'!P:P,'EPS BAU Outputs'!$A:$A,"*"&amp;$C80&amp;"*",'EPS BAU Outputs'!$A:$A,"*"&amp;$B80&amp;"*",'EPS BAU Outputs'!$A:$A,"*"&amp;$A80&amp;"*",'EPS BAU Outputs'!$B:$B,$B$60)/10^12*VLOOKUP($C80,GWPbyPollutant,2,FALSE)</f>
        <v>0</v>
      </c>
      <c r="R80">
        <f>SUMIFS('EPS BAU Outputs'!Q:Q,'EPS BAU Outputs'!$A:$A,"*"&amp;$C80&amp;"*",'EPS BAU Outputs'!$A:$A,"*"&amp;$B80&amp;"*",'EPS BAU Outputs'!$A:$A,"*"&amp;$A80&amp;"*",'EPS BAU Outputs'!$B:$B,$B$60)/10^12*VLOOKUP($C80,GWPbyPollutant,2,FALSE)</f>
        <v>0</v>
      </c>
      <c r="S80">
        <f>SUMIFS('EPS BAU Outputs'!R:R,'EPS BAU Outputs'!$A:$A,"*"&amp;$C80&amp;"*",'EPS BAU Outputs'!$A:$A,"*"&amp;$B80&amp;"*",'EPS BAU Outputs'!$A:$A,"*"&amp;$A80&amp;"*",'EPS BAU Outputs'!$B:$B,$B$60)/10^12*VLOOKUP($C80,GWPbyPollutant,2,FALSE)</f>
        <v>0</v>
      </c>
      <c r="T80">
        <f>SUMIFS('EPS BAU Outputs'!S:S,'EPS BAU Outputs'!$A:$A,"*"&amp;$C80&amp;"*",'EPS BAU Outputs'!$A:$A,"*"&amp;$B80&amp;"*",'EPS BAU Outputs'!$A:$A,"*"&amp;$A80&amp;"*",'EPS BAU Outputs'!$B:$B,$B$60)/10^12*VLOOKUP($C80,GWPbyPollutant,2,FALSE)</f>
        <v>0</v>
      </c>
      <c r="U80">
        <f>SUMIFS('EPS BAU Outputs'!T:T,'EPS BAU Outputs'!$A:$A,"*"&amp;$C80&amp;"*",'EPS BAU Outputs'!$A:$A,"*"&amp;$B80&amp;"*",'EPS BAU Outputs'!$A:$A,"*"&amp;$A80&amp;"*",'EPS BAU Outputs'!$B:$B,$B$60)/10^12*VLOOKUP($C80,GWPbyPollutant,2,FALSE)</f>
        <v>0</v>
      </c>
      <c r="V80">
        <f>SUMIFS('EPS BAU Outputs'!U:U,'EPS BAU Outputs'!$A:$A,"*"&amp;$C80&amp;"*",'EPS BAU Outputs'!$A:$A,"*"&amp;$B80&amp;"*",'EPS BAU Outputs'!$A:$A,"*"&amp;$A80&amp;"*",'EPS BAU Outputs'!$B:$B,$B$60)/10^12*VLOOKUP($C80,GWPbyPollutant,2,FALSE)</f>
        <v>0</v>
      </c>
      <c r="W80">
        <f>SUMIFS('EPS BAU Outputs'!V:V,'EPS BAU Outputs'!$A:$A,"*"&amp;$C80&amp;"*",'EPS BAU Outputs'!$A:$A,"*"&amp;$B80&amp;"*",'EPS BAU Outputs'!$A:$A,"*"&amp;$A80&amp;"*",'EPS BAU Outputs'!$B:$B,$B$60)/10^12*VLOOKUP($C80,GWPbyPollutant,2,FALSE)</f>
        <v>0</v>
      </c>
      <c r="X80">
        <f>SUMIFS('EPS BAU Outputs'!W:W,'EPS BAU Outputs'!$A:$A,"*"&amp;$C80&amp;"*",'EPS BAU Outputs'!$A:$A,"*"&amp;$B80&amp;"*",'EPS BAU Outputs'!$A:$A,"*"&amp;$A80&amp;"*",'EPS BAU Outputs'!$B:$B,$B$60)/10^12*VLOOKUP($C80,GWPbyPollutant,2,FALSE)</f>
        <v>0</v>
      </c>
      <c r="Y80">
        <f>SUMIFS('EPS BAU Outputs'!X:X,'EPS BAU Outputs'!$A:$A,"*"&amp;$C80&amp;"*",'EPS BAU Outputs'!$A:$A,"*"&amp;$B80&amp;"*",'EPS BAU Outputs'!$A:$A,"*"&amp;$A80&amp;"*",'EPS BAU Outputs'!$B:$B,$B$60)/10^12*VLOOKUP($C80,GWPbyPollutant,2,FALSE)</f>
        <v>0</v>
      </c>
      <c r="Z80">
        <f>SUMIFS('EPS BAU Outputs'!Y:Y,'EPS BAU Outputs'!$A:$A,"*"&amp;$C80&amp;"*",'EPS BAU Outputs'!$A:$A,"*"&amp;$B80&amp;"*",'EPS BAU Outputs'!$A:$A,"*"&amp;$A80&amp;"*",'EPS BAU Outputs'!$B:$B,$B$60)/10^12*VLOOKUP($C80,GWPbyPollutant,2,FALSE)</f>
        <v>0</v>
      </c>
      <c r="AA80">
        <f>SUMIFS('EPS BAU Outputs'!Z:Z,'EPS BAU Outputs'!$A:$A,"*"&amp;$C80&amp;"*",'EPS BAU Outputs'!$A:$A,"*"&amp;$B80&amp;"*",'EPS BAU Outputs'!$A:$A,"*"&amp;$A80&amp;"*",'EPS BAU Outputs'!$B:$B,$B$60)/10^12*VLOOKUP($C80,GWPbyPollutant,2,FALSE)</f>
        <v>0</v>
      </c>
      <c r="AB80">
        <f>SUMIFS('EPS BAU Outputs'!AA:AA,'EPS BAU Outputs'!$A:$A,"*"&amp;$C80&amp;"*",'EPS BAU Outputs'!$A:$A,"*"&amp;$B80&amp;"*",'EPS BAU Outputs'!$A:$A,"*"&amp;$A80&amp;"*",'EPS BAU Outputs'!$B:$B,$B$60)/10^12*VLOOKUP($C80,GWPbyPollutant,2,FALSE)</f>
        <v>0</v>
      </c>
      <c r="AC80">
        <f>SUMIFS('EPS BAU Outputs'!AB:AB,'EPS BAU Outputs'!$A:$A,"*"&amp;$C80&amp;"*",'EPS BAU Outputs'!$A:$A,"*"&amp;$B80&amp;"*",'EPS BAU Outputs'!$A:$A,"*"&amp;$A80&amp;"*",'EPS BAU Outputs'!$B:$B,$B$60)/10^12*VLOOKUP($C80,GWPbyPollutant,2,FALSE)</f>
        <v>0</v>
      </c>
      <c r="AD80">
        <f>SUMIFS('EPS BAU Outputs'!AC:AC,'EPS BAU Outputs'!$A:$A,"*"&amp;$C80&amp;"*",'EPS BAU Outputs'!$A:$A,"*"&amp;$B80&amp;"*",'EPS BAU Outputs'!$A:$A,"*"&amp;$A80&amp;"*",'EPS BAU Outputs'!$B:$B,$B$60)/10^12*VLOOKUP($C80,GWPbyPollutant,2,FALSE)</f>
        <v>0</v>
      </c>
      <c r="AE80">
        <f>SUMIFS('EPS BAU Outputs'!AD:AD,'EPS BAU Outputs'!$A:$A,"*"&amp;$C80&amp;"*",'EPS BAU Outputs'!$A:$A,"*"&amp;$B80&amp;"*",'EPS BAU Outputs'!$A:$A,"*"&amp;$A80&amp;"*",'EPS BAU Outputs'!$B:$B,$B$60)/10^12*VLOOKUP($C80,GWPbyPollutant,2,FALSE)</f>
        <v>0</v>
      </c>
      <c r="AF80">
        <f>SUMIFS('EPS BAU Outputs'!AE:AE,'EPS BAU Outputs'!$A:$A,"*"&amp;$C80&amp;"*",'EPS BAU Outputs'!$A:$A,"*"&amp;$B80&amp;"*",'EPS BAU Outputs'!$A:$A,"*"&amp;$A80&amp;"*",'EPS BAU Outputs'!$B:$B,$B$60)/10^12*VLOOKUP($C80,GWPbyPollutant,2,FALSE)</f>
        <v>0</v>
      </c>
      <c r="AG80">
        <f>SUMIFS('EPS BAU Outputs'!AF:AF,'EPS BAU Outputs'!$A:$A,"*"&amp;$C80&amp;"*",'EPS BAU Outputs'!$A:$A,"*"&amp;$B80&amp;"*",'EPS BAU Outputs'!$A:$A,"*"&amp;$A80&amp;"*",'EPS BAU Outputs'!$B:$B,$B$60)/10^12*VLOOKUP($C80,GWPbyPollutant,2,FALSE)</f>
        <v>0</v>
      </c>
      <c r="AH80">
        <f>SUMIFS('EPS BAU Outputs'!AG:AG,'EPS BAU Outputs'!$A:$A,"*"&amp;$C80&amp;"*",'EPS BAU Outputs'!$A:$A,"*"&amp;$B80&amp;"*",'EPS BAU Outputs'!$A:$A,"*"&amp;$A80&amp;"*",'EPS BAU Outputs'!$B:$B,$B$60)/10^12*VLOOKUP($C80,GWPbyPollutant,2,FALSE)</f>
        <v>0</v>
      </c>
    </row>
    <row r="81" spans="1:36" outlineLevel="1">
      <c r="A81" t="s">
        <v>597</v>
      </c>
      <c r="B81" t="s">
        <v>531</v>
      </c>
      <c r="C81" t="s">
        <v>412</v>
      </c>
      <c r="D81">
        <f>SUMIFS('EPS BAU Outputs'!C:C,'EPS BAU Outputs'!$A:$A,"*"&amp;$C81&amp;"*",'EPS BAU Outputs'!$A:$A,"*"&amp;$B81&amp;"*",'EPS BAU Outputs'!$A:$A,"*"&amp;$A81&amp;"*",'EPS BAU Outputs'!$B:$B,$B$60)/10^12*VLOOKUP($C81,GWPbyPollutant,2,FALSE)</f>
        <v>38.080000000000005</v>
      </c>
      <c r="E81">
        <f>SUMIFS('EPS BAU Outputs'!D:D,'EPS BAU Outputs'!$A:$A,"*"&amp;$C81&amp;"*",'EPS BAU Outputs'!$A:$A,"*"&amp;$B81&amp;"*",'EPS BAU Outputs'!$A:$A,"*"&amp;$A81&amp;"*",'EPS BAU Outputs'!$B:$B,$B$60)/10^12*VLOOKUP($C81,GWPbyPollutant,2,FALSE)</f>
        <v>31.919999999999998</v>
      </c>
      <c r="F81">
        <f>SUMIFS('EPS BAU Outputs'!E:E,'EPS BAU Outputs'!$A:$A,"*"&amp;$C81&amp;"*",'EPS BAU Outputs'!$A:$A,"*"&amp;$B81&amp;"*",'EPS BAU Outputs'!$A:$A,"*"&amp;$A81&amp;"*",'EPS BAU Outputs'!$B:$B,$B$60)/10^12*VLOOKUP($C81,GWPbyPollutant,2,FALSE)</f>
        <v>32.199999999999996</v>
      </c>
      <c r="G81">
        <f>SUMIFS('EPS BAU Outputs'!F:F,'EPS BAU Outputs'!$A:$A,"*"&amp;$C81&amp;"*",'EPS BAU Outputs'!$A:$A,"*"&amp;$B81&amp;"*",'EPS BAU Outputs'!$A:$A,"*"&amp;$A81&amp;"*",'EPS BAU Outputs'!$B:$B,$B$60)/10^12*VLOOKUP($C81,GWPbyPollutant,2,FALSE)</f>
        <v>32.479999999999997</v>
      </c>
      <c r="H81">
        <f>SUMIFS('EPS BAU Outputs'!G:G,'EPS BAU Outputs'!$A:$A,"*"&amp;$C81&amp;"*",'EPS BAU Outputs'!$A:$A,"*"&amp;$B81&amp;"*",'EPS BAU Outputs'!$A:$A,"*"&amp;$A81&amp;"*",'EPS BAU Outputs'!$B:$B,$B$60)/10^12*VLOOKUP($C81,GWPbyPollutant,2,FALSE)</f>
        <v>32.479999999999997</v>
      </c>
      <c r="I81">
        <f>SUMIFS('EPS BAU Outputs'!H:H,'EPS BAU Outputs'!$A:$A,"*"&amp;$C81&amp;"*",'EPS BAU Outputs'!$A:$A,"*"&amp;$B81&amp;"*",'EPS BAU Outputs'!$A:$A,"*"&amp;$A81&amp;"*",'EPS BAU Outputs'!$B:$B,$B$60)/10^12*VLOOKUP($C81,GWPbyPollutant,2,FALSE)</f>
        <v>32.76</v>
      </c>
      <c r="J81">
        <f>SUMIFS('EPS BAU Outputs'!I:I,'EPS BAU Outputs'!$A:$A,"*"&amp;$C81&amp;"*",'EPS BAU Outputs'!$A:$A,"*"&amp;$B81&amp;"*",'EPS BAU Outputs'!$A:$A,"*"&amp;$A81&amp;"*",'EPS BAU Outputs'!$B:$B,$B$60)/10^12*VLOOKUP($C81,GWPbyPollutant,2,FALSE)</f>
        <v>33.04</v>
      </c>
      <c r="K81">
        <f>SUMIFS('EPS BAU Outputs'!J:J,'EPS BAU Outputs'!$A:$A,"*"&amp;$C81&amp;"*",'EPS BAU Outputs'!$A:$A,"*"&amp;$B81&amp;"*",'EPS BAU Outputs'!$A:$A,"*"&amp;$A81&amp;"*",'EPS BAU Outputs'!$B:$B,$B$60)/10^12*VLOOKUP($C81,GWPbyPollutant,2,FALSE)</f>
        <v>33.04</v>
      </c>
      <c r="L81">
        <f>SUMIFS('EPS BAU Outputs'!K:K,'EPS BAU Outputs'!$A:$A,"*"&amp;$C81&amp;"*",'EPS BAU Outputs'!$A:$A,"*"&amp;$B81&amp;"*",'EPS BAU Outputs'!$A:$A,"*"&amp;$A81&amp;"*",'EPS BAU Outputs'!$B:$B,$B$60)/10^12*VLOOKUP($C81,GWPbyPollutant,2,FALSE)</f>
        <v>33.32</v>
      </c>
      <c r="M81">
        <f>SUMIFS('EPS BAU Outputs'!L:L,'EPS BAU Outputs'!$A:$A,"*"&amp;$C81&amp;"*",'EPS BAU Outputs'!$A:$A,"*"&amp;$B81&amp;"*",'EPS BAU Outputs'!$A:$A,"*"&amp;$A81&amp;"*",'EPS BAU Outputs'!$B:$B,$B$60)/10^12*VLOOKUP($C81,GWPbyPollutant,2,FALSE)</f>
        <v>33.6</v>
      </c>
      <c r="N81">
        <f>SUMIFS('EPS BAU Outputs'!M:M,'EPS BAU Outputs'!$A:$A,"*"&amp;$C81&amp;"*",'EPS BAU Outputs'!$A:$A,"*"&amp;$B81&amp;"*",'EPS BAU Outputs'!$A:$A,"*"&amp;$A81&amp;"*",'EPS BAU Outputs'!$B:$B,$B$60)/10^12*VLOOKUP($C81,GWPbyPollutant,2,FALSE)</f>
        <v>33.879999999999995</v>
      </c>
      <c r="O81">
        <f>SUMIFS('EPS BAU Outputs'!N:N,'EPS BAU Outputs'!$A:$A,"*"&amp;$C81&amp;"*",'EPS BAU Outputs'!$A:$A,"*"&amp;$B81&amp;"*",'EPS BAU Outputs'!$A:$A,"*"&amp;$A81&amp;"*",'EPS BAU Outputs'!$B:$B,$B$60)/10^12*VLOOKUP($C81,GWPbyPollutant,2,FALSE)</f>
        <v>33.879999999999995</v>
      </c>
      <c r="P81">
        <f>SUMIFS('EPS BAU Outputs'!O:O,'EPS BAU Outputs'!$A:$A,"*"&amp;$C81&amp;"*",'EPS BAU Outputs'!$A:$A,"*"&amp;$B81&amp;"*",'EPS BAU Outputs'!$A:$A,"*"&amp;$A81&amp;"*",'EPS BAU Outputs'!$B:$B,$B$60)/10^12*VLOOKUP($C81,GWPbyPollutant,2,FALSE)</f>
        <v>34.159999999999997</v>
      </c>
      <c r="Q81">
        <f>SUMIFS('EPS BAU Outputs'!P:P,'EPS BAU Outputs'!$A:$A,"*"&amp;$C81&amp;"*",'EPS BAU Outputs'!$A:$A,"*"&amp;$B81&amp;"*",'EPS BAU Outputs'!$A:$A,"*"&amp;$A81&amp;"*",'EPS BAU Outputs'!$B:$B,$B$60)/10^12*VLOOKUP($C81,GWPbyPollutant,2,FALSE)</f>
        <v>34.44</v>
      </c>
      <c r="R81">
        <f>SUMIFS('EPS BAU Outputs'!Q:Q,'EPS BAU Outputs'!$A:$A,"*"&amp;$C81&amp;"*",'EPS BAU Outputs'!$A:$A,"*"&amp;$B81&amp;"*",'EPS BAU Outputs'!$A:$A,"*"&amp;$A81&amp;"*",'EPS BAU Outputs'!$B:$B,$B$60)/10^12*VLOOKUP($C81,GWPbyPollutant,2,FALSE)</f>
        <v>34.72</v>
      </c>
      <c r="S81">
        <f>SUMIFS('EPS BAU Outputs'!R:R,'EPS BAU Outputs'!$A:$A,"*"&amp;$C81&amp;"*",'EPS BAU Outputs'!$A:$A,"*"&amp;$B81&amp;"*",'EPS BAU Outputs'!$A:$A,"*"&amp;$A81&amp;"*",'EPS BAU Outputs'!$B:$B,$B$60)/10^12*VLOOKUP($C81,GWPbyPollutant,2,FALSE)</f>
        <v>34.72</v>
      </c>
      <c r="T81">
        <f>SUMIFS('EPS BAU Outputs'!S:S,'EPS BAU Outputs'!$A:$A,"*"&amp;$C81&amp;"*",'EPS BAU Outputs'!$A:$A,"*"&amp;$B81&amp;"*",'EPS BAU Outputs'!$A:$A,"*"&amp;$A81&amp;"*",'EPS BAU Outputs'!$B:$B,$B$60)/10^12*VLOOKUP($C81,GWPbyPollutant,2,FALSE)</f>
        <v>35</v>
      </c>
      <c r="U81">
        <f>SUMIFS('EPS BAU Outputs'!T:T,'EPS BAU Outputs'!$A:$A,"*"&amp;$C81&amp;"*",'EPS BAU Outputs'!$A:$A,"*"&amp;$B81&amp;"*",'EPS BAU Outputs'!$A:$A,"*"&amp;$A81&amp;"*",'EPS BAU Outputs'!$B:$B,$B$60)/10^12*VLOOKUP($C81,GWPbyPollutant,2,FALSE)</f>
        <v>35.28</v>
      </c>
      <c r="V81">
        <f>SUMIFS('EPS BAU Outputs'!U:U,'EPS BAU Outputs'!$A:$A,"*"&amp;$C81&amp;"*",'EPS BAU Outputs'!$A:$A,"*"&amp;$B81&amp;"*",'EPS BAU Outputs'!$A:$A,"*"&amp;$A81&amp;"*",'EPS BAU Outputs'!$B:$B,$B$60)/10^12*VLOOKUP($C81,GWPbyPollutant,2,FALSE)</f>
        <v>35.56</v>
      </c>
      <c r="W81">
        <f>SUMIFS('EPS BAU Outputs'!V:V,'EPS BAU Outputs'!$A:$A,"*"&amp;$C81&amp;"*",'EPS BAU Outputs'!$A:$A,"*"&amp;$B81&amp;"*",'EPS BAU Outputs'!$A:$A,"*"&amp;$A81&amp;"*",'EPS BAU Outputs'!$B:$B,$B$60)/10^12*VLOOKUP($C81,GWPbyPollutant,2,FALSE)</f>
        <v>35.56</v>
      </c>
      <c r="X81">
        <f>SUMIFS('EPS BAU Outputs'!W:W,'EPS BAU Outputs'!$A:$A,"*"&amp;$C81&amp;"*",'EPS BAU Outputs'!$A:$A,"*"&amp;$B81&amp;"*",'EPS BAU Outputs'!$A:$A,"*"&amp;$A81&amp;"*",'EPS BAU Outputs'!$B:$B,$B$60)/10^12*VLOOKUP($C81,GWPbyPollutant,2,FALSE)</f>
        <v>35.840000000000003</v>
      </c>
      <c r="Y81">
        <f>SUMIFS('EPS BAU Outputs'!X:X,'EPS BAU Outputs'!$A:$A,"*"&amp;$C81&amp;"*",'EPS BAU Outputs'!$A:$A,"*"&amp;$B81&amp;"*",'EPS BAU Outputs'!$A:$A,"*"&amp;$A81&amp;"*",'EPS BAU Outputs'!$B:$B,$B$60)/10^12*VLOOKUP($C81,GWPbyPollutant,2,FALSE)</f>
        <v>36.120000000000005</v>
      </c>
      <c r="Z81">
        <f>SUMIFS('EPS BAU Outputs'!Y:Y,'EPS BAU Outputs'!$A:$A,"*"&amp;$C81&amp;"*",'EPS BAU Outputs'!$A:$A,"*"&amp;$B81&amp;"*",'EPS BAU Outputs'!$A:$A,"*"&amp;$A81&amp;"*",'EPS BAU Outputs'!$B:$B,$B$60)/10^12*VLOOKUP($C81,GWPbyPollutant,2,FALSE)</f>
        <v>36.4</v>
      </c>
      <c r="AA81">
        <f>SUMIFS('EPS BAU Outputs'!Z:Z,'EPS BAU Outputs'!$A:$A,"*"&amp;$C81&amp;"*",'EPS BAU Outputs'!$A:$A,"*"&amp;$B81&amp;"*",'EPS BAU Outputs'!$A:$A,"*"&amp;$A81&amp;"*",'EPS BAU Outputs'!$B:$B,$B$60)/10^12*VLOOKUP($C81,GWPbyPollutant,2,FALSE)</f>
        <v>36.4</v>
      </c>
      <c r="AB81">
        <f>SUMIFS('EPS BAU Outputs'!AA:AA,'EPS BAU Outputs'!$A:$A,"*"&amp;$C81&amp;"*",'EPS BAU Outputs'!$A:$A,"*"&amp;$B81&amp;"*",'EPS BAU Outputs'!$A:$A,"*"&amp;$A81&amp;"*",'EPS BAU Outputs'!$B:$B,$B$60)/10^12*VLOOKUP($C81,GWPbyPollutant,2,FALSE)</f>
        <v>36.68</v>
      </c>
      <c r="AC81">
        <f>SUMIFS('EPS BAU Outputs'!AB:AB,'EPS BAU Outputs'!$A:$A,"*"&amp;$C81&amp;"*",'EPS BAU Outputs'!$A:$A,"*"&amp;$B81&amp;"*",'EPS BAU Outputs'!$A:$A,"*"&amp;$A81&amp;"*",'EPS BAU Outputs'!$B:$B,$B$60)/10^12*VLOOKUP($C81,GWPbyPollutant,2,FALSE)</f>
        <v>36.96</v>
      </c>
      <c r="AD81">
        <f>SUMIFS('EPS BAU Outputs'!AC:AC,'EPS BAU Outputs'!$A:$A,"*"&amp;$C81&amp;"*",'EPS BAU Outputs'!$A:$A,"*"&amp;$B81&amp;"*",'EPS BAU Outputs'!$A:$A,"*"&amp;$A81&amp;"*",'EPS BAU Outputs'!$B:$B,$B$60)/10^12*VLOOKUP($C81,GWPbyPollutant,2,FALSE)</f>
        <v>36.96</v>
      </c>
      <c r="AE81">
        <f>SUMIFS('EPS BAU Outputs'!AD:AD,'EPS BAU Outputs'!$A:$A,"*"&amp;$C81&amp;"*",'EPS BAU Outputs'!$A:$A,"*"&amp;$B81&amp;"*",'EPS BAU Outputs'!$A:$A,"*"&amp;$A81&amp;"*",'EPS BAU Outputs'!$B:$B,$B$60)/10^12*VLOOKUP($C81,GWPbyPollutant,2,FALSE)</f>
        <v>37.24</v>
      </c>
      <c r="AF81">
        <f>SUMIFS('EPS BAU Outputs'!AE:AE,'EPS BAU Outputs'!$A:$A,"*"&amp;$C81&amp;"*",'EPS BAU Outputs'!$A:$A,"*"&amp;$B81&amp;"*",'EPS BAU Outputs'!$A:$A,"*"&amp;$A81&amp;"*",'EPS BAU Outputs'!$B:$B,$B$60)/10^12*VLOOKUP($C81,GWPbyPollutant,2,FALSE)</f>
        <v>37.520000000000003</v>
      </c>
      <c r="AG81">
        <f>SUMIFS('EPS BAU Outputs'!AF:AF,'EPS BAU Outputs'!$A:$A,"*"&amp;$C81&amp;"*",'EPS BAU Outputs'!$A:$A,"*"&amp;$B81&amp;"*",'EPS BAU Outputs'!$A:$A,"*"&amp;$A81&amp;"*",'EPS BAU Outputs'!$B:$B,$B$60)/10^12*VLOOKUP($C81,GWPbyPollutant,2,FALSE)</f>
        <v>37.800000000000004</v>
      </c>
      <c r="AH81">
        <f>SUMIFS('EPS BAU Outputs'!AG:AG,'EPS BAU Outputs'!$A:$A,"*"&amp;$C81&amp;"*",'EPS BAU Outputs'!$A:$A,"*"&amp;$B81&amp;"*",'EPS BAU Outputs'!$A:$A,"*"&amp;$A81&amp;"*",'EPS BAU Outputs'!$B:$B,$B$60)/10^12*VLOOKUP($C81,GWPbyPollutant,2,FALSE)</f>
        <v>37.800000000000004</v>
      </c>
    </row>
    <row r="82" spans="1:36" outlineLevel="1">
      <c r="A82" t="s">
        <v>597</v>
      </c>
      <c r="B82" t="s">
        <v>531</v>
      </c>
      <c r="C82" t="s">
        <v>411</v>
      </c>
      <c r="D82">
        <f>SUMIFS('EPS BAU Outputs'!C:C,'EPS BAU Outputs'!$A:$A,"*"&amp;$C82&amp;"*",'EPS BAU Outputs'!$A:$A,"*"&amp;$B82&amp;"*",'EPS BAU Outputs'!$A:$A,"*"&amp;$A82&amp;"*",'EPS BAU Outputs'!$B:$B,$B$60)/10^12*VLOOKUP($C82,GWPbyPollutant,2,FALSE)</f>
        <v>15.211</v>
      </c>
      <c r="E82">
        <f>SUMIFS('EPS BAU Outputs'!D:D,'EPS BAU Outputs'!$A:$A,"*"&amp;$C82&amp;"*",'EPS BAU Outputs'!$A:$A,"*"&amp;$B82&amp;"*",'EPS BAU Outputs'!$A:$A,"*"&amp;$A82&amp;"*",'EPS BAU Outputs'!$B:$B,$B$60)/10^12*VLOOKUP($C82,GWPbyPollutant,2,FALSE)</f>
        <v>10.891499999999999</v>
      </c>
      <c r="F82">
        <f>SUMIFS('EPS BAU Outputs'!E:E,'EPS BAU Outputs'!$A:$A,"*"&amp;$C82&amp;"*",'EPS BAU Outputs'!$A:$A,"*"&amp;$B82&amp;"*",'EPS BAU Outputs'!$A:$A,"*"&amp;$A82&amp;"*",'EPS BAU Outputs'!$B:$B,$B$60)/10^12*VLOOKUP($C82,GWPbyPollutant,2,FALSE)</f>
        <v>11.1035</v>
      </c>
      <c r="G82">
        <f>SUMIFS('EPS BAU Outputs'!F:F,'EPS BAU Outputs'!$A:$A,"*"&amp;$C82&amp;"*",'EPS BAU Outputs'!$A:$A,"*"&amp;$B82&amp;"*",'EPS BAU Outputs'!$A:$A,"*"&amp;$A82&amp;"*",'EPS BAU Outputs'!$B:$B,$B$60)/10^12*VLOOKUP($C82,GWPbyPollutant,2,FALSE)</f>
        <v>11.3155</v>
      </c>
      <c r="H82">
        <f>SUMIFS('EPS BAU Outputs'!G:G,'EPS BAU Outputs'!$A:$A,"*"&amp;$C82&amp;"*",'EPS BAU Outputs'!$A:$A,"*"&amp;$B82&amp;"*",'EPS BAU Outputs'!$A:$A,"*"&amp;$A82&amp;"*",'EPS BAU Outputs'!$B:$B,$B$60)/10^12*VLOOKUP($C82,GWPbyPollutant,2,FALSE)</f>
        <v>11.554</v>
      </c>
      <c r="I82">
        <f>SUMIFS('EPS BAU Outputs'!H:H,'EPS BAU Outputs'!$A:$A,"*"&amp;$C82&amp;"*",'EPS BAU Outputs'!$A:$A,"*"&amp;$B82&amp;"*",'EPS BAU Outputs'!$A:$A,"*"&amp;$A82&amp;"*",'EPS BAU Outputs'!$B:$B,$B$60)/10^12*VLOOKUP($C82,GWPbyPollutant,2,FALSE)</f>
        <v>11.766</v>
      </c>
      <c r="J82">
        <f>SUMIFS('EPS BAU Outputs'!I:I,'EPS BAU Outputs'!$A:$A,"*"&amp;$C82&amp;"*",'EPS BAU Outputs'!$A:$A,"*"&amp;$B82&amp;"*",'EPS BAU Outputs'!$A:$A,"*"&amp;$A82&amp;"*",'EPS BAU Outputs'!$B:$B,$B$60)/10^12*VLOOKUP($C82,GWPbyPollutant,2,FALSE)</f>
        <v>11.978</v>
      </c>
      <c r="K82">
        <f>SUMIFS('EPS BAU Outputs'!J:J,'EPS BAU Outputs'!$A:$A,"*"&amp;$C82&amp;"*",'EPS BAU Outputs'!$A:$A,"*"&amp;$B82&amp;"*",'EPS BAU Outputs'!$A:$A,"*"&amp;$A82&amp;"*",'EPS BAU Outputs'!$B:$B,$B$60)/10^12*VLOOKUP($C82,GWPbyPollutant,2,FALSE)</f>
        <v>12.2165</v>
      </c>
      <c r="L82">
        <f>SUMIFS('EPS BAU Outputs'!K:K,'EPS BAU Outputs'!$A:$A,"*"&amp;$C82&amp;"*",'EPS BAU Outputs'!$A:$A,"*"&amp;$B82&amp;"*",'EPS BAU Outputs'!$A:$A,"*"&amp;$A82&amp;"*",'EPS BAU Outputs'!$B:$B,$B$60)/10^12*VLOOKUP($C82,GWPbyPollutant,2,FALSE)</f>
        <v>12.4285</v>
      </c>
      <c r="M82">
        <f>SUMIFS('EPS BAU Outputs'!L:L,'EPS BAU Outputs'!$A:$A,"*"&amp;$C82&amp;"*",'EPS BAU Outputs'!$A:$A,"*"&amp;$B82&amp;"*",'EPS BAU Outputs'!$A:$A,"*"&amp;$A82&amp;"*",'EPS BAU Outputs'!$B:$B,$B$60)/10^12*VLOOKUP($C82,GWPbyPollutant,2,FALSE)</f>
        <v>12.667</v>
      </c>
      <c r="N82">
        <f>SUMIFS('EPS BAU Outputs'!M:M,'EPS BAU Outputs'!$A:$A,"*"&amp;$C82&amp;"*",'EPS BAU Outputs'!$A:$A,"*"&amp;$B82&amp;"*",'EPS BAU Outputs'!$A:$A,"*"&amp;$A82&amp;"*",'EPS BAU Outputs'!$B:$B,$B$60)/10^12*VLOOKUP($C82,GWPbyPollutant,2,FALSE)</f>
        <v>12.879</v>
      </c>
      <c r="O82">
        <f>SUMIFS('EPS BAU Outputs'!N:N,'EPS BAU Outputs'!$A:$A,"*"&amp;$C82&amp;"*",'EPS BAU Outputs'!$A:$A,"*"&amp;$B82&amp;"*",'EPS BAU Outputs'!$A:$A,"*"&amp;$A82&amp;"*",'EPS BAU Outputs'!$B:$B,$B$60)/10^12*VLOOKUP($C82,GWPbyPollutant,2,FALSE)</f>
        <v>13.090999999999999</v>
      </c>
      <c r="P82">
        <f>SUMIFS('EPS BAU Outputs'!O:O,'EPS BAU Outputs'!$A:$A,"*"&amp;$C82&amp;"*",'EPS BAU Outputs'!$A:$A,"*"&amp;$B82&amp;"*",'EPS BAU Outputs'!$A:$A,"*"&amp;$A82&amp;"*",'EPS BAU Outputs'!$B:$B,$B$60)/10^12*VLOOKUP($C82,GWPbyPollutant,2,FALSE)</f>
        <v>13.329499999999999</v>
      </c>
      <c r="Q82">
        <f>SUMIFS('EPS BAU Outputs'!P:P,'EPS BAU Outputs'!$A:$A,"*"&amp;$C82&amp;"*",'EPS BAU Outputs'!$A:$A,"*"&amp;$B82&amp;"*",'EPS BAU Outputs'!$A:$A,"*"&amp;$A82&amp;"*",'EPS BAU Outputs'!$B:$B,$B$60)/10^12*VLOOKUP($C82,GWPbyPollutant,2,FALSE)</f>
        <v>13.541499999999999</v>
      </c>
      <c r="R82">
        <f>SUMIFS('EPS BAU Outputs'!Q:Q,'EPS BAU Outputs'!$A:$A,"*"&amp;$C82&amp;"*",'EPS BAU Outputs'!$A:$A,"*"&amp;$B82&amp;"*",'EPS BAU Outputs'!$A:$A,"*"&amp;$A82&amp;"*",'EPS BAU Outputs'!$B:$B,$B$60)/10^12*VLOOKUP($C82,GWPbyPollutant,2,FALSE)</f>
        <v>13.753500000000001</v>
      </c>
      <c r="S82">
        <f>SUMIFS('EPS BAU Outputs'!R:R,'EPS BAU Outputs'!$A:$A,"*"&amp;$C82&amp;"*",'EPS BAU Outputs'!$A:$A,"*"&amp;$B82&amp;"*",'EPS BAU Outputs'!$A:$A,"*"&amp;$A82&amp;"*",'EPS BAU Outputs'!$B:$B,$B$60)/10^12*VLOOKUP($C82,GWPbyPollutant,2,FALSE)</f>
        <v>13.991999999999999</v>
      </c>
      <c r="T82">
        <f>SUMIFS('EPS BAU Outputs'!S:S,'EPS BAU Outputs'!$A:$A,"*"&amp;$C82&amp;"*",'EPS BAU Outputs'!$A:$A,"*"&amp;$B82&amp;"*",'EPS BAU Outputs'!$A:$A,"*"&amp;$A82&amp;"*",'EPS BAU Outputs'!$B:$B,$B$60)/10^12*VLOOKUP($C82,GWPbyPollutant,2,FALSE)</f>
        <v>14.204000000000001</v>
      </c>
      <c r="U82">
        <f>SUMIFS('EPS BAU Outputs'!T:T,'EPS BAU Outputs'!$A:$A,"*"&amp;$C82&amp;"*",'EPS BAU Outputs'!$A:$A,"*"&amp;$B82&amp;"*",'EPS BAU Outputs'!$A:$A,"*"&amp;$A82&amp;"*",'EPS BAU Outputs'!$B:$B,$B$60)/10^12*VLOOKUP($C82,GWPbyPollutant,2,FALSE)</f>
        <v>14.415999999999999</v>
      </c>
      <c r="V82">
        <f>SUMIFS('EPS BAU Outputs'!U:U,'EPS BAU Outputs'!$A:$A,"*"&amp;$C82&amp;"*",'EPS BAU Outputs'!$A:$A,"*"&amp;$B82&amp;"*",'EPS BAU Outputs'!$A:$A,"*"&amp;$A82&amp;"*",'EPS BAU Outputs'!$B:$B,$B$60)/10^12*VLOOKUP($C82,GWPbyPollutant,2,FALSE)</f>
        <v>14.654500000000001</v>
      </c>
      <c r="W82">
        <f>SUMIFS('EPS BAU Outputs'!V:V,'EPS BAU Outputs'!$A:$A,"*"&amp;$C82&amp;"*",'EPS BAU Outputs'!$A:$A,"*"&amp;$B82&amp;"*",'EPS BAU Outputs'!$A:$A,"*"&amp;$A82&amp;"*",'EPS BAU Outputs'!$B:$B,$B$60)/10^12*VLOOKUP($C82,GWPbyPollutant,2,FALSE)</f>
        <v>14.866499999999998</v>
      </c>
      <c r="X82">
        <f>SUMIFS('EPS BAU Outputs'!W:W,'EPS BAU Outputs'!$A:$A,"*"&amp;$C82&amp;"*",'EPS BAU Outputs'!$A:$A,"*"&amp;$B82&amp;"*",'EPS BAU Outputs'!$A:$A,"*"&amp;$A82&amp;"*",'EPS BAU Outputs'!$B:$B,$B$60)/10^12*VLOOKUP($C82,GWPbyPollutant,2,FALSE)</f>
        <v>15.0785</v>
      </c>
      <c r="Y82">
        <f>SUMIFS('EPS BAU Outputs'!X:X,'EPS BAU Outputs'!$A:$A,"*"&amp;$C82&amp;"*",'EPS BAU Outputs'!$A:$A,"*"&amp;$B82&amp;"*",'EPS BAU Outputs'!$A:$A,"*"&amp;$A82&amp;"*",'EPS BAU Outputs'!$B:$B,$B$60)/10^12*VLOOKUP($C82,GWPbyPollutant,2,FALSE)</f>
        <v>15.316999999999998</v>
      </c>
      <c r="Z82">
        <f>SUMIFS('EPS BAU Outputs'!Y:Y,'EPS BAU Outputs'!$A:$A,"*"&amp;$C82&amp;"*",'EPS BAU Outputs'!$A:$A,"*"&amp;$B82&amp;"*",'EPS BAU Outputs'!$A:$A,"*"&amp;$A82&amp;"*",'EPS BAU Outputs'!$B:$B,$B$60)/10^12*VLOOKUP($C82,GWPbyPollutant,2,FALSE)</f>
        <v>15.529</v>
      </c>
      <c r="AA82">
        <f>SUMIFS('EPS BAU Outputs'!Z:Z,'EPS BAU Outputs'!$A:$A,"*"&amp;$C82&amp;"*",'EPS BAU Outputs'!$A:$A,"*"&amp;$B82&amp;"*",'EPS BAU Outputs'!$A:$A,"*"&amp;$A82&amp;"*",'EPS BAU Outputs'!$B:$B,$B$60)/10^12*VLOOKUP($C82,GWPbyPollutant,2,FALSE)</f>
        <v>15.741</v>
      </c>
      <c r="AB82">
        <f>SUMIFS('EPS BAU Outputs'!AA:AA,'EPS BAU Outputs'!$A:$A,"*"&amp;$C82&amp;"*",'EPS BAU Outputs'!$A:$A,"*"&amp;$B82&amp;"*",'EPS BAU Outputs'!$A:$A,"*"&amp;$A82&amp;"*",'EPS BAU Outputs'!$B:$B,$B$60)/10^12*VLOOKUP($C82,GWPbyPollutant,2,FALSE)</f>
        <v>15.9795</v>
      </c>
      <c r="AC82">
        <f>SUMIFS('EPS BAU Outputs'!AB:AB,'EPS BAU Outputs'!$A:$A,"*"&amp;$C82&amp;"*",'EPS BAU Outputs'!$A:$A,"*"&amp;$B82&amp;"*",'EPS BAU Outputs'!$A:$A,"*"&amp;$A82&amp;"*",'EPS BAU Outputs'!$B:$B,$B$60)/10^12*VLOOKUP($C82,GWPbyPollutant,2,FALSE)</f>
        <v>16.191500000000001</v>
      </c>
      <c r="AD82">
        <f>SUMIFS('EPS BAU Outputs'!AC:AC,'EPS BAU Outputs'!$A:$A,"*"&amp;$C82&amp;"*",'EPS BAU Outputs'!$A:$A,"*"&amp;$B82&amp;"*",'EPS BAU Outputs'!$A:$A,"*"&amp;$A82&amp;"*",'EPS BAU Outputs'!$B:$B,$B$60)/10^12*VLOOKUP($C82,GWPbyPollutant,2,FALSE)</f>
        <v>16.403499999999998</v>
      </c>
      <c r="AE82">
        <f>SUMIFS('EPS BAU Outputs'!AD:AD,'EPS BAU Outputs'!$A:$A,"*"&amp;$C82&amp;"*",'EPS BAU Outputs'!$A:$A,"*"&amp;$B82&amp;"*",'EPS BAU Outputs'!$A:$A,"*"&amp;$A82&amp;"*",'EPS BAU Outputs'!$B:$B,$B$60)/10^12*VLOOKUP($C82,GWPbyPollutant,2,FALSE)</f>
        <v>16.641999999999999</v>
      </c>
      <c r="AF82">
        <f>SUMIFS('EPS BAU Outputs'!AE:AE,'EPS BAU Outputs'!$A:$A,"*"&amp;$C82&amp;"*",'EPS BAU Outputs'!$A:$A,"*"&amp;$B82&amp;"*",'EPS BAU Outputs'!$A:$A,"*"&amp;$A82&amp;"*",'EPS BAU Outputs'!$B:$B,$B$60)/10^12*VLOOKUP($C82,GWPbyPollutant,2,FALSE)</f>
        <v>16.854000000000003</v>
      </c>
      <c r="AG82">
        <f>SUMIFS('EPS BAU Outputs'!AF:AF,'EPS BAU Outputs'!$A:$A,"*"&amp;$C82&amp;"*",'EPS BAU Outputs'!$A:$A,"*"&amp;$B82&amp;"*",'EPS BAU Outputs'!$A:$A,"*"&amp;$A82&amp;"*",'EPS BAU Outputs'!$B:$B,$B$60)/10^12*VLOOKUP($C82,GWPbyPollutant,2,FALSE)</f>
        <v>17.065999999999999</v>
      </c>
      <c r="AH82">
        <f>SUMIFS('EPS BAU Outputs'!AG:AG,'EPS BAU Outputs'!$A:$A,"*"&amp;$C82&amp;"*",'EPS BAU Outputs'!$A:$A,"*"&amp;$B82&amp;"*",'EPS BAU Outputs'!$A:$A,"*"&amp;$A82&amp;"*",'EPS BAU Outputs'!$B:$B,$B$60)/10^12*VLOOKUP($C82,GWPbyPollutant,2,FALSE)</f>
        <v>17.304500000000001</v>
      </c>
    </row>
    <row r="83" spans="1:36" outlineLevel="1">
      <c r="A83" t="s">
        <v>597</v>
      </c>
      <c r="B83" t="s">
        <v>531</v>
      </c>
      <c r="C83" t="s">
        <v>595</v>
      </c>
      <c r="D83">
        <f>SUMIFS('EPS BAU Outputs'!C:C,'EPS BAU Outputs'!$A:$A,"*"&amp;$C83&amp;"*",'EPS BAU Outputs'!$A:$A,"*"&amp;$B83&amp;"*",'EPS BAU Outputs'!$A:$A,"*"&amp;$A83&amp;"*",'EPS BAU Outputs'!$B:$B,$B$60)/10^12*VLOOKUP($C83,GWPbyPollutant,2,FALSE)</f>
        <v>0</v>
      </c>
      <c r="E83">
        <f>SUMIFS('EPS BAU Outputs'!D:D,'EPS BAU Outputs'!$A:$A,"*"&amp;$C83&amp;"*",'EPS BAU Outputs'!$A:$A,"*"&amp;$B83&amp;"*",'EPS BAU Outputs'!$A:$A,"*"&amp;$A83&amp;"*",'EPS BAU Outputs'!$B:$B,$B$60)/10^12*VLOOKUP($C83,GWPbyPollutant,2,FALSE)</f>
        <v>0</v>
      </c>
      <c r="F83">
        <f>SUMIFS('EPS BAU Outputs'!E:E,'EPS BAU Outputs'!$A:$A,"*"&amp;$C83&amp;"*",'EPS BAU Outputs'!$A:$A,"*"&amp;$B83&amp;"*",'EPS BAU Outputs'!$A:$A,"*"&amp;$A83&amp;"*",'EPS BAU Outputs'!$B:$B,$B$60)/10^12*VLOOKUP($C83,GWPbyPollutant,2,FALSE)</f>
        <v>0</v>
      </c>
      <c r="G83">
        <f>SUMIFS('EPS BAU Outputs'!F:F,'EPS BAU Outputs'!$A:$A,"*"&amp;$C83&amp;"*",'EPS BAU Outputs'!$A:$A,"*"&amp;$B83&amp;"*",'EPS BAU Outputs'!$A:$A,"*"&amp;$A83&amp;"*",'EPS BAU Outputs'!$B:$B,$B$60)/10^12*VLOOKUP($C83,GWPbyPollutant,2,FALSE)</f>
        <v>0</v>
      </c>
      <c r="H83">
        <f>SUMIFS('EPS BAU Outputs'!G:G,'EPS BAU Outputs'!$A:$A,"*"&amp;$C83&amp;"*",'EPS BAU Outputs'!$A:$A,"*"&amp;$B83&amp;"*",'EPS BAU Outputs'!$A:$A,"*"&amp;$A83&amp;"*",'EPS BAU Outputs'!$B:$B,$B$60)/10^12*VLOOKUP($C83,GWPbyPollutant,2,FALSE)</f>
        <v>0</v>
      </c>
      <c r="I83">
        <f>SUMIFS('EPS BAU Outputs'!H:H,'EPS BAU Outputs'!$A:$A,"*"&amp;$C83&amp;"*",'EPS BAU Outputs'!$A:$A,"*"&amp;$B83&amp;"*",'EPS BAU Outputs'!$A:$A,"*"&amp;$A83&amp;"*",'EPS BAU Outputs'!$B:$B,$B$60)/10^12*VLOOKUP($C83,GWPbyPollutant,2,FALSE)</f>
        <v>0</v>
      </c>
      <c r="J83">
        <f>SUMIFS('EPS BAU Outputs'!I:I,'EPS BAU Outputs'!$A:$A,"*"&amp;$C83&amp;"*",'EPS BAU Outputs'!$A:$A,"*"&amp;$B83&amp;"*",'EPS BAU Outputs'!$A:$A,"*"&amp;$A83&amp;"*",'EPS BAU Outputs'!$B:$B,$B$60)/10^12*VLOOKUP($C83,GWPbyPollutant,2,FALSE)</f>
        <v>0</v>
      </c>
      <c r="K83">
        <f>SUMIFS('EPS BAU Outputs'!J:J,'EPS BAU Outputs'!$A:$A,"*"&amp;$C83&amp;"*",'EPS BAU Outputs'!$A:$A,"*"&amp;$B83&amp;"*",'EPS BAU Outputs'!$A:$A,"*"&amp;$A83&amp;"*",'EPS BAU Outputs'!$B:$B,$B$60)/10^12*VLOOKUP($C83,GWPbyPollutant,2,FALSE)</f>
        <v>0</v>
      </c>
      <c r="L83">
        <f>SUMIFS('EPS BAU Outputs'!K:K,'EPS BAU Outputs'!$A:$A,"*"&amp;$C83&amp;"*",'EPS BAU Outputs'!$A:$A,"*"&amp;$B83&amp;"*",'EPS BAU Outputs'!$A:$A,"*"&amp;$A83&amp;"*",'EPS BAU Outputs'!$B:$B,$B$60)/10^12*VLOOKUP($C83,GWPbyPollutant,2,FALSE)</f>
        <v>0</v>
      </c>
      <c r="M83">
        <f>SUMIFS('EPS BAU Outputs'!L:L,'EPS BAU Outputs'!$A:$A,"*"&amp;$C83&amp;"*",'EPS BAU Outputs'!$A:$A,"*"&amp;$B83&amp;"*",'EPS BAU Outputs'!$A:$A,"*"&amp;$A83&amp;"*",'EPS BAU Outputs'!$B:$B,$B$60)/10^12*VLOOKUP($C83,GWPbyPollutant,2,FALSE)</f>
        <v>0</v>
      </c>
      <c r="N83">
        <f>SUMIFS('EPS BAU Outputs'!M:M,'EPS BAU Outputs'!$A:$A,"*"&amp;$C83&amp;"*",'EPS BAU Outputs'!$A:$A,"*"&amp;$B83&amp;"*",'EPS BAU Outputs'!$A:$A,"*"&amp;$A83&amp;"*",'EPS BAU Outputs'!$B:$B,$B$60)/10^12*VLOOKUP($C83,GWPbyPollutant,2,FALSE)</f>
        <v>0</v>
      </c>
      <c r="O83">
        <f>SUMIFS('EPS BAU Outputs'!N:N,'EPS BAU Outputs'!$A:$A,"*"&amp;$C83&amp;"*",'EPS BAU Outputs'!$A:$A,"*"&amp;$B83&amp;"*",'EPS BAU Outputs'!$A:$A,"*"&amp;$A83&amp;"*",'EPS BAU Outputs'!$B:$B,$B$60)/10^12*VLOOKUP($C83,GWPbyPollutant,2,FALSE)</f>
        <v>0</v>
      </c>
      <c r="P83">
        <f>SUMIFS('EPS BAU Outputs'!O:O,'EPS BAU Outputs'!$A:$A,"*"&amp;$C83&amp;"*",'EPS BAU Outputs'!$A:$A,"*"&amp;$B83&amp;"*",'EPS BAU Outputs'!$A:$A,"*"&amp;$A83&amp;"*",'EPS BAU Outputs'!$B:$B,$B$60)/10^12*VLOOKUP($C83,GWPbyPollutant,2,FALSE)</f>
        <v>0</v>
      </c>
      <c r="Q83">
        <f>SUMIFS('EPS BAU Outputs'!P:P,'EPS BAU Outputs'!$A:$A,"*"&amp;$C83&amp;"*",'EPS BAU Outputs'!$A:$A,"*"&amp;$B83&amp;"*",'EPS BAU Outputs'!$A:$A,"*"&amp;$A83&amp;"*",'EPS BAU Outputs'!$B:$B,$B$60)/10^12*VLOOKUP($C83,GWPbyPollutant,2,FALSE)</f>
        <v>0</v>
      </c>
      <c r="R83">
        <f>SUMIFS('EPS BAU Outputs'!Q:Q,'EPS BAU Outputs'!$A:$A,"*"&amp;$C83&amp;"*",'EPS BAU Outputs'!$A:$A,"*"&amp;$B83&amp;"*",'EPS BAU Outputs'!$A:$A,"*"&amp;$A83&amp;"*",'EPS BAU Outputs'!$B:$B,$B$60)/10^12*VLOOKUP($C83,GWPbyPollutant,2,FALSE)</f>
        <v>0</v>
      </c>
      <c r="S83">
        <f>SUMIFS('EPS BAU Outputs'!R:R,'EPS BAU Outputs'!$A:$A,"*"&amp;$C83&amp;"*",'EPS BAU Outputs'!$A:$A,"*"&amp;$B83&amp;"*",'EPS BAU Outputs'!$A:$A,"*"&amp;$A83&amp;"*",'EPS BAU Outputs'!$B:$B,$B$60)/10^12*VLOOKUP($C83,GWPbyPollutant,2,FALSE)</f>
        <v>0</v>
      </c>
      <c r="T83">
        <f>SUMIFS('EPS BAU Outputs'!S:S,'EPS BAU Outputs'!$A:$A,"*"&amp;$C83&amp;"*",'EPS BAU Outputs'!$A:$A,"*"&amp;$B83&amp;"*",'EPS BAU Outputs'!$A:$A,"*"&amp;$A83&amp;"*",'EPS BAU Outputs'!$B:$B,$B$60)/10^12*VLOOKUP($C83,GWPbyPollutant,2,FALSE)</f>
        <v>0</v>
      </c>
      <c r="U83">
        <f>SUMIFS('EPS BAU Outputs'!T:T,'EPS BAU Outputs'!$A:$A,"*"&amp;$C83&amp;"*",'EPS BAU Outputs'!$A:$A,"*"&amp;$B83&amp;"*",'EPS BAU Outputs'!$A:$A,"*"&amp;$A83&amp;"*",'EPS BAU Outputs'!$B:$B,$B$60)/10^12*VLOOKUP($C83,GWPbyPollutant,2,FALSE)</f>
        <v>0</v>
      </c>
      <c r="V83">
        <f>SUMIFS('EPS BAU Outputs'!U:U,'EPS BAU Outputs'!$A:$A,"*"&amp;$C83&amp;"*",'EPS BAU Outputs'!$A:$A,"*"&amp;$B83&amp;"*",'EPS BAU Outputs'!$A:$A,"*"&amp;$A83&amp;"*",'EPS BAU Outputs'!$B:$B,$B$60)/10^12*VLOOKUP($C83,GWPbyPollutant,2,FALSE)</f>
        <v>0</v>
      </c>
      <c r="W83">
        <f>SUMIFS('EPS BAU Outputs'!V:V,'EPS BAU Outputs'!$A:$A,"*"&amp;$C83&amp;"*",'EPS BAU Outputs'!$A:$A,"*"&amp;$B83&amp;"*",'EPS BAU Outputs'!$A:$A,"*"&amp;$A83&amp;"*",'EPS BAU Outputs'!$B:$B,$B$60)/10^12*VLOOKUP($C83,GWPbyPollutant,2,FALSE)</f>
        <v>0</v>
      </c>
      <c r="X83">
        <f>SUMIFS('EPS BAU Outputs'!W:W,'EPS BAU Outputs'!$A:$A,"*"&amp;$C83&amp;"*",'EPS BAU Outputs'!$A:$A,"*"&amp;$B83&amp;"*",'EPS BAU Outputs'!$A:$A,"*"&amp;$A83&amp;"*",'EPS BAU Outputs'!$B:$B,$B$60)/10^12*VLOOKUP($C83,GWPbyPollutant,2,FALSE)</f>
        <v>0</v>
      </c>
      <c r="Y83">
        <f>SUMIFS('EPS BAU Outputs'!X:X,'EPS BAU Outputs'!$A:$A,"*"&amp;$C83&amp;"*",'EPS BAU Outputs'!$A:$A,"*"&amp;$B83&amp;"*",'EPS BAU Outputs'!$A:$A,"*"&amp;$A83&amp;"*",'EPS BAU Outputs'!$B:$B,$B$60)/10^12*VLOOKUP($C83,GWPbyPollutant,2,FALSE)</f>
        <v>0</v>
      </c>
      <c r="Z83">
        <f>SUMIFS('EPS BAU Outputs'!Y:Y,'EPS BAU Outputs'!$A:$A,"*"&amp;$C83&amp;"*",'EPS BAU Outputs'!$A:$A,"*"&amp;$B83&amp;"*",'EPS BAU Outputs'!$A:$A,"*"&amp;$A83&amp;"*",'EPS BAU Outputs'!$B:$B,$B$60)/10^12*VLOOKUP($C83,GWPbyPollutant,2,FALSE)</f>
        <v>0</v>
      </c>
      <c r="AA83">
        <f>SUMIFS('EPS BAU Outputs'!Z:Z,'EPS BAU Outputs'!$A:$A,"*"&amp;$C83&amp;"*",'EPS BAU Outputs'!$A:$A,"*"&amp;$B83&amp;"*",'EPS BAU Outputs'!$A:$A,"*"&amp;$A83&amp;"*",'EPS BAU Outputs'!$B:$B,$B$60)/10^12*VLOOKUP($C83,GWPbyPollutant,2,FALSE)</f>
        <v>0</v>
      </c>
      <c r="AB83">
        <f>SUMIFS('EPS BAU Outputs'!AA:AA,'EPS BAU Outputs'!$A:$A,"*"&amp;$C83&amp;"*",'EPS BAU Outputs'!$A:$A,"*"&amp;$B83&amp;"*",'EPS BAU Outputs'!$A:$A,"*"&amp;$A83&amp;"*",'EPS BAU Outputs'!$B:$B,$B$60)/10^12*VLOOKUP($C83,GWPbyPollutant,2,FALSE)</f>
        <v>0</v>
      </c>
      <c r="AC83">
        <f>SUMIFS('EPS BAU Outputs'!AB:AB,'EPS BAU Outputs'!$A:$A,"*"&amp;$C83&amp;"*",'EPS BAU Outputs'!$A:$A,"*"&amp;$B83&amp;"*",'EPS BAU Outputs'!$A:$A,"*"&amp;$A83&amp;"*",'EPS BAU Outputs'!$B:$B,$B$60)/10^12*VLOOKUP($C83,GWPbyPollutant,2,FALSE)</f>
        <v>0</v>
      </c>
      <c r="AD83">
        <f>SUMIFS('EPS BAU Outputs'!AC:AC,'EPS BAU Outputs'!$A:$A,"*"&amp;$C83&amp;"*",'EPS BAU Outputs'!$A:$A,"*"&amp;$B83&amp;"*",'EPS BAU Outputs'!$A:$A,"*"&amp;$A83&amp;"*",'EPS BAU Outputs'!$B:$B,$B$60)/10^12*VLOOKUP($C83,GWPbyPollutant,2,FALSE)</f>
        <v>0</v>
      </c>
      <c r="AE83">
        <f>SUMIFS('EPS BAU Outputs'!AD:AD,'EPS BAU Outputs'!$A:$A,"*"&amp;$C83&amp;"*",'EPS BAU Outputs'!$A:$A,"*"&amp;$B83&amp;"*",'EPS BAU Outputs'!$A:$A,"*"&amp;$A83&amp;"*",'EPS BAU Outputs'!$B:$B,$B$60)/10^12*VLOOKUP($C83,GWPbyPollutant,2,FALSE)</f>
        <v>0</v>
      </c>
      <c r="AF83">
        <f>SUMIFS('EPS BAU Outputs'!AE:AE,'EPS BAU Outputs'!$A:$A,"*"&amp;$C83&amp;"*",'EPS BAU Outputs'!$A:$A,"*"&amp;$B83&amp;"*",'EPS BAU Outputs'!$A:$A,"*"&amp;$A83&amp;"*",'EPS BAU Outputs'!$B:$B,$B$60)/10^12*VLOOKUP($C83,GWPbyPollutant,2,FALSE)</f>
        <v>0</v>
      </c>
      <c r="AG83">
        <f>SUMIFS('EPS BAU Outputs'!AF:AF,'EPS BAU Outputs'!$A:$A,"*"&amp;$C83&amp;"*",'EPS BAU Outputs'!$A:$A,"*"&amp;$B83&amp;"*",'EPS BAU Outputs'!$A:$A,"*"&amp;$A83&amp;"*",'EPS BAU Outputs'!$B:$B,$B$60)/10^12*VLOOKUP($C83,GWPbyPollutant,2,FALSE)</f>
        <v>0</v>
      </c>
      <c r="AH83">
        <f>SUMIFS('EPS BAU Outputs'!AG:AG,'EPS BAU Outputs'!$A:$A,"*"&amp;$C83&amp;"*",'EPS BAU Outputs'!$A:$A,"*"&amp;$B83&amp;"*",'EPS BAU Outputs'!$A:$A,"*"&amp;$A83&amp;"*",'EPS BAU Outputs'!$B:$B,$B$60)/10^12*VLOOKUP($C83,GWPbyPollutant,2,FALSE)</f>
        <v>0</v>
      </c>
    </row>
    <row r="84" spans="1:36" outlineLevel="1">
      <c r="A84" t="s">
        <v>597</v>
      </c>
      <c r="B84" t="s">
        <v>532</v>
      </c>
      <c r="C84" t="s">
        <v>412</v>
      </c>
      <c r="D84">
        <f>SUMIFS('EPS BAU Outputs'!C:C,'EPS BAU Outputs'!$A:$A,"*"&amp;$C84&amp;"*",'EPS BAU Outputs'!$A:$A,"*"&amp;$B84&amp;"*",'EPS BAU Outputs'!$A:$A,"*"&amp;$A84&amp;"*",'EPS BAU Outputs'!$B:$B,$B$60)/10^12*VLOOKUP($C84,GWPbyPollutant,2,FALSE)</f>
        <v>0</v>
      </c>
      <c r="E84">
        <f>SUMIFS('EPS BAU Outputs'!D:D,'EPS BAU Outputs'!$A:$A,"*"&amp;$C84&amp;"*",'EPS BAU Outputs'!$A:$A,"*"&amp;$B84&amp;"*",'EPS BAU Outputs'!$A:$A,"*"&amp;$A84&amp;"*",'EPS BAU Outputs'!$B:$B,$B$60)/10^12*VLOOKUP($C84,GWPbyPollutant,2,FALSE)</f>
        <v>0</v>
      </c>
      <c r="F84">
        <f>SUMIFS('EPS BAU Outputs'!E:E,'EPS BAU Outputs'!$A:$A,"*"&amp;$C84&amp;"*",'EPS BAU Outputs'!$A:$A,"*"&amp;$B84&amp;"*",'EPS BAU Outputs'!$A:$A,"*"&amp;$A84&amp;"*",'EPS BAU Outputs'!$B:$B,$B$60)/10^12*VLOOKUP($C84,GWPbyPollutant,2,FALSE)</f>
        <v>0</v>
      </c>
      <c r="G84">
        <f>SUMIFS('EPS BAU Outputs'!F:F,'EPS BAU Outputs'!$A:$A,"*"&amp;$C84&amp;"*",'EPS BAU Outputs'!$A:$A,"*"&amp;$B84&amp;"*",'EPS BAU Outputs'!$A:$A,"*"&amp;$A84&amp;"*",'EPS BAU Outputs'!$B:$B,$B$60)/10^12*VLOOKUP($C84,GWPbyPollutant,2,FALSE)</f>
        <v>0</v>
      </c>
      <c r="H84">
        <f>SUMIFS('EPS BAU Outputs'!G:G,'EPS BAU Outputs'!$A:$A,"*"&amp;$C84&amp;"*",'EPS BAU Outputs'!$A:$A,"*"&amp;$B84&amp;"*",'EPS BAU Outputs'!$A:$A,"*"&amp;$A84&amp;"*",'EPS BAU Outputs'!$B:$B,$B$60)/10^12*VLOOKUP($C84,GWPbyPollutant,2,FALSE)</f>
        <v>0</v>
      </c>
      <c r="I84">
        <f>SUMIFS('EPS BAU Outputs'!H:H,'EPS BAU Outputs'!$A:$A,"*"&amp;$C84&amp;"*",'EPS BAU Outputs'!$A:$A,"*"&amp;$B84&amp;"*",'EPS BAU Outputs'!$A:$A,"*"&amp;$A84&amp;"*",'EPS BAU Outputs'!$B:$B,$B$60)/10^12*VLOOKUP($C84,GWPbyPollutant,2,FALSE)</f>
        <v>0</v>
      </c>
      <c r="J84">
        <f>SUMIFS('EPS BAU Outputs'!I:I,'EPS BAU Outputs'!$A:$A,"*"&amp;$C84&amp;"*",'EPS BAU Outputs'!$A:$A,"*"&amp;$B84&amp;"*",'EPS BAU Outputs'!$A:$A,"*"&amp;$A84&amp;"*",'EPS BAU Outputs'!$B:$B,$B$60)/10^12*VLOOKUP($C84,GWPbyPollutant,2,FALSE)</f>
        <v>0</v>
      </c>
      <c r="K84">
        <f>SUMIFS('EPS BAU Outputs'!J:J,'EPS BAU Outputs'!$A:$A,"*"&amp;$C84&amp;"*",'EPS BAU Outputs'!$A:$A,"*"&amp;$B84&amp;"*",'EPS BAU Outputs'!$A:$A,"*"&amp;$A84&amp;"*",'EPS BAU Outputs'!$B:$B,$B$60)/10^12*VLOOKUP($C84,GWPbyPollutant,2,FALSE)</f>
        <v>0</v>
      </c>
      <c r="L84">
        <f>SUMIFS('EPS BAU Outputs'!K:K,'EPS BAU Outputs'!$A:$A,"*"&amp;$C84&amp;"*",'EPS BAU Outputs'!$A:$A,"*"&amp;$B84&amp;"*",'EPS BAU Outputs'!$A:$A,"*"&amp;$A84&amp;"*",'EPS BAU Outputs'!$B:$B,$B$60)/10^12*VLOOKUP($C84,GWPbyPollutant,2,FALSE)</f>
        <v>0</v>
      </c>
      <c r="M84">
        <f>SUMIFS('EPS BAU Outputs'!L:L,'EPS BAU Outputs'!$A:$A,"*"&amp;$C84&amp;"*",'EPS BAU Outputs'!$A:$A,"*"&amp;$B84&amp;"*",'EPS BAU Outputs'!$A:$A,"*"&amp;$A84&amp;"*",'EPS BAU Outputs'!$B:$B,$B$60)/10^12*VLOOKUP($C84,GWPbyPollutant,2,FALSE)</f>
        <v>0</v>
      </c>
      <c r="N84">
        <f>SUMIFS('EPS BAU Outputs'!M:M,'EPS BAU Outputs'!$A:$A,"*"&amp;$C84&amp;"*",'EPS BAU Outputs'!$A:$A,"*"&amp;$B84&amp;"*",'EPS BAU Outputs'!$A:$A,"*"&amp;$A84&amp;"*",'EPS BAU Outputs'!$B:$B,$B$60)/10^12*VLOOKUP($C84,GWPbyPollutant,2,FALSE)</f>
        <v>0</v>
      </c>
      <c r="O84">
        <f>SUMIFS('EPS BAU Outputs'!N:N,'EPS BAU Outputs'!$A:$A,"*"&amp;$C84&amp;"*",'EPS BAU Outputs'!$A:$A,"*"&amp;$B84&amp;"*",'EPS BAU Outputs'!$A:$A,"*"&amp;$A84&amp;"*",'EPS BAU Outputs'!$B:$B,$B$60)/10^12*VLOOKUP($C84,GWPbyPollutant,2,FALSE)</f>
        <v>0</v>
      </c>
      <c r="P84">
        <f>SUMIFS('EPS BAU Outputs'!O:O,'EPS BAU Outputs'!$A:$A,"*"&amp;$C84&amp;"*",'EPS BAU Outputs'!$A:$A,"*"&amp;$B84&amp;"*",'EPS BAU Outputs'!$A:$A,"*"&amp;$A84&amp;"*",'EPS BAU Outputs'!$B:$B,$B$60)/10^12*VLOOKUP($C84,GWPbyPollutant,2,FALSE)</f>
        <v>0</v>
      </c>
      <c r="Q84">
        <f>SUMIFS('EPS BAU Outputs'!P:P,'EPS BAU Outputs'!$A:$A,"*"&amp;$C84&amp;"*",'EPS BAU Outputs'!$A:$A,"*"&amp;$B84&amp;"*",'EPS BAU Outputs'!$A:$A,"*"&amp;$A84&amp;"*",'EPS BAU Outputs'!$B:$B,$B$60)/10^12*VLOOKUP($C84,GWPbyPollutant,2,FALSE)</f>
        <v>0</v>
      </c>
      <c r="R84">
        <f>SUMIFS('EPS BAU Outputs'!Q:Q,'EPS BAU Outputs'!$A:$A,"*"&amp;$C84&amp;"*",'EPS BAU Outputs'!$A:$A,"*"&amp;$B84&amp;"*",'EPS BAU Outputs'!$A:$A,"*"&amp;$A84&amp;"*",'EPS BAU Outputs'!$B:$B,$B$60)/10^12*VLOOKUP($C84,GWPbyPollutant,2,FALSE)</f>
        <v>0</v>
      </c>
      <c r="S84">
        <f>SUMIFS('EPS BAU Outputs'!R:R,'EPS BAU Outputs'!$A:$A,"*"&amp;$C84&amp;"*",'EPS BAU Outputs'!$A:$A,"*"&amp;$B84&amp;"*",'EPS BAU Outputs'!$A:$A,"*"&amp;$A84&amp;"*",'EPS BAU Outputs'!$B:$B,$B$60)/10^12*VLOOKUP($C84,GWPbyPollutant,2,FALSE)</f>
        <v>0</v>
      </c>
      <c r="T84">
        <f>SUMIFS('EPS BAU Outputs'!S:S,'EPS BAU Outputs'!$A:$A,"*"&amp;$C84&amp;"*",'EPS BAU Outputs'!$A:$A,"*"&amp;$B84&amp;"*",'EPS BAU Outputs'!$A:$A,"*"&amp;$A84&amp;"*",'EPS BAU Outputs'!$B:$B,$B$60)/10^12*VLOOKUP($C84,GWPbyPollutant,2,FALSE)</f>
        <v>0</v>
      </c>
      <c r="U84">
        <f>SUMIFS('EPS BAU Outputs'!T:T,'EPS BAU Outputs'!$A:$A,"*"&amp;$C84&amp;"*",'EPS BAU Outputs'!$A:$A,"*"&amp;$B84&amp;"*",'EPS BAU Outputs'!$A:$A,"*"&amp;$A84&amp;"*",'EPS BAU Outputs'!$B:$B,$B$60)/10^12*VLOOKUP($C84,GWPbyPollutant,2,FALSE)</f>
        <v>0</v>
      </c>
      <c r="V84">
        <f>SUMIFS('EPS BAU Outputs'!U:U,'EPS BAU Outputs'!$A:$A,"*"&amp;$C84&amp;"*",'EPS BAU Outputs'!$A:$A,"*"&amp;$B84&amp;"*",'EPS BAU Outputs'!$A:$A,"*"&amp;$A84&amp;"*",'EPS BAU Outputs'!$B:$B,$B$60)/10^12*VLOOKUP($C84,GWPbyPollutant,2,FALSE)</f>
        <v>0</v>
      </c>
      <c r="W84">
        <f>SUMIFS('EPS BAU Outputs'!V:V,'EPS BAU Outputs'!$A:$A,"*"&amp;$C84&amp;"*",'EPS BAU Outputs'!$A:$A,"*"&amp;$B84&amp;"*",'EPS BAU Outputs'!$A:$A,"*"&amp;$A84&amp;"*",'EPS BAU Outputs'!$B:$B,$B$60)/10^12*VLOOKUP($C84,GWPbyPollutant,2,FALSE)</f>
        <v>0</v>
      </c>
      <c r="X84">
        <f>SUMIFS('EPS BAU Outputs'!W:W,'EPS BAU Outputs'!$A:$A,"*"&amp;$C84&amp;"*",'EPS BAU Outputs'!$A:$A,"*"&amp;$B84&amp;"*",'EPS BAU Outputs'!$A:$A,"*"&amp;$A84&amp;"*",'EPS BAU Outputs'!$B:$B,$B$60)/10^12*VLOOKUP($C84,GWPbyPollutant,2,FALSE)</f>
        <v>0</v>
      </c>
      <c r="Y84">
        <f>SUMIFS('EPS BAU Outputs'!X:X,'EPS BAU Outputs'!$A:$A,"*"&amp;$C84&amp;"*",'EPS BAU Outputs'!$A:$A,"*"&amp;$B84&amp;"*",'EPS BAU Outputs'!$A:$A,"*"&amp;$A84&amp;"*",'EPS BAU Outputs'!$B:$B,$B$60)/10^12*VLOOKUP($C84,GWPbyPollutant,2,FALSE)</f>
        <v>0</v>
      </c>
      <c r="Z84">
        <f>SUMIFS('EPS BAU Outputs'!Y:Y,'EPS BAU Outputs'!$A:$A,"*"&amp;$C84&amp;"*",'EPS BAU Outputs'!$A:$A,"*"&amp;$B84&amp;"*",'EPS BAU Outputs'!$A:$A,"*"&amp;$A84&amp;"*",'EPS BAU Outputs'!$B:$B,$B$60)/10^12*VLOOKUP($C84,GWPbyPollutant,2,FALSE)</f>
        <v>0</v>
      </c>
      <c r="AA84">
        <f>SUMIFS('EPS BAU Outputs'!Z:Z,'EPS BAU Outputs'!$A:$A,"*"&amp;$C84&amp;"*",'EPS BAU Outputs'!$A:$A,"*"&amp;$B84&amp;"*",'EPS BAU Outputs'!$A:$A,"*"&amp;$A84&amp;"*",'EPS BAU Outputs'!$B:$B,$B$60)/10^12*VLOOKUP($C84,GWPbyPollutant,2,FALSE)</f>
        <v>0</v>
      </c>
      <c r="AB84">
        <f>SUMIFS('EPS BAU Outputs'!AA:AA,'EPS BAU Outputs'!$A:$A,"*"&amp;$C84&amp;"*",'EPS BAU Outputs'!$A:$A,"*"&amp;$B84&amp;"*",'EPS BAU Outputs'!$A:$A,"*"&amp;$A84&amp;"*",'EPS BAU Outputs'!$B:$B,$B$60)/10^12*VLOOKUP($C84,GWPbyPollutant,2,FALSE)</f>
        <v>0</v>
      </c>
      <c r="AC84">
        <f>SUMIFS('EPS BAU Outputs'!AB:AB,'EPS BAU Outputs'!$A:$A,"*"&amp;$C84&amp;"*",'EPS BAU Outputs'!$A:$A,"*"&amp;$B84&amp;"*",'EPS BAU Outputs'!$A:$A,"*"&amp;$A84&amp;"*",'EPS BAU Outputs'!$B:$B,$B$60)/10^12*VLOOKUP($C84,GWPbyPollutant,2,FALSE)</f>
        <v>0</v>
      </c>
      <c r="AD84">
        <f>SUMIFS('EPS BAU Outputs'!AC:AC,'EPS BAU Outputs'!$A:$A,"*"&amp;$C84&amp;"*",'EPS BAU Outputs'!$A:$A,"*"&amp;$B84&amp;"*",'EPS BAU Outputs'!$A:$A,"*"&amp;$A84&amp;"*",'EPS BAU Outputs'!$B:$B,$B$60)/10^12*VLOOKUP($C84,GWPbyPollutant,2,FALSE)</f>
        <v>0</v>
      </c>
      <c r="AE84">
        <f>SUMIFS('EPS BAU Outputs'!AD:AD,'EPS BAU Outputs'!$A:$A,"*"&amp;$C84&amp;"*",'EPS BAU Outputs'!$A:$A,"*"&amp;$B84&amp;"*",'EPS BAU Outputs'!$A:$A,"*"&amp;$A84&amp;"*",'EPS BAU Outputs'!$B:$B,$B$60)/10^12*VLOOKUP($C84,GWPbyPollutant,2,FALSE)</f>
        <v>0</v>
      </c>
      <c r="AF84">
        <f>SUMIFS('EPS BAU Outputs'!AE:AE,'EPS BAU Outputs'!$A:$A,"*"&amp;$C84&amp;"*",'EPS BAU Outputs'!$A:$A,"*"&amp;$B84&amp;"*",'EPS BAU Outputs'!$A:$A,"*"&amp;$A84&amp;"*",'EPS BAU Outputs'!$B:$B,$B$60)/10^12*VLOOKUP($C84,GWPbyPollutant,2,FALSE)</f>
        <v>0</v>
      </c>
      <c r="AG84">
        <f>SUMIFS('EPS BAU Outputs'!AF:AF,'EPS BAU Outputs'!$A:$A,"*"&amp;$C84&amp;"*",'EPS BAU Outputs'!$A:$A,"*"&amp;$B84&amp;"*",'EPS BAU Outputs'!$A:$A,"*"&amp;$A84&amp;"*",'EPS BAU Outputs'!$B:$B,$B$60)/10^12*VLOOKUP($C84,GWPbyPollutant,2,FALSE)</f>
        <v>0</v>
      </c>
      <c r="AH84">
        <f>SUMIFS('EPS BAU Outputs'!AG:AG,'EPS BAU Outputs'!$A:$A,"*"&amp;$C84&amp;"*",'EPS BAU Outputs'!$A:$A,"*"&amp;$B84&amp;"*",'EPS BAU Outputs'!$A:$A,"*"&amp;$A84&amp;"*",'EPS BAU Outputs'!$B:$B,$B$60)/10^12*VLOOKUP($C84,GWPbyPollutant,2,FALSE)</f>
        <v>0</v>
      </c>
    </row>
    <row r="85" spans="1:36" outlineLevel="1">
      <c r="A85" t="s">
        <v>597</v>
      </c>
      <c r="B85" t="s">
        <v>532</v>
      </c>
      <c r="C85" t="s">
        <v>411</v>
      </c>
      <c r="D85">
        <f>SUMIFS('EPS BAU Outputs'!C:C,'EPS BAU Outputs'!$A:$A,"*"&amp;$C85&amp;"*",'EPS BAU Outputs'!$A:$A,"*"&amp;$B85&amp;"*",'EPS BAU Outputs'!$A:$A,"*"&amp;$A85&amp;"*",'EPS BAU Outputs'!$B:$B,$B$60)/10^12*VLOOKUP($C85,GWPbyPollutant,2,FALSE)</f>
        <v>0</v>
      </c>
      <c r="E85">
        <f>SUMIFS('EPS BAU Outputs'!D:D,'EPS BAU Outputs'!$A:$A,"*"&amp;$C85&amp;"*",'EPS BAU Outputs'!$A:$A,"*"&amp;$B85&amp;"*",'EPS BAU Outputs'!$A:$A,"*"&amp;$A85&amp;"*",'EPS BAU Outputs'!$B:$B,$B$60)/10^12*VLOOKUP($C85,GWPbyPollutant,2,FALSE)</f>
        <v>0</v>
      </c>
      <c r="F85">
        <f>SUMIFS('EPS BAU Outputs'!E:E,'EPS BAU Outputs'!$A:$A,"*"&amp;$C85&amp;"*",'EPS BAU Outputs'!$A:$A,"*"&amp;$B85&amp;"*",'EPS BAU Outputs'!$A:$A,"*"&amp;$A85&amp;"*",'EPS BAU Outputs'!$B:$B,$B$60)/10^12*VLOOKUP($C85,GWPbyPollutant,2,FALSE)</f>
        <v>0</v>
      </c>
      <c r="G85">
        <f>SUMIFS('EPS BAU Outputs'!F:F,'EPS BAU Outputs'!$A:$A,"*"&amp;$C85&amp;"*",'EPS BAU Outputs'!$A:$A,"*"&amp;$B85&amp;"*",'EPS BAU Outputs'!$A:$A,"*"&amp;$A85&amp;"*",'EPS BAU Outputs'!$B:$B,$B$60)/10^12*VLOOKUP($C85,GWPbyPollutant,2,FALSE)</f>
        <v>0</v>
      </c>
      <c r="H85">
        <f>SUMIFS('EPS BAU Outputs'!G:G,'EPS BAU Outputs'!$A:$A,"*"&amp;$C85&amp;"*",'EPS BAU Outputs'!$A:$A,"*"&amp;$B85&amp;"*",'EPS BAU Outputs'!$A:$A,"*"&amp;$A85&amp;"*",'EPS BAU Outputs'!$B:$B,$B$60)/10^12*VLOOKUP($C85,GWPbyPollutant,2,FALSE)</f>
        <v>0</v>
      </c>
      <c r="I85">
        <f>SUMIFS('EPS BAU Outputs'!H:H,'EPS BAU Outputs'!$A:$A,"*"&amp;$C85&amp;"*",'EPS BAU Outputs'!$A:$A,"*"&amp;$B85&amp;"*",'EPS BAU Outputs'!$A:$A,"*"&amp;$A85&amp;"*",'EPS BAU Outputs'!$B:$B,$B$60)/10^12*VLOOKUP($C85,GWPbyPollutant,2,FALSE)</f>
        <v>0</v>
      </c>
      <c r="J85">
        <f>SUMIFS('EPS BAU Outputs'!I:I,'EPS BAU Outputs'!$A:$A,"*"&amp;$C85&amp;"*",'EPS BAU Outputs'!$A:$A,"*"&amp;$B85&amp;"*",'EPS BAU Outputs'!$A:$A,"*"&amp;$A85&amp;"*",'EPS BAU Outputs'!$B:$B,$B$60)/10^12*VLOOKUP($C85,GWPbyPollutant,2,FALSE)</f>
        <v>0</v>
      </c>
      <c r="K85">
        <f>SUMIFS('EPS BAU Outputs'!J:J,'EPS BAU Outputs'!$A:$A,"*"&amp;$C85&amp;"*",'EPS BAU Outputs'!$A:$A,"*"&amp;$B85&amp;"*",'EPS BAU Outputs'!$A:$A,"*"&amp;$A85&amp;"*",'EPS BAU Outputs'!$B:$B,$B$60)/10^12*VLOOKUP($C85,GWPbyPollutant,2,FALSE)</f>
        <v>0</v>
      </c>
      <c r="L85">
        <f>SUMIFS('EPS BAU Outputs'!K:K,'EPS BAU Outputs'!$A:$A,"*"&amp;$C85&amp;"*",'EPS BAU Outputs'!$A:$A,"*"&amp;$B85&amp;"*",'EPS BAU Outputs'!$A:$A,"*"&amp;$A85&amp;"*",'EPS BAU Outputs'!$B:$B,$B$60)/10^12*VLOOKUP($C85,GWPbyPollutant,2,FALSE)</f>
        <v>0</v>
      </c>
      <c r="M85">
        <f>SUMIFS('EPS BAU Outputs'!L:L,'EPS BAU Outputs'!$A:$A,"*"&amp;$C85&amp;"*",'EPS BAU Outputs'!$A:$A,"*"&amp;$B85&amp;"*",'EPS BAU Outputs'!$A:$A,"*"&amp;$A85&amp;"*",'EPS BAU Outputs'!$B:$B,$B$60)/10^12*VLOOKUP($C85,GWPbyPollutant,2,FALSE)</f>
        <v>0</v>
      </c>
      <c r="N85">
        <f>SUMIFS('EPS BAU Outputs'!M:M,'EPS BAU Outputs'!$A:$A,"*"&amp;$C85&amp;"*",'EPS BAU Outputs'!$A:$A,"*"&amp;$B85&amp;"*",'EPS BAU Outputs'!$A:$A,"*"&amp;$A85&amp;"*",'EPS BAU Outputs'!$B:$B,$B$60)/10^12*VLOOKUP($C85,GWPbyPollutant,2,FALSE)</f>
        <v>0</v>
      </c>
      <c r="O85">
        <f>SUMIFS('EPS BAU Outputs'!N:N,'EPS BAU Outputs'!$A:$A,"*"&amp;$C85&amp;"*",'EPS BAU Outputs'!$A:$A,"*"&amp;$B85&amp;"*",'EPS BAU Outputs'!$A:$A,"*"&amp;$A85&amp;"*",'EPS BAU Outputs'!$B:$B,$B$60)/10^12*VLOOKUP($C85,GWPbyPollutant,2,FALSE)</f>
        <v>0</v>
      </c>
      <c r="P85">
        <f>SUMIFS('EPS BAU Outputs'!O:O,'EPS BAU Outputs'!$A:$A,"*"&amp;$C85&amp;"*",'EPS BAU Outputs'!$A:$A,"*"&amp;$B85&amp;"*",'EPS BAU Outputs'!$A:$A,"*"&amp;$A85&amp;"*",'EPS BAU Outputs'!$B:$B,$B$60)/10^12*VLOOKUP($C85,GWPbyPollutant,2,FALSE)</f>
        <v>0</v>
      </c>
      <c r="Q85">
        <f>SUMIFS('EPS BAU Outputs'!P:P,'EPS BAU Outputs'!$A:$A,"*"&amp;$C85&amp;"*",'EPS BAU Outputs'!$A:$A,"*"&amp;$B85&amp;"*",'EPS BAU Outputs'!$A:$A,"*"&amp;$A85&amp;"*",'EPS BAU Outputs'!$B:$B,$B$60)/10^12*VLOOKUP($C85,GWPbyPollutant,2,FALSE)</f>
        <v>0</v>
      </c>
      <c r="R85">
        <f>SUMIFS('EPS BAU Outputs'!Q:Q,'EPS BAU Outputs'!$A:$A,"*"&amp;$C85&amp;"*",'EPS BAU Outputs'!$A:$A,"*"&amp;$B85&amp;"*",'EPS BAU Outputs'!$A:$A,"*"&amp;$A85&amp;"*",'EPS BAU Outputs'!$B:$B,$B$60)/10^12*VLOOKUP($C85,GWPbyPollutant,2,FALSE)</f>
        <v>0</v>
      </c>
      <c r="S85">
        <f>SUMIFS('EPS BAU Outputs'!R:R,'EPS BAU Outputs'!$A:$A,"*"&amp;$C85&amp;"*",'EPS BAU Outputs'!$A:$A,"*"&amp;$B85&amp;"*",'EPS BAU Outputs'!$A:$A,"*"&amp;$A85&amp;"*",'EPS BAU Outputs'!$B:$B,$B$60)/10^12*VLOOKUP($C85,GWPbyPollutant,2,FALSE)</f>
        <v>0</v>
      </c>
      <c r="T85">
        <f>SUMIFS('EPS BAU Outputs'!S:S,'EPS BAU Outputs'!$A:$A,"*"&amp;$C85&amp;"*",'EPS BAU Outputs'!$A:$A,"*"&amp;$B85&amp;"*",'EPS BAU Outputs'!$A:$A,"*"&amp;$A85&amp;"*",'EPS BAU Outputs'!$B:$B,$B$60)/10^12*VLOOKUP($C85,GWPbyPollutant,2,FALSE)</f>
        <v>0</v>
      </c>
      <c r="U85">
        <f>SUMIFS('EPS BAU Outputs'!T:T,'EPS BAU Outputs'!$A:$A,"*"&amp;$C85&amp;"*",'EPS BAU Outputs'!$A:$A,"*"&amp;$B85&amp;"*",'EPS BAU Outputs'!$A:$A,"*"&amp;$A85&amp;"*",'EPS BAU Outputs'!$B:$B,$B$60)/10^12*VLOOKUP($C85,GWPbyPollutant,2,FALSE)</f>
        <v>0</v>
      </c>
      <c r="V85">
        <f>SUMIFS('EPS BAU Outputs'!U:U,'EPS BAU Outputs'!$A:$A,"*"&amp;$C85&amp;"*",'EPS BAU Outputs'!$A:$A,"*"&amp;$B85&amp;"*",'EPS BAU Outputs'!$A:$A,"*"&amp;$A85&amp;"*",'EPS BAU Outputs'!$B:$B,$B$60)/10^12*VLOOKUP($C85,GWPbyPollutant,2,FALSE)</f>
        <v>0</v>
      </c>
      <c r="W85">
        <f>SUMIFS('EPS BAU Outputs'!V:V,'EPS BAU Outputs'!$A:$A,"*"&amp;$C85&amp;"*",'EPS BAU Outputs'!$A:$A,"*"&amp;$B85&amp;"*",'EPS BAU Outputs'!$A:$A,"*"&amp;$A85&amp;"*",'EPS BAU Outputs'!$B:$B,$B$60)/10^12*VLOOKUP($C85,GWPbyPollutant,2,FALSE)</f>
        <v>0</v>
      </c>
      <c r="X85">
        <f>SUMIFS('EPS BAU Outputs'!W:W,'EPS BAU Outputs'!$A:$A,"*"&amp;$C85&amp;"*",'EPS BAU Outputs'!$A:$A,"*"&amp;$B85&amp;"*",'EPS BAU Outputs'!$A:$A,"*"&amp;$A85&amp;"*",'EPS BAU Outputs'!$B:$B,$B$60)/10^12*VLOOKUP($C85,GWPbyPollutant,2,FALSE)</f>
        <v>0</v>
      </c>
      <c r="Y85">
        <f>SUMIFS('EPS BAU Outputs'!X:X,'EPS BAU Outputs'!$A:$A,"*"&amp;$C85&amp;"*",'EPS BAU Outputs'!$A:$A,"*"&amp;$B85&amp;"*",'EPS BAU Outputs'!$A:$A,"*"&amp;$A85&amp;"*",'EPS BAU Outputs'!$B:$B,$B$60)/10^12*VLOOKUP($C85,GWPbyPollutant,2,FALSE)</f>
        <v>0</v>
      </c>
      <c r="Z85">
        <f>SUMIFS('EPS BAU Outputs'!Y:Y,'EPS BAU Outputs'!$A:$A,"*"&amp;$C85&amp;"*",'EPS BAU Outputs'!$A:$A,"*"&amp;$B85&amp;"*",'EPS BAU Outputs'!$A:$A,"*"&amp;$A85&amp;"*",'EPS BAU Outputs'!$B:$B,$B$60)/10^12*VLOOKUP($C85,GWPbyPollutant,2,FALSE)</f>
        <v>0</v>
      </c>
      <c r="AA85">
        <f>SUMIFS('EPS BAU Outputs'!Z:Z,'EPS BAU Outputs'!$A:$A,"*"&amp;$C85&amp;"*",'EPS BAU Outputs'!$A:$A,"*"&amp;$B85&amp;"*",'EPS BAU Outputs'!$A:$A,"*"&amp;$A85&amp;"*",'EPS BAU Outputs'!$B:$B,$B$60)/10^12*VLOOKUP($C85,GWPbyPollutant,2,FALSE)</f>
        <v>0</v>
      </c>
      <c r="AB85">
        <f>SUMIFS('EPS BAU Outputs'!AA:AA,'EPS BAU Outputs'!$A:$A,"*"&amp;$C85&amp;"*",'EPS BAU Outputs'!$A:$A,"*"&amp;$B85&amp;"*",'EPS BAU Outputs'!$A:$A,"*"&amp;$A85&amp;"*",'EPS BAU Outputs'!$B:$B,$B$60)/10^12*VLOOKUP($C85,GWPbyPollutant,2,FALSE)</f>
        <v>0</v>
      </c>
      <c r="AC85">
        <f>SUMIFS('EPS BAU Outputs'!AB:AB,'EPS BAU Outputs'!$A:$A,"*"&amp;$C85&amp;"*",'EPS BAU Outputs'!$A:$A,"*"&amp;$B85&amp;"*",'EPS BAU Outputs'!$A:$A,"*"&amp;$A85&amp;"*",'EPS BAU Outputs'!$B:$B,$B$60)/10^12*VLOOKUP($C85,GWPbyPollutant,2,FALSE)</f>
        <v>0</v>
      </c>
      <c r="AD85">
        <f>SUMIFS('EPS BAU Outputs'!AC:AC,'EPS BAU Outputs'!$A:$A,"*"&amp;$C85&amp;"*",'EPS BAU Outputs'!$A:$A,"*"&amp;$B85&amp;"*",'EPS BAU Outputs'!$A:$A,"*"&amp;$A85&amp;"*",'EPS BAU Outputs'!$B:$B,$B$60)/10^12*VLOOKUP($C85,GWPbyPollutant,2,FALSE)</f>
        <v>0</v>
      </c>
      <c r="AE85">
        <f>SUMIFS('EPS BAU Outputs'!AD:AD,'EPS BAU Outputs'!$A:$A,"*"&amp;$C85&amp;"*",'EPS BAU Outputs'!$A:$A,"*"&amp;$B85&amp;"*",'EPS BAU Outputs'!$A:$A,"*"&amp;$A85&amp;"*",'EPS BAU Outputs'!$B:$B,$B$60)/10^12*VLOOKUP($C85,GWPbyPollutant,2,FALSE)</f>
        <v>0</v>
      </c>
      <c r="AF85">
        <f>SUMIFS('EPS BAU Outputs'!AE:AE,'EPS BAU Outputs'!$A:$A,"*"&amp;$C85&amp;"*",'EPS BAU Outputs'!$A:$A,"*"&amp;$B85&amp;"*",'EPS BAU Outputs'!$A:$A,"*"&amp;$A85&amp;"*",'EPS BAU Outputs'!$B:$B,$B$60)/10^12*VLOOKUP($C85,GWPbyPollutant,2,FALSE)</f>
        <v>0</v>
      </c>
      <c r="AG85">
        <f>SUMIFS('EPS BAU Outputs'!AF:AF,'EPS BAU Outputs'!$A:$A,"*"&amp;$C85&amp;"*",'EPS BAU Outputs'!$A:$A,"*"&amp;$B85&amp;"*",'EPS BAU Outputs'!$A:$A,"*"&amp;$A85&amp;"*",'EPS BAU Outputs'!$B:$B,$B$60)/10^12*VLOOKUP($C85,GWPbyPollutant,2,FALSE)</f>
        <v>0</v>
      </c>
      <c r="AH85">
        <f>SUMIFS('EPS BAU Outputs'!AG:AG,'EPS BAU Outputs'!$A:$A,"*"&amp;$C85&amp;"*",'EPS BAU Outputs'!$A:$A,"*"&amp;$B85&amp;"*",'EPS BAU Outputs'!$A:$A,"*"&amp;$A85&amp;"*",'EPS BAU Outputs'!$B:$B,$B$60)/10^12*VLOOKUP($C85,GWPbyPollutant,2,FALSE)</f>
        <v>0</v>
      </c>
    </row>
    <row r="86" spans="1:36" outlineLevel="1">
      <c r="A86" t="s">
        <v>597</v>
      </c>
      <c r="B86" t="s">
        <v>532</v>
      </c>
      <c r="C86" t="s">
        <v>595</v>
      </c>
      <c r="D86">
        <f>SUMIFS('EPS BAU Outputs'!C:C,'EPS BAU Outputs'!$A:$A,"*"&amp;$C86&amp;"*",'EPS BAU Outputs'!$A:$A,"*"&amp;$B86&amp;"*",'EPS BAU Outputs'!$A:$A,"*"&amp;$A86&amp;"*",'EPS BAU Outputs'!$B:$B,$B$60)/10^12*VLOOKUP($C86,GWPbyPollutant,2,FALSE)</f>
        <v>0</v>
      </c>
      <c r="E86">
        <f>SUMIFS('EPS BAU Outputs'!D:D,'EPS BAU Outputs'!$A:$A,"*"&amp;$C86&amp;"*",'EPS BAU Outputs'!$A:$A,"*"&amp;$B86&amp;"*",'EPS BAU Outputs'!$A:$A,"*"&amp;$A86&amp;"*",'EPS BAU Outputs'!$B:$B,$B$60)/10^12*VLOOKUP($C86,GWPbyPollutant,2,FALSE)</f>
        <v>0</v>
      </c>
      <c r="F86">
        <f>SUMIFS('EPS BAU Outputs'!E:E,'EPS BAU Outputs'!$A:$A,"*"&amp;$C86&amp;"*",'EPS BAU Outputs'!$A:$A,"*"&amp;$B86&amp;"*",'EPS BAU Outputs'!$A:$A,"*"&amp;$A86&amp;"*",'EPS BAU Outputs'!$B:$B,$B$60)/10^12*VLOOKUP($C86,GWPbyPollutant,2,FALSE)</f>
        <v>0</v>
      </c>
      <c r="G86">
        <f>SUMIFS('EPS BAU Outputs'!F:F,'EPS BAU Outputs'!$A:$A,"*"&amp;$C86&amp;"*",'EPS BAU Outputs'!$A:$A,"*"&amp;$B86&amp;"*",'EPS BAU Outputs'!$A:$A,"*"&amp;$A86&amp;"*",'EPS BAU Outputs'!$B:$B,$B$60)/10^12*VLOOKUP($C86,GWPbyPollutant,2,FALSE)</f>
        <v>0</v>
      </c>
      <c r="H86">
        <f>SUMIFS('EPS BAU Outputs'!G:G,'EPS BAU Outputs'!$A:$A,"*"&amp;$C86&amp;"*",'EPS BAU Outputs'!$A:$A,"*"&amp;$B86&amp;"*",'EPS BAU Outputs'!$A:$A,"*"&amp;$A86&amp;"*",'EPS BAU Outputs'!$B:$B,$B$60)/10^12*VLOOKUP($C86,GWPbyPollutant,2,FALSE)</f>
        <v>0</v>
      </c>
      <c r="I86">
        <f>SUMIFS('EPS BAU Outputs'!H:H,'EPS BAU Outputs'!$A:$A,"*"&amp;$C86&amp;"*",'EPS BAU Outputs'!$A:$A,"*"&amp;$B86&amp;"*",'EPS BAU Outputs'!$A:$A,"*"&amp;$A86&amp;"*",'EPS BAU Outputs'!$B:$B,$B$60)/10^12*VLOOKUP($C86,GWPbyPollutant,2,FALSE)</f>
        <v>0</v>
      </c>
      <c r="J86">
        <f>SUMIFS('EPS BAU Outputs'!I:I,'EPS BAU Outputs'!$A:$A,"*"&amp;$C86&amp;"*",'EPS BAU Outputs'!$A:$A,"*"&amp;$B86&amp;"*",'EPS BAU Outputs'!$A:$A,"*"&amp;$A86&amp;"*",'EPS BAU Outputs'!$B:$B,$B$60)/10^12*VLOOKUP($C86,GWPbyPollutant,2,FALSE)</f>
        <v>0</v>
      </c>
      <c r="K86">
        <f>SUMIFS('EPS BAU Outputs'!J:J,'EPS BAU Outputs'!$A:$A,"*"&amp;$C86&amp;"*",'EPS BAU Outputs'!$A:$A,"*"&amp;$B86&amp;"*",'EPS BAU Outputs'!$A:$A,"*"&amp;$A86&amp;"*",'EPS BAU Outputs'!$B:$B,$B$60)/10^12*VLOOKUP($C86,GWPbyPollutant,2,FALSE)</f>
        <v>0</v>
      </c>
      <c r="L86">
        <f>SUMIFS('EPS BAU Outputs'!K:K,'EPS BAU Outputs'!$A:$A,"*"&amp;$C86&amp;"*",'EPS BAU Outputs'!$A:$A,"*"&amp;$B86&amp;"*",'EPS BAU Outputs'!$A:$A,"*"&amp;$A86&amp;"*",'EPS BAU Outputs'!$B:$B,$B$60)/10^12*VLOOKUP($C86,GWPbyPollutant,2,FALSE)</f>
        <v>0</v>
      </c>
      <c r="M86">
        <f>SUMIFS('EPS BAU Outputs'!L:L,'EPS BAU Outputs'!$A:$A,"*"&amp;$C86&amp;"*",'EPS BAU Outputs'!$A:$A,"*"&amp;$B86&amp;"*",'EPS BAU Outputs'!$A:$A,"*"&amp;$A86&amp;"*",'EPS BAU Outputs'!$B:$B,$B$60)/10^12*VLOOKUP($C86,GWPbyPollutant,2,FALSE)</f>
        <v>0</v>
      </c>
      <c r="N86">
        <f>SUMIFS('EPS BAU Outputs'!M:M,'EPS BAU Outputs'!$A:$A,"*"&amp;$C86&amp;"*",'EPS BAU Outputs'!$A:$A,"*"&amp;$B86&amp;"*",'EPS BAU Outputs'!$A:$A,"*"&amp;$A86&amp;"*",'EPS BAU Outputs'!$B:$B,$B$60)/10^12*VLOOKUP($C86,GWPbyPollutant,2,FALSE)</f>
        <v>0</v>
      </c>
      <c r="O86">
        <f>SUMIFS('EPS BAU Outputs'!N:N,'EPS BAU Outputs'!$A:$A,"*"&amp;$C86&amp;"*",'EPS BAU Outputs'!$A:$A,"*"&amp;$B86&amp;"*",'EPS BAU Outputs'!$A:$A,"*"&amp;$A86&amp;"*",'EPS BAU Outputs'!$B:$B,$B$60)/10^12*VLOOKUP($C86,GWPbyPollutant,2,FALSE)</f>
        <v>0</v>
      </c>
      <c r="P86">
        <f>SUMIFS('EPS BAU Outputs'!O:O,'EPS BAU Outputs'!$A:$A,"*"&amp;$C86&amp;"*",'EPS BAU Outputs'!$A:$A,"*"&amp;$B86&amp;"*",'EPS BAU Outputs'!$A:$A,"*"&amp;$A86&amp;"*",'EPS BAU Outputs'!$B:$B,$B$60)/10^12*VLOOKUP($C86,GWPbyPollutant,2,FALSE)</f>
        <v>0</v>
      </c>
      <c r="Q86">
        <f>SUMIFS('EPS BAU Outputs'!P:P,'EPS BAU Outputs'!$A:$A,"*"&amp;$C86&amp;"*",'EPS BAU Outputs'!$A:$A,"*"&amp;$B86&amp;"*",'EPS BAU Outputs'!$A:$A,"*"&amp;$A86&amp;"*",'EPS BAU Outputs'!$B:$B,$B$60)/10^12*VLOOKUP($C86,GWPbyPollutant,2,FALSE)</f>
        <v>0</v>
      </c>
      <c r="R86">
        <f>SUMIFS('EPS BAU Outputs'!Q:Q,'EPS BAU Outputs'!$A:$A,"*"&amp;$C86&amp;"*",'EPS BAU Outputs'!$A:$A,"*"&amp;$B86&amp;"*",'EPS BAU Outputs'!$A:$A,"*"&amp;$A86&amp;"*",'EPS BAU Outputs'!$B:$B,$B$60)/10^12*VLOOKUP($C86,GWPbyPollutant,2,FALSE)</f>
        <v>0</v>
      </c>
      <c r="S86">
        <f>SUMIFS('EPS BAU Outputs'!R:R,'EPS BAU Outputs'!$A:$A,"*"&amp;$C86&amp;"*",'EPS BAU Outputs'!$A:$A,"*"&amp;$B86&amp;"*",'EPS BAU Outputs'!$A:$A,"*"&amp;$A86&amp;"*",'EPS BAU Outputs'!$B:$B,$B$60)/10^12*VLOOKUP($C86,GWPbyPollutant,2,FALSE)</f>
        <v>0</v>
      </c>
      <c r="T86">
        <f>SUMIFS('EPS BAU Outputs'!S:S,'EPS BAU Outputs'!$A:$A,"*"&amp;$C86&amp;"*",'EPS BAU Outputs'!$A:$A,"*"&amp;$B86&amp;"*",'EPS BAU Outputs'!$A:$A,"*"&amp;$A86&amp;"*",'EPS BAU Outputs'!$B:$B,$B$60)/10^12*VLOOKUP($C86,GWPbyPollutant,2,FALSE)</f>
        <v>0</v>
      </c>
      <c r="U86">
        <f>SUMIFS('EPS BAU Outputs'!T:T,'EPS BAU Outputs'!$A:$A,"*"&amp;$C86&amp;"*",'EPS BAU Outputs'!$A:$A,"*"&amp;$B86&amp;"*",'EPS BAU Outputs'!$A:$A,"*"&amp;$A86&amp;"*",'EPS BAU Outputs'!$B:$B,$B$60)/10^12*VLOOKUP($C86,GWPbyPollutant,2,FALSE)</f>
        <v>0</v>
      </c>
      <c r="V86">
        <f>SUMIFS('EPS BAU Outputs'!U:U,'EPS BAU Outputs'!$A:$A,"*"&amp;$C86&amp;"*",'EPS BAU Outputs'!$A:$A,"*"&amp;$B86&amp;"*",'EPS BAU Outputs'!$A:$A,"*"&amp;$A86&amp;"*",'EPS BAU Outputs'!$B:$B,$B$60)/10^12*VLOOKUP($C86,GWPbyPollutant,2,FALSE)</f>
        <v>0</v>
      </c>
      <c r="W86">
        <f>SUMIFS('EPS BAU Outputs'!V:V,'EPS BAU Outputs'!$A:$A,"*"&amp;$C86&amp;"*",'EPS BAU Outputs'!$A:$A,"*"&amp;$B86&amp;"*",'EPS BAU Outputs'!$A:$A,"*"&amp;$A86&amp;"*",'EPS BAU Outputs'!$B:$B,$B$60)/10^12*VLOOKUP($C86,GWPbyPollutant,2,FALSE)</f>
        <v>0</v>
      </c>
      <c r="X86">
        <f>SUMIFS('EPS BAU Outputs'!W:W,'EPS BAU Outputs'!$A:$A,"*"&amp;$C86&amp;"*",'EPS BAU Outputs'!$A:$A,"*"&amp;$B86&amp;"*",'EPS BAU Outputs'!$A:$A,"*"&amp;$A86&amp;"*",'EPS BAU Outputs'!$B:$B,$B$60)/10^12*VLOOKUP($C86,GWPbyPollutant,2,FALSE)</f>
        <v>0</v>
      </c>
      <c r="Y86">
        <f>SUMIFS('EPS BAU Outputs'!X:X,'EPS BAU Outputs'!$A:$A,"*"&amp;$C86&amp;"*",'EPS BAU Outputs'!$A:$A,"*"&amp;$B86&amp;"*",'EPS BAU Outputs'!$A:$A,"*"&amp;$A86&amp;"*",'EPS BAU Outputs'!$B:$B,$B$60)/10^12*VLOOKUP($C86,GWPbyPollutant,2,FALSE)</f>
        <v>0</v>
      </c>
      <c r="Z86">
        <f>SUMIFS('EPS BAU Outputs'!Y:Y,'EPS BAU Outputs'!$A:$A,"*"&amp;$C86&amp;"*",'EPS BAU Outputs'!$A:$A,"*"&amp;$B86&amp;"*",'EPS BAU Outputs'!$A:$A,"*"&amp;$A86&amp;"*",'EPS BAU Outputs'!$B:$B,$B$60)/10^12*VLOOKUP($C86,GWPbyPollutant,2,FALSE)</f>
        <v>0</v>
      </c>
      <c r="AA86">
        <f>SUMIFS('EPS BAU Outputs'!Z:Z,'EPS BAU Outputs'!$A:$A,"*"&amp;$C86&amp;"*",'EPS BAU Outputs'!$A:$A,"*"&amp;$B86&amp;"*",'EPS BAU Outputs'!$A:$A,"*"&amp;$A86&amp;"*",'EPS BAU Outputs'!$B:$B,$B$60)/10^12*VLOOKUP($C86,GWPbyPollutant,2,FALSE)</f>
        <v>0</v>
      </c>
      <c r="AB86">
        <f>SUMIFS('EPS BAU Outputs'!AA:AA,'EPS BAU Outputs'!$A:$A,"*"&amp;$C86&amp;"*",'EPS BAU Outputs'!$A:$A,"*"&amp;$B86&amp;"*",'EPS BAU Outputs'!$A:$A,"*"&amp;$A86&amp;"*",'EPS BAU Outputs'!$B:$B,$B$60)/10^12*VLOOKUP($C86,GWPbyPollutant,2,FALSE)</f>
        <v>0</v>
      </c>
      <c r="AC86">
        <f>SUMIFS('EPS BAU Outputs'!AB:AB,'EPS BAU Outputs'!$A:$A,"*"&amp;$C86&amp;"*",'EPS BAU Outputs'!$A:$A,"*"&amp;$B86&amp;"*",'EPS BAU Outputs'!$A:$A,"*"&amp;$A86&amp;"*",'EPS BAU Outputs'!$B:$B,$B$60)/10^12*VLOOKUP($C86,GWPbyPollutant,2,FALSE)</f>
        <v>0</v>
      </c>
      <c r="AD86">
        <f>SUMIFS('EPS BAU Outputs'!AC:AC,'EPS BAU Outputs'!$A:$A,"*"&amp;$C86&amp;"*",'EPS BAU Outputs'!$A:$A,"*"&amp;$B86&amp;"*",'EPS BAU Outputs'!$A:$A,"*"&amp;$A86&amp;"*",'EPS BAU Outputs'!$B:$B,$B$60)/10^12*VLOOKUP($C86,GWPbyPollutant,2,FALSE)</f>
        <v>0</v>
      </c>
      <c r="AE86">
        <f>SUMIFS('EPS BAU Outputs'!AD:AD,'EPS BAU Outputs'!$A:$A,"*"&amp;$C86&amp;"*",'EPS BAU Outputs'!$A:$A,"*"&amp;$B86&amp;"*",'EPS BAU Outputs'!$A:$A,"*"&amp;$A86&amp;"*",'EPS BAU Outputs'!$B:$B,$B$60)/10^12*VLOOKUP($C86,GWPbyPollutant,2,FALSE)</f>
        <v>0</v>
      </c>
      <c r="AF86">
        <f>SUMIFS('EPS BAU Outputs'!AE:AE,'EPS BAU Outputs'!$A:$A,"*"&amp;$C86&amp;"*",'EPS BAU Outputs'!$A:$A,"*"&amp;$B86&amp;"*",'EPS BAU Outputs'!$A:$A,"*"&amp;$A86&amp;"*",'EPS BAU Outputs'!$B:$B,$B$60)/10^12*VLOOKUP($C86,GWPbyPollutant,2,FALSE)</f>
        <v>0</v>
      </c>
      <c r="AG86">
        <f>SUMIFS('EPS BAU Outputs'!AF:AF,'EPS BAU Outputs'!$A:$A,"*"&amp;$C86&amp;"*",'EPS BAU Outputs'!$A:$A,"*"&amp;$B86&amp;"*",'EPS BAU Outputs'!$A:$A,"*"&amp;$A86&amp;"*",'EPS BAU Outputs'!$B:$B,$B$60)/10^12*VLOOKUP($C86,GWPbyPollutant,2,FALSE)</f>
        <v>0</v>
      </c>
      <c r="AH86">
        <f>SUMIFS('EPS BAU Outputs'!AG:AG,'EPS BAU Outputs'!$A:$A,"*"&amp;$C86&amp;"*",'EPS BAU Outputs'!$A:$A,"*"&amp;$B86&amp;"*",'EPS BAU Outputs'!$A:$A,"*"&amp;$A86&amp;"*",'EPS BAU Outputs'!$B:$B,$B$60)/10^12*VLOOKUP($C86,GWPbyPollutant,2,FALSE)</f>
        <v>0</v>
      </c>
    </row>
    <row r="87" spans="1:36" outlineLevel="1"/>
    <row r="88" spans="1:36" outlineLevel="1">
      <c r="D88" s="12">
        <v>2020</v>
      </c>
      <c r="E88" s="12">
        <v>2021</v>
      </c>
      <c r="F88" s="12">
        <v>2022</v>
      </c>
      <c r="G88" s="12">
        <v>2023</v>
      </c>
      <c r="H88" s="12">
        <v>2024</v>
      </c>
      <c r="I88" s="12">
        <v>2025</v>
      </c>
      <c r="J88" s="12">
        <v>2026</v>
      </c>
      <c r="K88" s="12">
        <v>2027</v>
      </c>
      <c r="L88" s="12">
        <v>2028</v>
      </c>
      <c r="M88" s="12">
        <v>2029</v>
      </c>
      <c r="N88" s="12">
        <v>2030</v>
      </c>
      <c r="O88" s="12">
        <v>2031</v>
      </c>
      <c r="P88" s="12">
        <v>2032</v>
      </c>
      <c r="Q88" s="12">
        <v>2033</v>
      </c>
      <c r="R88" s="12">
        <v>2034</v>
      </c>
      <c r="S88" s="12">
        <v>2035</v>
      </c>
      <c r="T88" s="12">
        <v>2036</v>
      </c>
      <c r="U88" s="12">
        <v>2037</v>
      </c>
      <c r="V88" s="12">
        <v>2038</v>
      </c>
      <c r="W88" s="12">
        <v>2039</v>
      </c>
      <c r="X88" s="12">
        <v>2040</v>
      </c>
      <c r="Y88" s="12">
        <v>2041</v>
      </c>
      <c r="Z88" s="12">
        <v>2042</v>
      </c>
      <c r="AA88" s="12">
        <v>2043</v>
      </c>
      <c r="AB88" s="12">
        <v>2044</v>
      </c>
      <c r="AC88" s="12">
        <v>2045</v>
      </c>
      <c r="AD88" s="12">
        <v>2046</v>
      </c>
      <c r="AE88" s="12">
        <v>2047</v>
      </c>
      <c r="AF88" s="12">
        <v>2048</v>
      </c>
      <c r="AG88" s="12">
        <v>2049</v>
      </c>
      <c r="AH88" s="12">
        <v>2050</v>
      </c>
      <c r="AI88" s="70" t="s">
        <v>598</v>
      </c>
      <c r="AJ88" s="70" t="s">
        <v>409</v>
      </c>
    </row>
    <row r="89" spans="1:36" outlineLevel="1">
      <c r="B89" t="s">
        <v>599</v>
      </c>
      <c r="C89" t="s">
        <v>412</v>
      </c>
      <c r="D89" s="21">
        <f>SUMIF($C$63:$C$86,$C89,D$63:D$86)</f>
        <v>761.46880964000002</v>
      </c>
      <c r="E89" s="21">
        <f t="shared" ref="E89:AH91" si="9">SUMIF($C$63:$C$86,$C89,E$63:E$86)</f>
        <v>768.66403207999997</v>
      </c>
      <c r="F89" s="21">
        <f t="shared" si="9"/>
        <v>774.69949592</v>
      </c>
      <c r="G89" s="21">
        <f t="shared" si="9"/>
        <v>777.99138060000007</v>
      </c>
      <c r="H89" s="21">
        <f t="shared" si="9"/>
        <v>772.87680988</v>
      </c>
      <c r="I89" s="21">
        <f t="shared" si="9"/>
        <v>773.3660897200001</v>
      </c>
      <c r="J89" s="21">
        <f t="shared" si="9"/>
        <v>775.50486131999992</v>
      </c>
      <c r="K89" s="21">
        <f t="shared" si="9"/>
        <v>775.0699129599999</v>
      </c>
      <c r="L89" s="21">
        <f t="shared" si="9"/>
        <v>780.51374884000006</v>
      </c>
      <c r="M89" s="21">
        <f t="shared" si="9"/>
        <v>783.26264240000012</v>
      </c>
      <c r="N89" s="21">
        <f t="shared" si="9"/>
        <v>784.37170140000001</v>
      </c>
      <c r="O89" s="21">
        <f t="shared" si="9"/>
        <v>786.56254347999993</v>
      </c>
      <c r="P89" s="21">
        <f t="shared" si="9"/>
        <v>789.21041415999991</v>
      </c>
      <c r="Q89" s="21">
        <f t="shared" si="9"/>
        <v>792.44390595999994</v>
      </c>
      <c r="R89" s="21">
        <f t="shared" si="9"/>
        <v>791.13043603999995</v>
      </c>
      <c r="S89" s="21">
        <f t="shared" si="9"/>
        <v>790.35484724000003</v>
      </c>
      <c r="T89" s="21">
        <f t="shared" si="9"/>
        <v>790.88233364000007</v>
      </c>
      <c r="U89" s="21">
        <f t="shared" si="9"/>
        <v>792.70878371999993</v>
      </c>
      <c r="V89" s="21">
        <f t="shared" si="9"/>
        <v>795.86773923999999</v>
      </c>
      <c r="W89" s="21">
        <f t="shared" si="9"/>
        <v>798.79034675999992</v>
      </c>
      <c r="X89" s="21">
        <f t="shared" si="9"/>
        <v>801.94352728000001</v>
      </c>
      <c r="Y89" s="21">
        <f t="shared" si="9"/>
        <v>803.97185316000002</v>
      </c>
      <c r="Z89" s="21">
        <f t="shared" si="9"/>
        <v>806.75825355999996</v>
      </c>
      <c r="AA89" s="21">
        <f t="shared" si="9"/>
        <v>809.28583651999998</v>
      </c>
      <c r="AB89" s="21">
        <f t="shared" si="9"/>
        <v>812.11977475999993</v>
      </c>
      <c r="AC89" s="21">
        <f t="shared" si="9"/>
        <v>814.22263271999998</v>
      </c>
      <c r="AD89" s="21">
        <f t="shared" si="9"/>
        <v>816.53746020000006</v>
      </c>
      <c r="AE89" s="21">
        <f t="shared" si="9"/>
        <v>819.19033532000003</v>
      </c>
      <c r="AF89" s="21">
        <f t="shared" si="9"/>
        <v>821.48134347999996</v>
      </c>
      <c r="AG89" s="21">
        <f t="shared" si="9"/>
        <v>823.74484527999994</v>
      </c>
      <c r="AH89" s="21">
        <f t="shared" si="9"/>
        <v>827.59082699999999</v>
      </c>
      <c r="AI89" s="74">
        <f>SUM(F89:AH89)</f>
        <v>23082.454682560005</v>
      </c>
      <c r="AJ89" s="67">
        <f>AI89/$AI$92</f>
        <v>0.59095481815985362</v>
      </c>
    </row>
    <row r="90" spans="1:36" outlineLevel="1">
      <c r="B90" t="s">
        <v>599</v>
      </c>
      <c r="C90" t="s">
        <v>411</v>
      </c>
      <c r="D90" s="21">
        <f t="shared" ref="D90:S91" si="10">SUMIF($C$63:$C$86,$C90,D$63:D$86)</f>
        <v>366.56389469999999</v>
      </c>
      <c r="E90" s="21">
        <f>SUMIF($C$63:$C$86,$C90,E$63:E$86)</f>
        <v>367.73254470000006</v>
      </c>
      <c r="F90" s="21">
        <f t="shared" si="10"/>
        <v>370.95611600000007</v>
      </c>
      <c r="G90" s="21">
        <f t="shared" si="10"/>
        <v>375.34814385000004</v>
      </c>
      <c r="H90" s="21">
        <f t="shared" si="10"/>
        <v>379.71579434999995</v>
      </c>
      <c r="I90" s="21">
        <f t="shared" si="10"/>
        <v>383.98790969999999</v>
      </c>
      <c r="J90" s="21">
        <f t="shared" si="10"/>
        <v>388.05713309999999</v>
      </c>
      <c r="K90" s="21">
        <f t="shared" si="10"/>
        <v>391.86010039999996</v>
      </c>
      <c r="L90" s="21">
        <f t="shared" si="10"/>
        <v>395.85245525000005</v>
      </c>
      <c r="M90" s="21">
        <f t="shared" si="10"/>
        <v>399.98809294999995</v>
      </c>
      <c r="N90" s="21">
        <f t="shared" si="10"/>
        <v>404.16179260000007</v>
      </c>
      <c r="O90" s="21">
        <f t="shared" si="10"/>
        <v>405.81454459999998</v>
      </c>
      <c r="P90" s="21">
        <f t="shared" si="10"/>
        <v>407.55928340000003</v>
      </c>
      <c r="Q90" s="21">
        <f t="shared" si="10"/>
        <v>409.22974005000003</v>
      </c>
      <c r="R90" s="21">
        <f t="shared" si="10"/>
        <v>410.86074880000001</v>
      </c>
      <c r="S90" s="21">
        <f t="shared" si="10"/>
        <v>412.8355871</v>
      </c>
      <c r="T90" s="21">
        <f t="shared" si="9"/>
        <v>414.52273344999998</v>
      </c>
      <c r="U90" s="21">
        <f t="shared" si="9"/>
        <v>416.19320334999998</v>
      </c>
      <c r="V90" s="21">
        <f t="shared" si="9"/>
        <v>417.85933519999992</v>
      </c>
      <c r="W90" s="21">
        <f t="shared" si="9"/>
        <v>419.22074354999995</v>
      </c>
      <c r="X90" s="21">
        <f t="shared" si="9"/>
        <v>420.78677695000005</v>
      </c>
      <c r="Y90" s="21">
        <f t="shared" si="9"/>
        <v>422.5123059</v>
      </c>
      <c r="Z90" s="21">
        <f t="shared" si="9"/>
        <v>423.9637798</v>
      </c>
      <c r="AA90" s="21">
        <f t="shared" si="9"/>
        <v>425.40939455</v>
      </c>
      <c r="AB90" s="21">
        <f t="shared" si="9"/>
        <v>426.58989005000001</v>
      </c>
      <c r="AC90" s="21">
        <f t="shared" si="9"/>
        <v>427.70556920000001</v>
      </c>
      <c r="AD90" s="21">
        <f t="shared" si="9"/>
        <v>429.24703445</v>
      </c>
      <c r="AE90" s="21">
        <f t="shared" si="9"/>
        <v>430.60833680000002</v>
      </c>
      <c r="AF90" s="21">
        <f t="shared" si="9"/>
        <v>431.61390314999994</v>
      </c>
      <c r="AG90" s="21">
        <f t="shared" si="9"/>
        <v>432.85350689999996</v>
      </c>
      <c r="AH90" s="21">
        <f t="shared" si="9"/>
        <v>434.50536850000003</v>
      </c>
      <c r="AI90" s="74">
        <f t="shared" ref="AI90:AI91" si="11">SUM(F90:AH90)</f>
        <v>11909.819323949998</v>
      </c>
      <c r="AJ90" s="67">
        <f>AI90/$AI$92</f>
        <v>0.30491406610317234</v>
      </c>
    </row>
    <row r="91" spans="1:36" outlineLevel="1">
      <c r="B91" t="s">
        <v>599</v>
      </c>
      <c r="C91" t="s">
        <v>595</v>
      </c>
      <c r="D91" s="21">
        <f t="shared" si="10"/>
        <v>189.3</v>
      </c>
      <c r="E91" s="21">
        <f t="shared" si="9"/>
        <v>208.13800000000001</v>
      </c>
      <c r="F91" s="21">
        <f t="shared" si="9"/>
        <v>211.65799999999999</v>
      </c>
      <c r="G91" s="21">
        <f t="shared" si="9"/>
        <v>216.00299999999999</v>
      </c>
      <c r="H91" s="21">
        <f t="shared" si="9"/>
        <v>191.16200000000001</v>
      </c>
      <c r="I91" s="21">
        <f t="shared" si="9"/>
        <v>190.43700000000001</v>
      </c>
      <c r="J91" s="21">
        <f t="shared" si="9"/>
        <v>189.91900000000001</v>
      </c>
      <c r="K91" s="21">
        <f t="shared" si="9"/>
        <v>188.99100000000001</v>
      </c>
      <c r="L91" s="21">
        <f t="shared" si="9"/>
        <v>187.43700000000001</v>
      </c>
      <c r="M91" s="21">
        <f t="shared" si="9"/>
        <v>155.97399999999999</v>
      </c>
      <c r="N91" s="21">
        <f t="shared" si="9"/>
        <v>152.86699999999999</v>
      </c>
      <c r="O91" s="21">
        <f t="shared" si="9"/>
        <v>148.41800000000001</v>
      </c>
      <c r="P91" s="21">
        <f t="shared" si="9"/>
        <v>145.93299999999999</v>
      </c>
      <c r="Q91" s="21">
        <f t="shared" si="9"/>
        <v>142.00200000000001</v>
      </c>
      <c r="R91" s="21">
        <f t="shared" si="9"/>
        <v>119.64400000000001</v>
      </c>
      <c r="S91" s="21">
        <f t="shared" si="9"/>
        <v>117.366</v>
      </c>
      <c r="T91" s="21">
        <f t="shared" si="9"/>
        <v>108.986</v>
      </c>
      <c r="U91" s="21">
        <f t="shared" si="9"/>
        <v>109.4</v>
      </c>
      <c r="V91" s="21">
        <f t="shared" si="9"/>
        <v>109.81399999999999</v>
      </c>
      <c r="W91" s="21">
        <f t="shared" si="9"/>
        <v>110.22799999999999</v>
      </c>
      <c r="X91" s="21">
        <f t="shared" si="9"/>
        <v>110.642</v>
      </c>
      <c r="Y91" s="21">
        <f t="shared" si="9"/>
        <v>111.157</v>
      </c>
      <c r="Z91" s="21">
        <f t="shared" si="9"/>
        <v>111.572</v>
      </c>
      <c r="AA91" s="21">
        <f t="shared" si="9"/>
        <v>111.988</v>
      </c>
      <c r="AB91" s="21">
        <f t="shared" si="9"/>
        <v>112.502</v>
      </c>
      <c r="AC91" s="21">
        <f t="shared" si="9"/>
        <v>112.91800000000001</v>
      </c>
      <c r="AD91" s="21">
        <f t="shared" si="9"/>
        <v>115.29900000000001</v>
      </c>
      <c r="AE91" s="21">
        <f t="shared" si="9"/>
        <v>117.679</v>
      </c>
      <c r="AF91" s="21">
        <f t="shared" si="9"/>
        <v>120.06</v>
      </c>
      <c r="AG91" s="21">
        <f t="shared" si="9"/>
        <v>122.441</v>
      </c>
      <c r="AH91" s="21">
        <f t="shared" si="9"/>
        <v>124.822</v>
      </c>
      <c r="AI91" s="74">
        <f t="shared" si="11"/>
        <v>4067.3189999999995</v>
      </c>
      <c r="AJ91" s="67">
        <f>AI91/$AI$92</f>
        <v>0.10413111573697417</v>
      </c>
    </row>
    <row r="92" spans="1:36" outlineLevel="1">
      <c r="D92" s="69">
        <f t="shared" ref="D92:AJ92" si="12">SUM(D89:D91)</f>
        <v>1317.33270434</v>
      </c>
      <c r="E92" s="69">
        <f t="shared" si="12"/>
        <v>1344.53457678</v>
      </c>
      <c r="F92" s="69">
        <f t="shared" si="12"/>
        <v>1357.3136119199999</v>
      </c>
      <c r="G92" s="69">
        <f t="shared" si="12"/>
        <v>1369.3425244500002</v>
      </c>
      <c r="H92" s="69">
        <f t="shared" si="12"/>
        <v>1343.75460423</v>
      </c>
      <c r="I92" s="69">
        <f t="shared" si="12"/>
        <v>1347.7909994199999</v>
      </c>
      <c r="J92" s="69">
        <f t="shared" si="12"/>
        <v>1353.4809944199999</v>
      </c>
      <c r="K92" s="69">
        <f t="shared" si="12"/>
        <v>1355.92101336</v>
      </c>
      <c r="L92" s="69">
        <f t="shared" si="12"/>
        <v>1363.8032040900002</v>
      </c>
      <c r="M92" s="69">
        <f t="shared" si="12"/>
        <v>1339.2247353499999</v>
      </c>
      <c r="N92" s="69">
        <f t="shared" si="12"/>
        <v>1341.400494</v>
      </c>
      <c r="O92" s="69">
        <f t="shared" si="12"/>
        <v>1340.7950880799999</v>
      </c>
      <c r="P92" s="69">
        <f t="shared" si="12"/>
        <v>1342.7026975599999</v>
      </c>
      <c r="Q92" s="69">
        <f t="shared" si="12"/>
        <v>1343.67564601</v>
      </c>
      <c r="R92" s="69">
        <f t="shared" si="12"/>
        <v>1321.63518484</v>
      </c>
      <c r="S92" s="69">
        <f t="shared" si="12"/>
        <v>1320.5564343400001</v>
      </c>
      <c r="T92" s="69">
        <f t="shared" si="12"/>
        <v>1314.3910670900002</v>
      </c>
      <c r="U92" s="69">
        <f t="shared" si="12"/>
        <v>1318.30198707</v>
      </c>
      <c r="V92" s="69">
        <f t="shared" si="12"/>
        <v>1323.5410744399999</v>
      </c>
      <c r="W92" s="69">
        <f t="shared" si="12"/>
        <v>1328.2390903099999</v>
      </c>
      <c r="X92" s="69">
        <f t="shared" si="12"/>
        <v>1333.3723042300001</v>
      </c>
      <c r="Y92" s="69">
        <f t="shared" si="12"/>
        <v>1337.6411590599998</v>
      </c>
      <c r="Z92" s="69">
        <f t="shared" si="12"/>
        <v>1342.29403336</v>
      </c>
      <c r="AA92" s="69">
        <f t="shared" si="12"/>
        <v>1346.6832310699999</v>
      </c>
      <c r="AB92" s="69">
        <f t="shared" si="12"/>
        <v>1351.21166481</v>
      </c>
      <c r="AC92" s="69">
        <f t="shared" si="12"/>
        <v>1354.8462019200001</v>
      </c>
      <c r="AD92" s="69">
        <f t="shared" si="12"/>
        <v>1361.0834946499999</v>
      </c>
      <c r="AE92" s="69">
        <f t="shared" si="12"/>
        <v>1367.4776721200001</v>
      </c>
      <c r="AF92" s="69">
        <f t="shared" si="12"/>
        <v>1373.15524663</v>
      </c>
      <c r="AG92" s="69">
        <f t="shared" si="12"/>
        <v>1379.0393521799999</v>
      </c>
      <c r="AH92" s="69">
        <f t="shared" si="12"/>
        <v>1386.9181954999999</v>
      </c>
      <c r="AI92" s="72">
        <f t="shared" si="12"/>
        <v>39059.593006509996</v>
      </c>
      <c r="AJ92" s="68">
        <f t="shared" si="12"/>
        <v>1.0000000000000002</v>
      </c>
    </row>
    <row r="93" spans="1:36" outlineLevel="1"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12"/>
      <c r="AJ93" s="12"/>
    </row>
    <row r="94" spans="1:36" outlineLevel="1">
      <c r="D94" s="12">
        <v>2020</v>
      </c>
      <c r="E94" s="12">
        <v>2021</v>
      </c>
      <c r="F94" s="12">
        <v>2022</v>
      </c>
      <c r="G94" s="12">
        <v>2023</v>
      </c>
      <c r="H94" s="12">
        <v>2024</v>
      </c>
      <c r="I94" s="12">
        <v>2025</v>
      </c>
      <c r="J94" s="12">
        <v>2026</v>
      </c>
      <c r="K94" s="12">
        <v>2027</v>
      </c>
      <c r="L94" s="12">
        <v>2028</v>
      </c>
      <c r="M94" s="12">
        <v>2029</v>
      </c>
      <c r="N94" s="12">
        <v>2030</v>
      </c>
      <c r="O94" s="12">
        <v>2031</v>
      </c>
      <c r="P94" s="12">
        <v>2032</v>
      </c>
      <c r="Q94" s="12">
        <v>2033</v>
      </c>
      <c r="R94" s="12">
        <v>2034</v>
      </c>
      <c r="S94" s="12">
        <v>2035</v>
      </c>
      <c r="T94" s="12">
        <v>2036</v>
      </c>
      <c r="U94" s="12">
        <v>2037</v>
      </c>
      <c r="V94" s="12">
        <v>2038</v>
      </c>
      <c r="W94" s="12">
        <v>2039</v>
      </c>
      <c r="X94" s="12">
        <v>2040</v>
      </c>
      <c r="Y94" s="12">
        <v>2041</v>
      </c>
      <c r="Z94" s="12">
        <v>2042</v>
      </c>
      <c r="AA94" s="12">
        <v>2043</v>
      </c>
      <c r="AB94" s="12">
        <v>2044</v>
      </c>
      <c r="AC94" s="12">
        <v>2045</v>
      </c>
      <c r="AD94" s="12">
        <v>2046</v>
      </c>
      <c r="AE94" s="12">
        <v>2047</v>
      </c>
      <c r="AF94" s="12">
        <v>2048</v>
      </c>
      <c r="AG94" s="12">
        <v>2049</v>
      </c>
      <c r="AH94" s="12">
        <v>2050</v>
      </c>
      <c r="AI94" s="70" t="s">
        <v>598</v>
      </c>
      <c r="AJ94" s="70" t="s">
        <v>409</v>
      </c>
    </row>
    <row r="95" spans="1:36" outlineLevel="1">
      <c r="B95" t="s">
        <v>521</v>
      </c>
      <c r="C95" t="s">
        <v>600</v>
      </c>
      <c r="D95" s="21">
        <f t="shared" ref="D95:D102" si="13">SUMIF($B$63:$B$86,$B95,D$63:D$86)</f>
        <v>5.2190224000000001</v>
      </c>
      <c r="E95" s="21">
        <f>SUMIF($B$63:$B$86,$B95,E$63:E$86)</f>
        <v>5.5438058999999997</v>
      </c>
      <c r="F95" s="21">
        <f t="shared" ref="E95:AH102" si="14">SUMIF($B$63:$B$86,$B95,F$63:F$86)</f>
        <v>5.7082372000000001</v>
      </c>
      <c r="G95" s="21">
        <f t="shared" si="14"/>
        <v>5.8185605000000002</v>
      </c>
      <c r="H95" s="21">
        <f t="shared" si="14"/>
        <v>5.7890638000000001</v>
      </c>
      <c r="I95" s="21">
        <f t="shared" si="14"/>
        <v>5.7458948999999997</v>
      </c>
      <c r="J95" s="21">
        <f t="shared" si="14"/>
        <v>5.6646308000000003</v>
      </c>
      <c r="K95" s="21">
        <f t="shared" si="14"/>
        <v>5.5675074999999996</v>
      </c>
      <c r="L95" s="21">
        <f t="shared" si="14"/>
        <v>5.4767776000000001</v>
      </c>
      <c r="M95" s="21">
        <f t="shared" si="14"/>
        <v>5.3769729000000002</v>
      </c>
      <c r="N95" s="21">
        <f t="shared" si="14"/>
        <v>5.2775759999999998</v>
      </c>
      <c r="O95" s="21">
        <f t="shared" si="14"/>
        <v>5.1758356999999995</v>
      </c>
      <c r="P95" s="21">
        <f t="shared" si="14"/>
        <v>5.0734906999999998</v>
      </c>
      <c r="Q95" s="21">
        <f t="shared" si="14"/>
        <v>4.9649812999999998</v>
      </c>
      <c r="R95" s="21">
        <f t="shared" si="14"/>
        <v>4.8489012000000002</v>
      </c>
      <c r="S95" s="21">
        <f t="shared" si="14"/>
        <v>4.7355891000000003</v>
      </c>
      <c r="T95" s="21">
        <f t="shared" si="14"/>
        <v>4.6249038999999996</v>
      </c>
      <c r="U95" s="21">
        <f t="shared" si="14"/>
        <v>4.5200018000000002</v>
      </c>
      <c r="V95" s="21">
        <f t="shared" si="14"/>
        <v>4.4129351000000003</v>
      </c>
      <c r="W95" s="21">
        <f t="shared" si="14"/>
        <v>4.3178479999999997</v>
      </c>
      <c r="X95" s="21">
        <f t="shared" si="14"/>
        <v>4.2223951</v>
      </c>
      <c r="Y95" s="21">
        <f t="shared" si="14"/>
        <v>4.1334109999999997</v>
      </c>
      <c r="Z95" s="21">
        <f t="shared" si="14"/>
        <v>4.0531889000000003</v>
      </c>
      <c r="AA95" s="21">
        <f t="shared" si="14"/>
        <v>3.9807236499999998</v>
      </c>
      <c r="AB95" s="21">
        <f t="shared" si="14"/>
        <v>3.9067653499999997</v>
      </c>
      <c r="AC95" s="21">
        <f t="shared" si="14"/>
        <v>3.8427783</v>
      </c>
      <c r="AD95" s="21">
        <f t="shared" si="14"/>
        <v>3.7897424499999999</v>
      </c>
      <c r="AE95" s="21">
        <f t="shared" si="14"/>
        <v>3.7423954500000001</v>
      </c>
      <c r="AF95" s="21">
        <f t="shared" si="14"/>
        <v>3.6971706499999999</v>
      </c>
      <c r="AG95" s="21">
        <f t="shared" si="14"/>
        <v>3.6581666500000001</v>
      </c>
      <c r="AH95" s="21">
        <f t="shared" si="14"/>
        <v>3.6352628</v>
      </c>
      <c r="AI95" s="74">
        <f>SUM(F95:AH95)</f>
        <v>135.76170830000001</v>
      </c>
      <c r="AJ95" s="67">
        <f t="shared" ref="AJ95:AJ102" si="15">AI95/$AI$103</f>
        <v>3.4757583950598974E-3</v>
      </c>
    </row>
    <row r="96" spans="1:36" outlineLevel="1">
      <c r="B96" t="s">
        <v>522</v>
      </c>
      <c r="C96" t="s">
        <v>600</v>
      </c>
      <c r="D96" s="21">
        <f t="shared" si="13"/>
        <v>7.1549265000000002</v>
      </c>
      <c r="E96" s="21">
        <f t="shared" ref="E96:S96" si="16">SUMIF($B$63:$B$86,$B96,E$63:E$86)</f>
        <v>7.7140050000000002</v>
      </c>
      <c r="F96" s="21">
        <f t="shared" si="16"/>
        <v>7.4120840000000001</v>
      </c>
      <c r="G96" s="21">
        <f t="shared" si="16"/>
        <v>7.1715625000000003</v>
      </c>
      <c r="H96" s="21">
        <f t="shared" si="16"/>
        <v>6.9454475000000002</v>
      </c>
      <c r="I96" s="21">
        <f t="shared" si="16"/>
        <v>6.3129095</v>
      </c>
      <c r="J96" s="21">
        <f t="shared" si="16"/>
        <v>6.0602437</v>
      </c>
      <c r="K96" s="21">
        <f t="shared" si="16"/>
        <v>5.8306922999999991</v>
      </c>
      <c r="L96" s="21">
        <f t="shared" si="16"/>
        <v>5.4469561000000004</v>
      </c>
      <c r="M96" s="21">
        <f t="shared" si="16"/>
        <v>5.1887531999999998</v>
      </c>
      <c r="N96" s="21">
        <f t="shared" si="16"/>
        <v>4.9588622000000004</v>
      </c>
      <c r="O96" s="21">
        <f t="shared" si="16"/>
        <v>4.9803493999999997</v>
      </c>
      <c r="P96" s="21">
        <f t="shared" si="16"/>
        <v>4.9373925999999999</v>
      </c>
      <c r="Q96" s="21">
        <f t="shared" si="16"/>
        <v>4.9743183999999996</v>
      </c>
      <c r="R96" s="21">
        <f t="shared" si="16"/>
        <v>4.8642366999999993</v>
      </c>
      <c r="S96" s="21">
        <f t="shared" si="16"/>
        <v>4.8178338000000007</v>
      </c>
      <c r="T96" s="21">
        <f t="shared" si="14"/>
        <v>4.8114311000000001</v>
      </c>
      <c r="U96" s="21">
        <f t="shared" si="14"/>
        <v>4.8199978000000003</v>
      </c>
      <c r="V96" s="21">
        <f t="shared" si="14"/>
        <v>4.8099290999999997</v>
      </c>
      <c r="W96" s="21">
        <f t="shared" si="14"/>
        <v>4.8275170000000003</v>
      </c>
      <c r="X96" s="21">
        <f t="shared" si="14"/>
        <v>4.8010299999999999</v>
      </c>
      <c r="Y96" s="21">
        <f t="shared" si="14"/>
        <v>4.8180516000000004</v>
      </c>
      <c r="Z96" s="21">
        <f t="shared" si="14"/>
        <v>4.8321553000000002</v>
      </c>
      <c r="AA96" s="21">
        <f t="shared" si="14"/>
        <v>4.8229138000000003</v>
      </c>
      <c r="AB96" s="21">
        <f t="shared" si="14"/>
        <v>4.8246313999999995</v>
      </c>
      <c r="AC96" s="21">
        <f t="shared" si="14"/>
        <v>4.7441513000000004</v>
      </c>
      <c r="AD96" s="21">
        <f t="shared" si="14"/>
        <v>4.7454805000000002</v>
      </c>
      <c r="AE96" s="21">
        <f t="shared" si="14"/>
        <v>4.7541504000000003</v>
      </c>
      <c r="AF96" s="21">
        <f t="shared" si="14"/>
        <v>4.7730122999999995</v>
      </c>
      <c r="AG96" s="21">
        <f t="shared" si="14"/>
        <v>4.7816719000000001</v>
      </c>
      <c r="AH96" s="21">
        <f t="shared" si="14"/>
        <v>4.7975151</v>
      </c>
      <c r="AI96" s="74">
        <f t="shared" ref="AI96:AI102" si="17">SUM(F96:AH96)</f>
        <v>151.86528050000004</v>
      </c>
      <c r="AJ96" s="67">
        <f t="shared" si="15"/>
        <v>3.8880405250174745E-3</v>
      </c>
    </row>
    <row r="97" spans="1:37" outlineLevel="1">
      <c r="B97" t="s">
        <v>523</v>
      </c>
      <c r="C97" t="s">
        <v>600</v>
      </c>
      <c r="D97" s="21">
        <f t="shared" si="13"/>
        <v>0.48576049999999998</v>
      </c>
      <c r="E97" s="21">
        <f t="shared" si="14"/>
        <v>0.49116786000000001</v>
      </c>
      <c r="F97" s="21">
        <f t="shared" si="14"/>
        <v>0.50087983000000003</v>
      </c>
      <c r="G97" s="21">
        <f t="shared" si="14"/>
        <v>0.48559952000000001</v>
      </c>
      <c r="H97" s="21">
        <f t="shared" si="14"/>
        <v>0.48299497000000002</v>
      </c>
      <c r="I97" s="21">
        <f t="shared" si="14"/>
        <v>0.48065151</v>
      </c>
      <c r="J97" s="21">
        <f t="shared" si="14"/>
        <v>0.47788151000000001</v>
      </c>
      <c r="K97" s="21">
        <f t="shared" si="14"/>
        <v>0.47483098000000001</v>
      </c>
      <c r="L97" s="21">
        <f t="shared" si="14"/>
        <v>0.47166274000000002</v>
      </c>
      <c r="M97" s="21">
        <f t="shared" si="14"/>
        <v>0.46830826000000003</v>
      </c>
      <c r="N97" s="21">
        <f t="shared" si="14"/>
        <v>0.46517202999999996</v>
      </c>
      <c r="O97" s="21">
        <f t="shared" si="14"/>
        <v>0.46216016000000004</v>
      </c>
      <c r="P97" s="21">
        <f t="shared" si="14"/>
        <v>0.45901229999999998</v>
      </c>
      <c r="Q97" s="21">
        <f t="shared" si="14"/>
        <v>0.45588339999999999</v>
      </c>
      <c r="R97" s="21">
        <f t="shared" si="14"/>
        <v>0.45321343000000003</v>
      </c>
      <c r="S97" s="21">
        <f t="shared" si="14"/>
        <v>0.45084020000000002</v>
      </c>
      <c r="T97" s="21">
        <f t="shared" si="14"/>
        <v>0.44878495000000002</v>
      </c>
      <c r="U97" s="21">
        <f t="shared" si="14"/>
        <v>0.44671137</v>
      </c>
      <c r="V97" s="21">
        <f t="shared" si="14"/>
        <v>0.44459585000000001</v>
      </c>
      <c r="W97" s="21">
        <f t="shared" si="14"/>
        <v>0.4425827</v>
      </c>
      <c r="X97" s="21">
        <f t="shared" si="14"/>
        <v>0.44066374999999997</v>
      </c>
      <c r="Y97" s="21">
        <f t="shared" si="14"/>
        <v>0.43859819</v>
      </c>
      <c r="Z97" s="21">
        <f t="shared" si="14"/>
        <v>0.43670337000000004</v>
      </c>
      <c r="AA97" s="21">
        <f t="shared" si="14"/>
        <v>0.43489158999999999</v>
      </c>
      <c r="AB97" s="21">
        <f t="shared" si="14"/>
        <v>0.43306933999999997</v>
      </c>
      <c r="AC97" s="21">
        <f t="shared" si="14"/>
        <v>0.43137585000000001</v>
      </c>
      <c r="AD97" s="21">
        <f t="shared" si="14"/>
        <v>0.42976042999999997</v>
      </c>
      <c r="AE97" s="21">
        <f t="shared" si="14"/>
        <v>0.42820837</v>
      </c>
      <c r="AF97" s="21">
        <f t="shared" si="14"/>
        <v>0.42663322000000004</v>
      </c>
      <c r="AG97" s="21">
        <f t="shared" si="14"/>
        <v>0.42499784000000002</v>
      </c>
      <c r="AH97" s="21">
        <f t="shared" si="14"/>
        <v>0.42333993000000003</v>
      </c>
      <c r="AI97" s="74">
        <f t="shared" si="17"/>
        <v>13.12000759</v>
      </c>
      <c r="AJ97" s="67">
        <f t="shared" si="15"/>
        <v>3.3589719144829053E-4</v>
      </c>
    </row>
    <row r="98" spans="1:37" outlineLevel="1">
      <c r="B98" t="s">
        <v>524</v>
      </c>
      <c r="C98" t="s">
        <v>600</v>
      </c>
      <c r="D98" s="21">
        <f t="shared" si="13"/>
        <v>0.38042114000000005</v>
      </c>
      <c r="E98" s="21">
        <f t="shared" si="14"/>
        <v>0.39962164999999994</v>
      </c>
      <c r="F98" s="21">
        <f t="shared" si="14"/>
        <v>0.41187562999999999</v>
      </c>
      <c r="G98" s="21">
        <f t="shared" si="14"/>
        <v>0.40915562</v>
      </c>
      <c r="H98" s="21">
        <f t="shared" si="14"/>
        <v>0.40824463999999999</v>
      </c>
      <c r="I98" s="21">
        <f t="shared" si="14"/>
        <v>0.40772878000000001</v>
      </c>
      <c r="J98" s="21">
        <f t="shared" si="14"/>
        <v>0.40668579999999999</v>
      </c>
      <c r="K98" s="21">
        <f t="shared" si="14"/>
        <v>0.40815188000000002</v>
      </c>
      <c r="L98" s="21">
        <f t="shared" si="14"/>
        <v>0.40865620000000002</v>
      </c>
      <c r="M98" s="21">
        <f t="shared" si="14"/>
        <v>0.40847142000000003</v>
      </c>
      <c r="N98" s="21">
        <f t="shared" si="14"/>
        <v>0.40844648</v>
      </c>
      <c r="O98" s="21">
        <f t="shared" si="14"/>
        <v>0.40871931</v>
      </c>
      <c r="P98" s="21">
        <f t="shared" si="14"/>
        <v>0.40834399999999998</v>
      </c>
      <c r="Q98" s="21">
        <f t="shared" si="14"/>
        <v>0.40820677999999999</v>
      </c>
      <c r="R98" s="21">
        <f t="shared" si="14"/>
        <v>0.40836225000000004</v>
      </c>
      <c r="S98" s="21">
        <f t="shared" si="14"/>
        <v>0.40901021000000004</v>
      </c>
      <c r="T98" s="21">
        <f t="shared" si="14"/>
        <v>0.40966970999999996</v>
      </c>
      <c r="U98" s="21">
        <f t="shared" si="14"/>
        <v>0.41011054000000002</v>
      </c>
      <c r="V98" s="21">
        <f t="shared" si="14"/>
        <v>0.41031371999999999</v>
      </c>
      <c r="W98" s="21">
        <f t="shared" si="14"/>
        <v>0.41052078000000003</v>
      </c>
      <c r="X98" s="21">
        <f t="shared" si="14"/>
        <v>0.41049919000000001</v>
      </c>
      <c r="Y98" s="21">
        <f t="shared" si="14"/>
        <v>0.41049727000000003</v>
      </c>
      <c r="Z98" s="21">
        <f t="shared" si="14"/>
        <v>0.41087253000000001</v>
      </c>
      <c r="AA98" s="21">
        <f t="shared" si="14"/>
        <v>0.41117469000000006</v>
      </c>
      <c r="AB98" s="21">
        <f t="shared" si="14"/>
        <v>0.41145774000000002</v>
      </c>
      <c r="AC98" s="21">
        <f t="shared" si="14"/>
        <v>0.41196624999999998</v>
      </c>
      <c r="AD98" s="21">
        <f t="shared" si="14"/>
        <v>0.41232884000000003</v>
      </c>
      <c r="AE98" s="21">
        <f t="shared" si="14"/>
        <v>0.41284200999999998</v>
      </c>
      <c r="AF98" s="21">
        <f t="shared" si="14"/>
        <v>0.41323803999999997</v>
      </c>
      <c r="AG98" s="21">
        <f t="shared" si="14"/>
        <v>0.41350567999999999</v>
      </c>
      <c r="AH98" s="21">
        <f t="shared" si="14"/>
        <v>0.41387889999999999</v>
      </c>
      <c r="AI98" s="74">
        <f t="shared" si="17"/>
        <v>11.892934890000001</v>
      </c>
      <c r="AJ98" s="67">
        <f t="shared" si="15"/>
        <v>3.0448179242466311E-4</v>
      </c>
    </row>
    <row r="99" spans="1:37" outlineLevel="1">
      <c r="B99" t="s">
        <v>590</v>
      </c>
      <c r="C99" t="s">
        <v>600</v>
      </c>
      <c r="D99" s="21">
        <f t="shared" si="13"/>
        <v>1250.703</v>
      </c>
      <c r="E99" s="21">
        <f t="shared" si="14"/>
        <v>1287.4702499999999</v>
      </c>
      <c r="F99" s="21">
        <f t="shared" si="14"/>
        <v>1299.86925</v>
      </c>
      <c r="G99" s="21">
        <f t="shared" si="14"/>
        <v>1311.5527999999999</v>
      </c>
      <c r="H99" s="21">
        <f t="shared" si="14"/>
        <v>1285.9850000000001</v>
      </c>
      <c r="I99" s="21">
        <f t="shared" si="14"/>
        <v>1290.2071500000002</v>
      </c>
      <c r="J99" s="21">
        <f t="shared" si="14"/>
        <v>1295.7425500000002</v>
      </c>
      <c r="K99" s="21">
        <f t="shared" si="14"/>
        <v>1298.27235</v>
      </c>
      <c r="L99" s="21">
        <f t="shared" si="14"/>
        <v>1306.13985</v>
      </c>
      <c r="M99" s="21">
        <f t="shared" si="14"/>
        <v>1281.4047</v>
      </c>
      <c r="N99" s="21">
        <f t="shared" si="14"/>
        <v>1283.4212500000001</v>
      </c>
      <c r="O99" s="21">
        <f t="shared" si="14"/>
        <v>1282.6871000000001</v>
      </c>
      <c r="P99" s="21">
        <f t="shared" si="14"/>
        <v>1284.2247</v>
      </c>
      <c r="Q99" s="21">
        <f t="shared" si="14"/>
        <v>1284.7806</v>
      </c>
      <c r="R99" s="21">
        <f t="shared" si="14"/>
        <v>1262.47705</v>
      </c>
      <c r="S99" s="21">
        <f t="shared" si="14"/>
        <v>1261.3213500000002</v>
      </c>
      <c r="T99" s="21">
        <f t="shared" si="14"/>
        <v>1254.7826500000001</v>
      </c>
      <c r="U99" s="21">
        <f t="shared" si="14"/>
        <v>1258.2996000000001</v>
      </c>
      <c r="V99" s="21">
        <f t="shared" si="14"/>
        <v>1263.1392000000001</v>
      </c>
      <c r="W99" s="21">
        <f t="shared" si="14"/>
        <v>1267.7047</v>
      </c>
      <c r="X99" s="21">
        <f t="shared" si="14"/>
        <v>1272.4699499999999</v>
      </c>
      <c r="Y99" s="21">
        <f t="shared" si="14"/>
        <v>1276.2943499999999</v>
      </c>
      <c r="Z99" s="21">
        <f t="shared" si="14"/>
        <v>1280.5230000000001</v>
      </c>
      <c r="AA99" s="21">
        <f t="shared" si="14"/>
        <v>1284.7833000000001</v>
      </c>
      <c r="AB99" s="21">
        <f t="shared" si="14"/>
        <v>1288.8671999999999</v>
      </c>
      <c r="AC99" s="21">
        <f t="shared" si="14"/>
        <v>1292.1557499999999</v>
      </c>
      <c r="AD99" s="21">
        <f t="shared" si="14"/>
        <v>1298.2338999999999</v>
      </c>
      <c r="AE99" s="21">
        <f t="shared" si="14"/>
        <v>1304.1496000000002</v>
      </c>
      <c r="AF99" s="21">
        <f t="shared" si="14"/>
        <v>1309.36295</v>
      </c>
      <c r="AG99" s="21">
        <f t="shared" si="14"/>
        <v>1314.7869499999999</v>
      </c>
      <c r="AH99" s="21">
        <f t="shared" si="14"/>
        <v>1322.4355500000001</v>
      </c>
      <c r="AI99" s="74">
        <f t="shared" si="17"/>
        <v>37316.074350000003</v>
      </c>
      <c r="AJ99" s="67">
        <f t="shared" si="15"/>
        <v>0.95536260052122379</v>
      </c>
    </row>
    <row r="100" spans="1:37" outlineLevel="1">
      <c r="B100" t="s">
        <v>530</v>
      </c>
      <c r="C100" t="s">
        <v>600</v>
      </c>
      <c r="D100" s="21">
        <f t="shared" si="13"/>
        <v>9.8573799999999989E-2</v>
      </c>
      <c r="E100" s="21">
        <f t="shared" si="14"/>
        <v>0.10422637000000001</v>
      </c>
      <c r="F100" s="21">
        <f t="shared" si="14"/>
        <v>0.10778525999999999</v>
      </c>
      <c r="G100" s="21">
        <f t="shared" si="14"/>
        <v>0.10934631</v>
      </c>
      <c r="H100" s="21">
        <f t="shared" si="14"/>
        <v>0.10985332</v>
      </c>
      <c r="I100" s="21">
        <f t="shared" si="14"/>
        <v>0.11066472999999999</v>
      </c>
      <c r="J100" s="21">
        <f t="shared" si="14"/>
        <v>0.11100261</v>
      </c>
      <c r="K100" s="21">
        <f t="shared" si="14"/>
        <v>0.11098069999999999</v>
      </c>
      <c r="L100" s="21">
        <f t="shared" si="14"/>
        <v>0.11080145</v>
      </c>
      <c r="M100" s="21">
        <f t="shared" si="14"/>
        <v>0.11052956999999999</v>
      </c>
      <c r="N100" s="21">
        <f t="shared" si="14"/>
        <v>0.11018729000000001</v>
      </c>
      <c r="O100" s="21">
        <f t="shared" si="14"/>
        <v>0.10992351</v>
      </c>
      <c r="P100" s="21">
        <f t="shared" si="14"/>
        <v>0.11025795999999999</v>
      </c>
      <c r="Q100" s="21">
        <f t="shared" si="14"/>
        <v>0.11015612999999999</v>
      </c>
      <c r="R100" s="21">
        <f t="shared" si="14"/>
        <v>0.10992125999999999</v>
      </c>
      <c r="S100" s="21">
        <f t="shared" si="14"/>
        <v>0.10981103</v>
      </c>
      <c r="T100" s="21">
        <f t="shared" si="14"/>
        <v>0.10962743</v>
      </c>
      <c r="U100" s="21">
        <f t="shared" si="14"/>
        <v>0.10956556000000001</v>
      </c>
      <c r="V100" s="21">
        <f t="shared" si="14"/>
        <v>0.10960067000000001</v>
      </c>
      <c r="W100" s="21">
        <f t="shared" si="14"/>
        <v>0.10942183</v>
      </c>
      <c r="X100" s="21">
        <f t="shared" si="14"/>
        <v>0.10926618999999999</v>
      </c>
      <c r="Y100" s="21">
        <f t="shared" si="14"/>
        <v>0.109251</v>
      </c>
      <c r="Z100" s="21">
        <f t="shared" si="14"/>
        <v>0.10911325999999999</v>
      </c>
      <c r="AA100" s="21">
        <f t="shared" si="14"/>
        <v>0.10922733999999999</v>
      </c>
      <c r="AB100" s="21">
        <f t="shared" si="14"/>
        <v>0.10904098</v>
      </c>
      <c r="AC100" s="21">
        <f t="shared" si="14"/>
        <v>0.10868021999999999</v>
      </c>
      <c r="AD100" s="21">
        <f t="shared" si="14"/>
        <v>0.10878243000000001</v>
      </c>
      <c r="AE100" s="21">
        <f t="shared" si="14"/>
        <v>0.10847588999999999</v>
      </c>
      <c r="AF100" s="21">
        <f t="shared" si="14"/>
        <v>0.10824242000000001</v>
      </c>
      <c r="AG100" s="21">
        <f t="shared" si="14"/>
        <v>0.10806011</v>
      </c>
      <c r="AH100" s="21">
        <f t="shared" si="14"/>
        <v>0.10814877000000001</v>
      </c>
      <c r="AI100" s="74">
        <f t="shared" si="17"/>
        <v>3.1757252299999998</v>
      </c>
      <c r="AJ100" s="67">
        <f t="shared" si="15"/>
        <v>8.130461649896625E-5</v>
      </c>
    </row>
    <row r="101" spans="1:37" outlineLevel="1">
      <c r="B101" t="s">
        <v>531</v>
      </c>
      <c r="C101" t="s">
        <v>600</v>
      </c>
      <c r="D101" s="21">
        <f t="shared" si="13"/>
        <v>53.291000000000004</v>
      </c>
      <c r="E101" s="21">
        <f t="shared" si="14"/>
        <v>42.811499999999995</v>
      </c>
      <c r="F101" s="21">
        <f t="shared" si="14"/>
        <v>43.3035</v>
      </c>
      <c r="G101" s="21">
        <f t="shared" si="14"/>
        <v>43.795499999999997</v>
      </c>
      <c r="H101" s="21">
        <f t="shared" si="14"/>
        <v>44.033999999999999</v>
      </c>
      <c r="I101" s="21">
        <f t="shared" si="14"/>
        <v>44.525999999999996</v>
      </c>
      <c r="J101" s="21">
        <f t="shared" si="14"/>
        <v>45.018000000000001</v>
      </c>
      <c r="K101" s="21">
        <f t="shared" si="14"/>
        <v>45.256500000000003</v>
      </c>
      <c r="L101" s="21">
        <f t="shared" si="14"/>
        <v>45.7485</v>
      </c>
      <c r="M101" s="21">
        <f t="shared" si="14"/>
        <v>46.267000000000003</v>
      </c>
      <c r="N101" s="21">
        <f t="shared" si="14"/>
        <v>46.758999999999993</v>
      </c>
      <c r="O101" s="21">
        <f t="shared" si="14"/>
        <v>46.970999999999997</v>
      </c>
      <c r="P101" s="21">
        <f t="shared" si="14"/>
        <v>47.489499999999992</v>
      </c>
      <c r="Q101" s="21">
        <f t="shared" si="14"/>
        <v>47.981499999999997</v>
      </c>
      <c r="R101" s="21">
        <f t="shared" si="14"/>
        <v>48.473500000000001</v>
      </c>
      <c r="S101" s="21">
        <f t="shared" si="14"/>
        <v>48.711999999999996</v>
      </c>
      <c r="T101" s="21">
        <f t="shared" si="14"/>
        <v>49.204000000000001</v>
      </c>
      <c r="U101" s="21">
        <f t="shared" si="14"/>
        <v>49.695999999999998</v>
      </c>
      <c r="V101" s="21">
        <f t="shared" si="14"/>
        <v>50.214500000000001</v>
      </c>
      <c r="W101" s="21">
        <f t="shared" si="14"/>
        <v>50.426500000000004</v>
      </c>
      <c r="X101" s="21">
        <f t="shared" si="14"/>
        <v>50.918500000000002</v>
      </c>
      <c r="Y101" s="21">
        <f t="shared" si="14"/>
        <v>51.437000000000005</v>
      </c>
      <c r="Z101" s="21">
        <f t="shared" si="14"/>
        <v>51.929000000000002</v>
      </c>
      <c r="AA101" s="21">
        <f t="shared" si="14"/>
        <v>52.140999999999998</v>
      </c>
      <c r="AB101" s="21">
        <f t="shared" si="14"/>
        <v>52.659500000000001</v>
      </c>
      <c r="AC101" s="21">
        <f t="shared" si="14"/>
        <v>53.151499999999999</v>
      </c>
      <c r="AD101" s="21">
        <f t="shared" si="14"/>
        <v>53.363500000000002</v>
      </c>
      <c r="AE101" s="21">
        <f t="shared" si="14"/>
        <v>53.882000000000005</v>
      </c>
      <c r="AF101" s="21">
        <f t="shared" si="14"/>
        <v>54.374000000000009</v>
      </c>
      <c r="AG101" s="21">
        <f t="shared" si="14"/>
        <v>54.866</v>
      </c>
      <c r="AH101" s="21">
        <f t="shared" si="14"/>
        <v>55.104500000000002</v>
      </c>
      <c r="AI101" s="74">
        <f t="shared" si="17"/>
        <v>1427.7029999999997</v>
      </c>
      <c r="AJ101" s="67">
        <f t="shared" si="15"/>
        <v>3.6551916958326901E-2</v>
      </c>
    </row>
    <row r="102" spans="1:37" outlineLevel="1">
      <c r="B102" t="s">
        <v>532</v>
      </c>
      <c r="C102" t="s">
        <v>600</v>
      </c>
      <c r="D102" s="21">
        <f t="shared" si="13"/>
        <v>0</v>
      </c>
      <c r="E102" s="21">
        <f t="shared" si="14"/>
        <v>0</v>
      </c>
      <c r="F102" s="21">
        <f t="shared" si="14"/>
        <v>0</v>
      </c>
      <c r="G102" s="21">
        <f t="shared" si="14"/>
        <v>0</v>
      </c>
      <c r="H102" s="21">
        <f t="shared" si="14"/>
        <v>0</v>
      </c>
      <c r="I102" s="21">
        <f t="shared" si="14"/>
        <v>0</v>
      </c>
      <c r="J102" s="21">
        <f t="shared" si="14"/>
        <v>0</v>
      </c>
      <c r="K102" s="21">
        <f t="shared" si="14"/>
        <v>0</v>
      </c>
      <c r="L102" s="21">
        <f t="shared" si="14"/>
        <v>0</v>
      </c>
      <c r="M102" s="21">
        <f t="shared" si="14"/>
        <v>0</v>
      </c>
      <c r="N102" s="21">
        <f t="shared" si="14"/>
        <v>0</v>
      </c>
      <c r="O102" s="21">
        <f t="shared" si="14"/>
        <v>0</v>
      </c>
      <c r="P102" s="21">
        <f t="shared" si="14"/>
        <v>0</v>
      </c>
      <c r="Q102" s="21">
        <f t="shared" si="14"/>
        <v>0</v>
      </c>
      <c r="R102" s="21">
        <f t="shared" si="14"/>
        <v>0</v>
      </c>
      <c r="S102" s="21">
        <f t="shared" si="14"/>
        <v>0</v>
      </c>
      <c r="T102" s="21">
        <f t="shared" si="14"/>
        <v>0</v>
      </c>
      <c r="U102" s="21">
        <f t="shared" si="14"/>
        <v>0</v>
      </c>
      <c r="V102" s="21">
        <f t="shared" si="14"/>
        <v>0</v>
      </c>
      <c r="W102" s="21">
        <f t="shared" si="14"/>
        <v>0</v>
      </c>
      <c r="X102" s="21">
        <f t="shared" si="14"/>
        <v>0</v>
      </c>
      <c r="Y102" s="21">
        <f t="shared" si="14"/>
        <v>0</v>
      </c>
      <c r="Z102" s="21">
        <f t="shared" si="14"/>
        <v>0</v>
      </c>
      <c r="AA102" s="21">
        <f t="shared" si="14"/>
        <v>0</v>
      </c>
      <c r="AB102" s="21">
        <f t="shared" si="14"/>
        <v>0</v>
      </c>
      <c r="AC102" s="21">
        <f t="shared" si="14"/>
        <v>0</v>
      </c>
      <c r="AD102" s="21">
        <f t="shared" si="14"/>
        <v>0</v>
      </c>
      <c r="AE102" s="21">
        <f t="shared" si="14"/>
        <v>0</v>
      </c>
      <c r="AF102" s="21">
        <f t="shared" si="14"/>
        <v>0</v>
      </c>
      <c r="AG102" s="21">
        <f t="shared" si="14"/>
        <v>0</v>
      </c>
      <c r="AH102" s="21">
        <f t="shared" si="14"/>
        <v>0</v>
      </c>
      <c r="AI102" s="74">
        <f t="shared" si="17"/>
        <v>0</v>
      </c>
      <c r="AJ102" s="67">
        <f t="shared" si="15"/>
        <v>0</v>
      </c>
    </row>
    <row r="103" spans="1:37" outlineLevel="1">
      <c r="D103" s="69">
        <f t="shared" ref="D103:AJ103" si="18">SUM(D95:D102)</f>
        <v>1317.33270434</v>
      </c>
      <c r="E103" s="69">
        <f t="shared" si="18"/>
        <v>1344.53457678</v>
      </c>
      <c r="F103" s="69">
        <f t="shared" si="18"/>
        <v>1357.3136119199999</v>
      </c>
      <c r="G103" s="69">
        <f t="shared" si="18"/>
        <v>1369.3425244499999</v>
      </c>
      <c r="H103" s="69">
        <f t="shared" si="18"/>
        <v>1343.7546042300003</v>
      </c>
      <c r="I103" s="69">
        <f t="shared" si="18"/>
        <v>1347.7909994200004</v>
      </c>
      <c r="J103" s="69">
        <f t="shared" si="18"/>
        <v>1353.4809944200001</v>
      </c>
      <c r="K103" s="69">
        <f t="shared" si="18"/>
        <v>1355.92101336</v>
      </c>
      <c r="L103" s="69">
        <f t="shared" si="18"/>
        <v>1363.80320409</v>
      </c>
      <c r="M103" s="69">
        <f t="shared" si="18"/>
        <v>1339.2247353499999</v>
      </c>
      <c r="N103" s="69">
        <f t="shared" si="18"/>
        <v>1341.4004940000002</v>
      </c>
      <c r="O103" s="69">
        <f t="shared" si="18"/>
        <v>1340.7950880800001</v>
      </c>
      <c r="P103" s="69">
        <f t="shared" si="18"/>
        <v>1342.7026975599997</v>
      </c>
      <c r="Q103" s="69">
        <f t="shared" si="18"/>
        <v>1343.67564601</v>
      </c>
      <c r="R103" s="69">
        <f t="shared" si="18"/>
        <v>1321.63518484</v>
      </c>
      <c r="S103" s="69">
        <f t="shared" si="18"/>
        <v>1320.5564343400001</v>
      </c>
      <c r="T103" s="69">
        <f t="shared" si="18"/>
        <v>1314.3910670900002</v>
      </c>
      <c r="U103" s="69">
        <f t="shared" si="18"/>
        <v>1318.30198707</v>
      </c>
      <c r="V103" s="69">
        <f t="shared" si="18"/>
        <v>1323.5410744400001</v>
      </c>
      <c r="W103" s="69">
        <f t="shared" si="18"/>
        <v>1328.2390903099999</v>
      </c>
      <c r="X103" s="69">
        <f t="shared" si="18"/>
        <v>1333.3723042299998</v>
      </c>
      <c r="Y103" s="69">
        <f t="shared" si="18"/>
        <v>1337.6411590599998</v>
      </c>
      <c r="Z103" s="69">
        <f t="shared" si="18"/>
        <v>1342.2940333600002</v>
      </c>
      <c r="AA103" s="69">
        <f t="shared" si="18"/>
        <v>1346.6832310700001</v>
      </c>
      <c r="AB103" s="69">
        <f t="shared" si="18"/>
        <v>1351.2116648099998</v>
      </c>
      <c r="AC103" s="69">
        <f t="shared" si="18"/>
        <v>1354.8462019199999</v>
      </c>
      <c r="AD103" s="69">
        <f t="shared" si="18"/>
        <v>1361.0834946499999</v>
      </c>
      <c r="AE103" s="69">
        <f t="shared" si="18"/>
        <v>1367.4776721200001</v>
      </c>
      <c r="AF103" s="69">
        <f t="shared" si="18"/>
        <v>1373.15524663</v>
      </c>
      <c r="AG103" s="69">
        <f t="shared" si="18"/>
        <v>1379.0393521799999</v>
      </c>
      <c r="AH103" s="69">
        <f t="shared" si="18"/>
        <v>1386.9181955000001</v>
      </c>
      <c r="AI103" s="75">
        <f t="shared" si="18"/>
        <v>39059.593006510004</v>
      </c>
      <c r="AJ103" s="68">
        <f t="shared" si="18"/>
        <v>1</v>
      </c>
    </row>
    <row r="106" spans="1:37">
      <c r="A106" s="4" t="s">
        <v>277</v>
      </c>
      <c r="B106" s="5" t="s">
        <v>499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outlineLevel="1">
      <c r="A107" t="s">
        <v>236</v>
      </c>
    </row>
    <row r="108" spans="1:37" outlineLevel="1">
      <c r="A108" t="s">
        <v>513</v>
      </c>
      <c r="D108">
        <v>2020</v>
      </c>
      <c r="E108">
        <v>2021</v>
      </c>
      <c r="F108">
        <v>2022</v>
      </c>
      <c r="G108">
        <v>2023</v>
      </c>
      <c r="H108">
        <v>2024</v>
      </c>
      <c r="I108">
        <v>2025</v>
      </c>
      <c r="J108">
        <v>2026</v>
      </c>
      <c r="K108">
        <v>2027</v>
      </c>
      <c r="L108">
        <v>2028</v>
      </c>
      <c r="M108">
        <v>2029</v>
      </c>
      <c r="N108">
        <v>2030</v>
      </c>
      <c r="O108">
        <v>2031</v>
      </c>
      <c r="P108">
        <v>2032</v>
      </c>
      <c r="Q108">
        <v>2033</v>
      </c>
      <c r="R108">
        <v>2034</v>
      </c>
      <c r="S108">
        <v>2035</v>
      </c>
      <c r="T108">
        <v>2036</v>
      </c>
      <c r="U108">
        <v>2037</v>
      </c>
      <c r="V108">
        <v>2038</v>
      </c>
      <c r="W108">
        <v>2039</v>
      </c>
      <c r="X108">
        <v>2040</v>
      </c>
      <c r="Y108">
        <v>2041</v>
      </c>
      <c r="Z108">
        <v>2042</v>
      </c>
      <c r="AA108">
        <v>2043</v>
      </c>
      <c r="AB108">
        <v>2044</v>
      </c>
      <c r="AC108">
        <v>2045</v>
      </c>
      <c r="AD108">
        <v>2046</v>
      </c>
      <c r="AE108">
        <v>2047</v>
      </c>
      <c r="AF108">
        <v>2048</v>
      </c>
      <c r="AG108">
        <v>2049</v>
      </c>
      <c r="AH108">
        <v>2050</v>
      </c>
    </row>
    <row r="109" spans="1:37" outlineLevel="1">
      <c r="A109" t="s">
        <v>597</v>
      </c>
      <c r="B109" t="s">
        <v>521</v>
      </c>
      <c r="C109" t="s">
        <v>412</v>
      </c>
      <c r="D109">
        <f>SUMIFS('EPS BAU Outputs'!C:C,'EPS BAU Outputs'!$A:$A,"*"&amp;$C109&amp;"*",'EPS BAU Outputs'!$A:$A,"*"&amp;$B109&amp;"*",'EPS BAU Outputs'!$A:$A,"*"&amp;$A109&amp;"*",'EPS BAU Outputs'!$B:$B,$B$106)/10^12*VLOOKUP($C109,GWPbyPollutant,2,FALSE)</f>
        <v>1.14968</v>
      </c>
      <c r="E109">
        <f>SUMIFS('EPS BAU Outputs'!D:D,'EPS BAU Outputs'!$A:$A,"*"&amp;$C109&amp;"*",'EPS BAU Outputs'!$A:$A,"*"&amp;$B109&amp;"*",'EPS BAU Outputs'!$A:$A,"*"&amp;$A109&amp;"*",'EPS BAU Outputs'!$B:$B,$B$106)/10^12*VLOOKUP($C109,GWPbyPollutant,2,FALSE)</f>
        <v>1.2994995999999999</v>
      </c>
      <c r="F109">
        <f>SUMIFS('EPS BAU Outputs'!E:E,'EPS BAU Outputs'!$A:$A,"*"&amp;$C109&amp;"*",'EPS BAU Outputs'!$A:$A,"*"&amp;$B109&amp;"*",'EPS BAU Outputs'!$A:$A,"*"&amp;$A109&amp;"*",'EPS BAU Outputs'!$B:$B,$B$106)/10^12*VLOOKUP($C109,GWPbyPollutant,2,FALSE)</f>
        <v>1.3365296</v>
      </c>
      <c r="G109">
        <f>SUMIFS('EPS BAU Outputs'!F:F,'EPS BAU Outputs'!$A:$A,"*"&amp;$C109&amp;"*",'EPS BAU Outputs'!$A:$A,"*"&amp;$B109&amp;"*",'EPS BAU Outputs'!$A:$A,"*"&amp;$A109&amp;"*",'EPS BAU Outputs'!$B:$B,$B$106)/10^12*VLOOKUP($C109,GWPbyPollutant,2,FALSE)</f>
        <v>1.3327524000000002</v>
      </c>
      <c r="H109">
        <f>SUMIFS('EPS BAU Outputs'!G:G,'EPS BAU Outputs'!$A:$A,"*"&amp;$C109&amp;"*",'EPS BAU Outputs'!$A:$A,"*"&amp;$B109&amp;"*",'EPS BAU Outputs'!$A:$A,"*"&amp;$A109&amp;"*",'EPS BAU Outputs'!$B:$B,$B$106)/10^12*VLOOKUP($C109,GWPbyPollutant,2,FALSE)</f>
        <v>1.327844</v>
      </c>
      <c r="I109">
        <f>SUMIFS('EPS BAU Outputs'!H:H,'EPS BAU Outputs'!$A:$A,"*"&amp;$C109&amp;"*",'EPS BAU Outputs'!$A:$A,"*"&amp;$B109&amp;"*",'EPS BAU Outputs'!$A:$A,"*"&amp;$A109&amp;"*",'EPS BAU Outputs'!$B:$B,$B$106)/10^12*VLOOKUP($C109,GWPbyPollutant,2,FALSE)</f>
        <v>1.3219752</v>
      </c>
      <c r="J109">
        <f>SUMIFS('EPS BAU Outputs'!I:I,'EPS BAU Outputs'!$A:$A,"*"&amp;$C109&amp;"*",'EPS BAU Outputs'!$A:$A,"*"&amp;$B109&amp;"*",'EPS BAU Outputs'!$A:$A,"*"&amp;$A109&amp;"*",'EPS BAU Outputs'!$B:$B,$B$106)/10^12*VLOOKUP($C109,GWPbyPollutant,2,FALSE)</f>
        <v>1.3148324</v>
      </c>
      <c r="K109">
        <f>SUMIFS('EPS BAU Outputs'!J:J,'EPS BAU Outputs'!$A:$A,"*"&amp;$C109&amp;"*",'EPS BAU Outputs'!$A:$A,"*"&amp;$B109&amp;"*",'EPS BAU Outputs'!$A:$A,"*"&amp;$A109&amp;"*",'EPS BAU Outputs'!$B:$B,$B$106)/10^12*VLOOKUP($C109,GWPbyPollutant,2,FALSE)</f>
        <v>1.3069868</v>
      </c>
      <c r="L109">
        <f>SUMIFS('EPS BAU Outputs'!K:K,'EPS BAU Outputs'!$A:$A,"*"&amp;$C109&amp;"*",'EPS BAU Outputs'!$A:$A,"*"&amp;$B109&amp;"*",'EPS BAU Outputs'!$A:$A,"*"&amp;$A109&amp;"*",'EPS BAU Outputs'!$B:$B,$B$106)/10^12*VLOOKUP($C109,GWPbyPollutant,2,FALSE)</f>
        <v>1.2980296</v>
      </c>
      <c r="M109">
        <f>SUMIFS('EPS BAU Outputs'!L:L,'EPS BAU Outputs'!$A:$A,"*"&amp;$C109&amp;"*",'EPS BAU Outputs'!$A:$A,"*"&amp;$B109&amp;"*",'EPS BAU Outputs'!$A:$A,"*"&amp;$A109&amp;"*",'EPS BAU Outputs'!$B:$B,$B$106)/10^12*VLOOKUP($C109,GWPbyPollutant,2,FALSE)</f>
        <v>1.2889408</v>
      </c>
      <c r="N109">
        <f>SUMIFS('EPS BAU Outputs'!M:M,'EPS BAU Outputs'!$A:$A,"*"&amp;$C109&amp;"*",'EPS BAU Outputs'!$A:$A,"*"&amp;$B109&amp;"*",'EPS BAU Outputs'!$A:$A,"*"&amp;$A109&amp;"*",'EPS BAU Outputs'!$B:$B,$B$106)/10^12*VLOOKUP($C109,GWPbyPollutant,2,FALSE)</f>
        <v>1.2801124000000002</v>
      </c>
      <c r="O109">
        <f>SUMIFS('EPS BAU Outputs'!N:N,'EPS BAU Outputs'!$A:$A,"*"&amp;$C109&amp;"*",'EPS BAU Outputs'!$A:$A,"*"&amp;$B109&amp;"*",'EPS BAU Outputs'!$A:$A,"*"&amp;$A109&amp;"*",'EPS BAU Outputs'!$B:$B,$B$106)/10^12*VLOOKUP($C109,GWPbyPollutant,2,FALSE)</f>
        <v>1.2711551999999999</v>
      </c>
      <c r="P109">
        <f>SUMIFS('EPS BAU Outputs'!O:O,'EPS BAU Outputs'!$A:$A,"*"&amp;$C109&amp;"*",'EPS BAU Outputs'!$A:$A,"*"&amp;$B109&amp;"*",'EPS BAU Outputs'!$A:$A,"*"&amp;$A109&amp;"*",'EPS BAU Outputs'!$B:$B,$B$106)/10^12*VLOOKUP($C109,GWPbyPollutant,2,FALSE)</f>
        <v>1.2622624</v>
      </c>
      <c r="Q109">
        <f>SUMIFS('EPS BAU Outputs'!P:P,'EPS BAU Outputs'!$A:$A,"*"&amp;$C109&amp;"*",'EPS BAU Outputs'!$A:$A,"*"&amp;$B109&amp;"*",'EPS BAU Outputs'!$A:$A,"*"&amp;$A109&amp;"*",'EPS BAU Outputs'!$B:$B,$B$106)/10^12*VLOOKUP($C109,GWPbyPollutant,2,FALSE)</f>
        <v>1.2515748</v>
      </c>
      <c r="R109">
        <f>SUMIFS('EPS BAU Outputs'!Q:Q,'EPS BAU Outputs'!$A:$A,"*"&amp;$C109&amp;"*",'EPS BAU Outputs'!$A:$A,"*"&amp;$B109&amp;"*",'EPS BAU Outputs'!$A:$A,"*"&amp;$A109&amp;"*",'EPS BAU Outputs'!$B:$B,$B$106)/10^12*VLOOKUP($C109,GWPbyPollutant,2,FALSE)</f>
        <v>1.2414472000000001</v>
      </c>
      <c r="S109">
        <f>SUMIFS('EPS BAU Outputs'!R:R,'EPS BAU Outputs'!$A:$A,"*"&amp;$C109&amp;"*",'EPS BAU Outputs'!$A:$A,"*"&amp;$B109&amp;"*",'EPS BAU Outputs'!$A:$A,"*"&amp;$A109&amp;"*",'EPS BAU Outputs'!$B:$B,$B$106)/10^12*VLOOKUP($C109,GWPbyPollutant,2,FALSE)</f>
        <v>1.2307399999999999</v>
      </c>
      <c r="T109">
        <f>SUMIFS('EPS BAU Outputs'!S:S,'EPS BAU Outputs'!$A:$A,"*"&amp;$C109&amp;"*",'EPS BAU Outputs'!$A:$A,"*"&amp;$B109&amp;"*",'EPS BAU Outputs'!$A:$A,"*"&amp;$A109&amp;"*",'EPS BAU Outputs'!$B:$B,$B$106)/10^12*VLOOKUP($C109,GWPbyPollutant,2,FALSE)</f>
        <v>1.2201392</v>
      </c>
      <c r="U109">
        <f>SUMIFS('EPS BAU Outputs'!T:T,'EPS BAU Outputs'!$A:$A,"*"&amp;$C109&amp;"*",'EPS BAU Outputs'!$A:$A,"*"&amp;$B109&amp;"*",'EPS BAU Outputs'!$A:$A,"*"&amp;$A109&amp;"*",'EPS BAU Outputs'!$B:$B,$B$106)/10^12*VLOOKUP($C109,GWPbyPollutant,2,FALSE)</f>
        <v>1.2090596</v>
      </c>
      <c r="V109">
        <f>SUMIFS('EPS BAU Outputs'!U:U,'EPS BAU Outputs'!$A:$A,"*"&amp;$C109&amp;"*",'EPS BAU Outputs'!$A:$A,"*"&amp;$B109&amp;"*",'EPS BAU Outputs'!$A:$A,"*"&amp;$A109&amp;"*",'EPS BAU Outputs'!$B:$B,$B$106)/10^12*VLOOKUP($C109,GWPbyPollutant,2,FALSE)</f>
        <v>1.1978176</v>
      </c>
      <c r="W109">
        <f>SUMIFS('EPS BAU Outputs'!V:V,'EPS BAU Outputs'!$A:$A,"*"&amp;$C109&amp;"*",'EPS BAU Outputs'!$A:$A,"*"&amp;$B109&amp;"*",'EPS BAU Outputs'!$A:$A,"*"&amp;$A109&amp;"*",'EPS BAU Outputs'!$B:$B,$B$106)/10^12*VLOOKUP($C109,GWPbyPollutant,2,FALSE)</f>
        <v>1.1863572</v>
      </c>
      <c r="X109">
        <f>SUMIFS('EPS BAU Outputs'!W:W,'EPS BAU Outputs'!$A:$A,"*"&amp;$C109&amp;"*",'EPS BAU Outputs'!$A:$A,"*"&amp;$B109&amp;"*",'EPS BAU Outputs'!$A:$A,"*"&amp;$A109&amp;"*",'EPS BAU Outputs'!$B:$B,$B$106)/10^12*VLOOKUP($C109,GWPbyPollutant,2,FALSE)</f>
        <v>1.1756472</v>
      </c>
      <c r="Y109">
        <f>SUMIFS('EPS BAU Outputs'!X:X,'EPS BAU Outputs'!$A:$A,"*"&amp;$C109&amp;"*",'EPS BAU Outputs'!$A:$A,"*"&amp;$B109&amp;"*",'EPS BAU Outputs'!$A:$A,"*"&amp;$A109&amp;"*",'EPS BAU Outputs'!$B:$B,$B$106)/10^12*VLOOKUP($C109,GWPbyPollutant,2,FALSE)</f>
        <v>1.1648728000000002</v>
      </c>
      <c r="Z109">
        <f>SUMIFS('EPS BAU Outputs'!Y:Y,'EPS BAU Outputs'!$A:$A,"*"&amp;$C109&amp;"*",'EPS BAU Outputs'!$A:$A,"*"&amp;$B109&amp;"*",'EPS BAU Outputs'!$A:$A,"*"&amp;$A109&amp;"*",'EPS BAU Outputs'!$B:$B,$B$106)/10^12*VLOOKUP($C109,GWPbyPollutant,2,FALSE)</f>
        <v>1.1545044</v>
      </c>
      <c r="AA109">
        <f>SUMIFS('EPS BAU Outputs'!Z:Z,'EPS BAU Outputs'!$A:$A,"*"&amp;$C109&amp;"*",'EPS BAU Outputs'!$A:$A,"*"&amp;$B109&amp;"*",'EPS BAU Outputs'!$A:$A,"*"&amp;$A109&amp;"*",'EPS BAU Outputs'!$B:$B,$B$106)/10^12*VLOOKUP($C109,GWPbyPollutant,2,FALSE)</f>
        <v>1.1443656</v>
      </c>
      <c r="AB109">
        <f>SUMIFS('EPS BAU Outputs'!AA:AA,'EPS BAU Outputs'!$A:$A,"*"&amp;$C109&amp;"*",'EPS BAU Outputs'!$A:$A,"*"&amp;$B109&amp;"*",'EPS BAU Outputs'!$A:$A,"*"&amp;$A109&amp;"*",'EPS BAU Outputs'!$B:$B,$B$106)/10^12*VLOOKUP($C109,GWPbyPollutant,2,FALSE)</f>
        <v>1.1343808</v>
      </c>
      <c r="AC109">
        <f>SUMIFS('EPS BAU Outputs'!AB:AB,'EPS BAU Outputs'!$A:$A,"*"&amp;$C109&amp;"*",'EPS BAU Outputs'!$A:$A,"*"&amp;$B109&amp;"*",'EPS BAU Outputs'!$A:$A,"*"&amp;$A109&amp;"*",'EPS BAU Outputs'!$B:$B,$B$106)/10^12*VLOOKUP($C109,GWPbyPollutant,2,FALSE)</f>
        <v>1.1255132000000001</v>
      </c>
      <c r="AD109">
        <f>SUMIFS('EPS BAU Outputs'!AC:AC,'EPS BAU Outputs'!$A:$A,"*"&amp;$C109&amp;"*",'EPS BAU Outputs'!$A:$A,"*"&amp;$B109&amp;"*",'EPS BAU Outputs'!$A:$A,"*"&amp;$A109&amp;"*",'EPS BAU Outputs'!$B:$B,$B$106)/10^12*VLOOKUP($C109,GWPbyPollutant,2,FALSE)</f>
        <v>1.1170208000000001</v>
      </c>
      <c r="AE109">
        <f>SUMIFS('EPS BAU Outputs'!AD:AD,'EPS BAU Outputs'!$A:$A,"*"&amp;$C109&amp;"*",'EPS BAU Outputs'!$A:$A,"*"&amp;$B109&amp;"*",'EPS BAU Outputs'!$A:$A,"*"&amp;$A109&amp;"*",'EPS BAU Outputs'!$B:$B,$B$106)/10^12*VLOOKUP($C109,GWPbyPollutant,2,FALSE)</f>
        <v>1.1080832</v>
      </c>
      <c r="AF109">
        <f>SUMIFS('EPS BAU Outputs'!AE:AE,'EPS BAU Outputs'!$A:$A,"*"&amp;$C109&amp;"*",'EPS BAU Outputs'!$A:$A,"*"&amp;$B109&amp;"*",'EPS BAU Outputs'!$A:$A,"*"&amp;$A109&amp;"*",'EPS BAU Outputs'!$B:$B,$B$106)/10^12*VLOOKUP($C109,GWPbyPollutant,2,FALSE)</f>
        <v>1.0990280000000001</v>
      </c>
      <c r="AG109">
        <f>SUMIFS('EPS BAU Outputs'!AF:AF,'EPS BAU Outputs'!$A:$A,"*"&amp;$C109&amp;"*",'EPS BAU Outputs'!$A:$A,"*"&amp;$B109&amp;"*",'EPS BAU Outputs'!$A:$A,"*"&amp;$A109&amp;"*",'EPS BAU Outputs'!$B:$B,$B$106)/10^12*VLOOKUP($C109,GWPbyPollutant,2,FALSE)</f>
        <v>1.0915492</v>
      </c>
      <c r="AH109">
        <f>SUMIFS('EPS BAU Outputs'!AG:AG,'EPS BAU Outputs'!$A:$A,"*"&amp;$C109&amp;"*",'EPS BAU Outputs'!$A:$A,"*"&amp;$B109&amp;"*",'EPS BAU Outputs'!$A:$A,"*"&amp;$A109&amp;"*",'EPS BAU Outputs'!$B:$B,$B$106)/10^12*VLOOKUP($C109,GWPbyPollutant,2,FALSE)</f>
        <v>1.0844260000000001</v>
      </c>
    </row>
    <row r="110" spans="1:37" outlineLevel="1">
      <c r="A110" t="s">
        <v>597</v>
      </c>
      <c r="B110" t="s">
        <v>521</v>
      </c>
      <c r="C110" t="s">
        <v>411</v>
      </c>
      <c r="D110">
        <f>SUMIFS('EPS BAU Outputs'!C:C,'EPS BAU Outputs'!$A:$A,"*"&amp;$C110&amp;"*",'EPS BAU Outputs'!$A:$A,"*"&amp;$B110&amp;"*",'EPS BAU Outputs'!$A:$A,"*"&amp;$A110&amp;"*",'EPS BAU Outputs'!$B:$B,$B$106)/10^12*VLOOKUP($C110,GWPbyPollutant,2,FALSE)</f>
        <v>7.5055950000000005</v>
      </c>
      <c r="E110">
        <f>SUMIFS('EPS BAU Outputs'!D:D,'EPS BAU Outputs'!$A:$A,"*"&amp;$C110&amp;"*",'EPS BAU Outputs'!$A:$A,"*"&amp;$B110&amp;"*",'EPS BAU Outputs'!$A:$A,"*"&amp;$A110&amp;"*",'EPS BAU Outputs'!$B:$B,$B$106)/10^12*VLOOKUP($C110,GWPbyPollutant,2,FALSE)</f>
        <v>8.4199509999999993</v>
      </c>
      <c r="F110">
        <f>SUMIFS('EPS BAU Outputs'!E:E,'EPS BAU Outputs'!$A:$A,"*"&amp;$C110&amp;"*",'EPS BAU Outputs'!$A:$A,"*"&amp;$B110&amp;"*",'EPS BAU Outputs'!$A:$A,"*"&amp;$A110&amp;"*",'EPS BAU Outputs'!$B:$B,$B$106)/10^12*VLOOKUP($C110,GWPbyPollutant,2,FALSE)</f>
        <v>8.5950099999999985</v>
      </c>
      <c r="G110">
        <f>SUMIFS('EPS BAU Outputs'!F:F,'EPS BAU Outputs'!$A:$A,"*"&amp;$C110&amp;"*",'EPS BAU Outputs'!$A:$A,"*"&amp;$B110&amp;"*",'EPS BAU Outputs'!$A:$A,"*"&amp;$A110&amp;"*",'EPS BAU Outputs'!$B:$B,$B$106)/10^12*VLOOKUP($C110,GWPbyPollutant,2,FALSE)</f>
        <v>8.5060495000000014</v>
      </c>
      <c r="H110">
        <f>SUMIFS('EPS BAU Outputs'!G:G,'EPS BAU Outputs'!$A:$A,"*"&amp;$C110&amp;"*",'EPS BAU Outputs'!$A:$A,"*"&amp;$B110&amp;"*",'EPS BAU Outputs'!$A:$A,"*"&amp;$A110&amp;"*",'EPS BAU Outputs'!$B:$B,$B$106)/10^12*VLOOKUP($C110,GWPbyPollutant,2,FALSE)</f>
        <v>8.411683</v>
      </c>
      <c r="I110">
        <f>SUMIFS('EPS BAU Outputs'!H:H,'EPS BAU Outputs'!$A:$A,"*"&amp;$C110&amp;"*",'EPS BAU Outputs'!$A:$A,"*"&amp;$B110&amp;"*",'EPS BAU Outputs'!$A:$A,"*"&amp;$A110&amp;"*",'EPS BAU Outputs'!$B:$B,$B$106)/10^12*VLOOKUP($C110,GWPbyPollutant,2,FALSE)</f>
        <v>8.3117249999999991</v>
      </c>
      <c r="J110">
        <f>SUMIFS('EPS BAU Outputs'!I:I,'EPS BAU Outputs'!$A:$A,"*"&amp;$C110&amp;"*",'EPS BAU Outputs'!$A:$A,"*"&amp;$B110&amp;"*",'EPS BAU Outputs'!$A:$A,"*"&amp;$A110&amp;"*",'EPS BAU Outputs'!$B:$B,$B$106)/10^12*VLOOKUP($C110,GWPbyPollutant,2,FALSE)</f>
        <v>8.2007694999999998</v>
      </c>
      <c r="K110">
        <f>SUMIFS('EPS BAU Outputs'!J:J,'EPS BAU Outputs'!$A:$A,"*"&amp;$C110&amp;"*",'EPS BAU Outputs'!$A:$A,"*"&amp;$B110&amp;"*",'EPS BAU Outputs'!$A:$A,"*"&amp;$A110&amp;"*",'EPS BAU Outputs'!$B:$B,$B$106)/10^12*VLOOKUP($C110,GWPbyPollutant,2,FALSE)</f>
        <v>8.0817845000000013</v>
      </c>
      <c r="L110">
        <f>SUMIFS('EPS BAU Outputs'!K:K,'EPS BAU Outputs'!$A:$A,"*"&amp;$C110&amp;"*",'EPS BAU Outputs'!$A:$A,"*"&amp;$B110&amp;"*",'EPS BAU Outputs'!$A:$A,"*"&amp;$A110&amp;"*",'EPS BAU Outputs'!$B:$B,$B$106)/10^12*VLOOKUP($C110,GWPbyPollutant,2,FALSE)</f>
        <v>7.9524115000000002</v>
      </c>
      <c r="M110">
        <f>SUMIFS('EPS BAU Outputs'!L:L,'EPS BAU Outputs'!$A:$A,"*"&amp;$C110&amp;"*",'EPS BAU Outputs'!$A:$A,"*"&amp;$B110&amp;"*",'EPS BAU Outputs'!$A:$A,"*"&amp;$A110&amp;"*",'EPS BAU Outputs'!$B:$B,$B$106)/10^12*VLOOKUP($C110,GWPbyPollutant,2,FALSE)</f>
        <v>7.8160954999999994</v>
      </c>
      <c r="N110">
        <f>SUMIFS('EPS BAU Outputs'!M:M,'EPS BAU Outputs'!$A:$A,"*"&amp;$C110&amp;"*",'EPS BAU Outputs'!$A:$A,"*"&amp;$B110&amp;"*",'EPS BAU Outputs'!$A:$A,"*"&amp;$A110&amp;"*",'EPS BAU Outputs'!$B:$B,$B$106)/10^12*VLOOKUP($C110,GWPbyPollutant,2,FALSE)</f>
        <v>7.6758575000000002</v>
      </c>
      <c r="O110">
        <f>SUMIFS('EPS BAU Outputs'!N:N,'EPS BAU Outputs'!$A:$A,"*"&amp;$C110&amp;"*",'EPS BAU Outputs'!$A:$A,"*"&amp;$B110&amp;"*",'EPS BAU Outputs'!$A:$A,"*"&amp;$A110&amp;"*",'EPS BAU Outputs'!$B:$B,$B$106)/10^12*VLOOKUP($C110,GWPbyPollutant,2,FALSE)</f>
        <v>7.5348510000000006</v>
      </c>
      <c r="P110">
        <f>SUMIFS('EPS BAU Outputs'!O:O,'EPS BAU Outputs'!$A:$A,"*"&amp;$C110&amp;"*",'EPS BAU Outputs'!$A:$A,"*"&amp;$B110&amp;"*",'EPS BAU Outputs'!$A:$A,"*"&amp;$A110&amp;"*",'EPS BAU Outputs'!$B:$B,$B$106)/10^12*VLOOKUP($C110,GWPbyPollutant,2,FALSE)</f>
        <v>7.3909295000000004</v>
      </c>
      <c r="Q110">
        <f>SUMIFS('EPS BAU Outputs'!P:P,'EPS BAU Outputs'!$A:$A,"*"&amp;$C110&amp;"*",'EPS BAU Outputs'!$A:$A,"*"&amp;$B110&amp;"*",'EPS BAU Outputs'!$A:$A,"*"&amp;$A110&amp;"*",'EPS BAU Outputs'!$B:$B,$B$106)/10^12*VLOOKUP($C110,GWPbyPollutant,2,FALSE)</f>
        <v>7.2404624999999996</v>
      </c>
      <c r="R110">
        <f>SUMIFS('EPS BAU Outputs'!Q:Q,'EPS BAU Outputs'!$A:$A,"*"&amp;$C110&amp;"*",'EPS BAU Outputs'!$A:$A,"*"&amp;$B110&amp;"*",'EPS BAU Outputs'!$A:$A,"*"&amp;$A110&amp;"*",'EPS BAU Outputs'!$B:$B,$B$106)/10^12*VLOOKUP($C110,GWPbyPollutant,2,FALSE)</f>
        <v>7.0902340000000006</v>
      </c>
      <c r="S110">
        <f>SUMIFS('EPS BAU Outputs'!R:R,'EPS BAU Outputs'!$A:$A,"*"&amp;$C110&amp;"*",'EPS BAU Outputs'!$A:$A,"*"&amp;$B110&amp;"*",'EPS BAU Outputs'!$A:$A,"*"&amp;$A110&amp;"*",'EPS BAU Outputs'!$B:$B,$B$106)/10^12*VLOOKUP($C110,GWPbyPollutant,2,FALSE)</f>
        <v>6.9376734999999998</v>
      </c>
      <c r="T110">
        <f>SUMIFS('EPS BAU Outputs'!S:S,'EPS BAU Outputs'!$A:$A,"*"&amp;$C110&amp;"*",'EPS BAU Outputs'!$A:$A,"*"&amp;$B110&amp;"*",'EPS BAU Outputs'!$A:$A,"*"&amp;$A110&amp;"*",'EPS BAU Outputs'!$B:$B,$B$106)/10^12*VLOOKUP($C110,GWPbyPollutant,2,FALSE)</f>
        <v>6.7851660000000003</v>
      </c>
      <c r="U110">
        <f>SUMIFS('EPS BAU Outputs'!T:T,'EPS BAU Outputs'!$A:$A,"*"&amp;$C110&amp;"*",'EPS BAU Outputs'!$A:$A,"*"&amp;$B110&amp;"*",'EPS BAU Outputs'!$A:$A,"*"&amp;$A110&amp;"*",'EPS BAU Outputs'!$B:$B,$B$106)/10^12*VLOOKUP($C110,GWPbyPollutant,2,FALSE)</f>
        <v>6.6321814999999997</v>
      </c>
      <c r="V110">
        <f>SUMIFS('EPS BAU Outputs'!U:U,'EPS BAU Outputs'!$A:$A,"*"&amp;$C110&amp;"*",'EPS BAU Outputs'!$A:$A,"*"&amp;$B110&amp;"*",'EPS BAU Outputs'!$A:$A,"*"&amp;$A110&amp;"*",'EPS BAU Outputs'!$B:$B,$B$106)/10^12*VLOOKUP($C110,GWPbyPollutant,2,FALSE)</f>
        <v>6.4801510000000002</v>
      </c>
      <c r="W110">
        <f>SUMIFS('EPS BAU Outputs'!V:V,'EPS BAU Outputs'!$A:$A,"*"&amp;$C110&amp;"*",'EPS BAU Outputs'!$A:$A,"*"&amp;$B110&amp;"*",'EPS BAU Outputs'!$A:$A,"*"&amp;$A110&amp;"*",'EPS BAU Outputs'!$B:$B,$B$106)/10^12*VLOOKUP($C110,GWPbyPollutant,2,FALSE)</f>
        <v>6.3310884999999999</v>
      </c>
      <c r="X110">
        <f>SUMIFS('EPS BAU Outputs'!W:W,'EPS BAU Outputs'!$A:$A,"*"&amp;$C110&amp;"*",'EPS BAU Outputs'!$A:$A,"*"&amp;$B110&amp;"*",'EPS BAU Outputs'!$A:$A,"*"&amp;$A110&amp;"*",'EPS BAU Outputs'!$B:$B,$B$106)/10^12*VLOOKUP($C110,GWPbyPollutant,2,FALSE)</f>
        <v>6.1854710000000006</v>
      </c>
      <c r="Y110">
        <f>SUMIFS('EPS BAU Outputs'!X:X,'EPS BAU Outputs'!$A:$A,"*"&amp;$C110&amp;"*",'EPS BAU Outputs'!$A:$A,"*"&amp;$B110&amp;"*",'EPS BAU Outputs'!$A:$A,"*"&amp;$A110&amp;"*",'EPS BAU Outputs'!$B:$B,$B$106)/10^12*VLOOKUP($C110,GWPbyPollutant,2,FALSE)</f>
        <v>6.0415230000000006</v>
      </c>
      <c r="Z110">
        <f>SUMIFS('EPS BAU Outputs'!Y:Y,'EPS BAU Outputs'!$A:$A,"*"&amp;$C110&amp;"*",'EPS BAU Outputs'!$A:$A,"*"&amp;$B110&amp;"*",'EPS BAU Outputs'!$A:$A,"*"&amp;$A110&amp;"*",'EPS BAU Outputs'!$B:$B,$B$106)/10^12*VLOOKUP($C110,GWPbyPollutant,2,FALSE)</f>
        <v>5.8999600000000001</v>
      </c>
      <c r="AA110">
        <f>SUMIFS('EPS BAU Outputs'!Z:Z,'EPS BAU Outputs'!$A:$A,"*"&amp;$C110&amp;"*",'EPS BAU Outputs'!$A:$A,"*"&amp;$B110&amp;"*",'EPS BAU Outputs'!$A:$A,"*"&amp;$A110&amp;"*",'EPS BAU Outputs'!$B:$B,$B$106)/10^12*VLOOKUP($C110,GWPbyPollutant,2,FALSE)</f>
        <v>5.7608084999999996</v>
      </c>
      <c r="AB110">
        <f>SUMIFS('EPS BAU Outputs'!AA:AA,'EPS BAU Outputs'!$A:$A,"*"&amp;$C110&amp;"*",'EPS BAU Outputs'!$A:$A,"*"&amp;$B110&amp;"*",'EPS BAU Outputs'!$A:$A,"*"&amp;$A110&amp;"*",'EPS BAU Outputs'!$B:$B,$B$106)/10^12*VLOOKUP($C110,GWPbyPollutant,2,FALSE)</f>
        <v>5.6240684999999999</v>
      </c>
      <c r="AC110">
        <f>SUMIFS('EPS BAU Outputs'!AB:AB,'EPS BAU Outputs'!$A:$A,"*"&amp;$C110&amp;"*",'EPS BAU Outputs'!$A:$A,"*"&amp;$B110&amp;"*",'EPS BAU Outputs'!$A:$A,"*"&amp;$A110&amp;"*",'EPS BAU Outputs'!$B:$B,$B$106)/10^12*VLOOKUP($C110,GWPbyPollutant,2,FALSE)</f>
        <v>5.5030165000000002</v>
      </c>
      <c r="AD110">
        <f>SUMIFS('EPS BAU Outputs'!AC:AC,'EPS BAU Outputs'!$A:$A,"*"&amp;$C110&amp;"*",'EPS BAU Outputs'!$A:$A,"*"&amp;$B110&amp;"*",'EPS BAU Outputs'!$A:$A,"*"&amp;$A110&amp;"*",'EPS BAU Outputs'!$B:$B,$B$106)/10^12*VLOOKUP($C110,GWPbyPollutant,2,FALSE)</f>
        <v>5.3788904999999998</v>
      </c>
      <c r="AE110">
        <f>SUMIFS('EPS BAU Outputs'!AD:AD,'EPS BAU Outputs'!$A:$A,"*"&amp;$C110&amp;"*",'EPS BAU Outputs'!$A:$A,"*"&amp;$B110&amp;"*",'EPS BAU Outputs'!$A:$A,"*"&amp;$A110&amp;"*",'EPS BAU Outputs'!$B:$B,$B$106)/10^12*VLOOKUP($C110,GWPbyPollutant,2,FALSE)</f>
        <v>5.2563279999999999</v>
      </c>
      <c r="AF110">
        <f>SUMIFS('EPS BAU Outputs'!AE:AE,'EPS BAU Outputs'!$A:$A,"*"&amp;$C110&amp;"*",'EPS BAU Outputs'!$A:$A,"*"&amp;$B110&amp;"*",'EPS BAU Outputs'!$A:$A,"*"&amp;$A110&amp;"*",'EPS BAU Outputs'!$B:$B,$B$106)/10^12*VLOOKUP($C110,GWPbyPollutant,2,FALSE)</f>
        <v>5.1393304999999998</v>
      </c>
      <c r="AG110">
        <f>SUMIFS('EPS BAU Outputs'!AF:AF,'EPS BAU Outputs'!$A:$A,"*"&amp;$C110&amp;"*",'EPS BAU Outputs'!$A:$A,"*"&amp;$B110&amp;"*",'EPS BAU Outputs'!$A:$A,"*"&amp;$A110&amp;"*",'EPS BAU Outputs'!$B:$B,$B$106)/10^12*VLOOKUP($C110,GWPbyPollutant,2,FALSE)</f>
        <v>5.0331184999999996</v>
      </c>
      <c r="AH110">
        <f>SUMIFS('EPS BAU Outputs'!AG:AG,'EPS BAU Outputs'!$A:$A,"*"&amp;$C110&amp;"*",'EPS BAU Outputs'!$A:$A,"*"&amp;$B110&amp;"*",'EPS BAU Outputs'!$A:$A,"*"&amp;$A110&amp;"*",'EPS BAU Outputs'!$B:$B,$B$106)/10^12*VLOOKUP($C110,GWPbyPollutant,2,FALSE)</f>
        <v>4.9382485000000003</v>
      </c>
    </row>
    <row r="111" spans="1:37" outlineLevel="1">
      <c r="A111" t="s">
        <v>597</v>
      </c>
      <c r="B111" t="s">
        <v>521</v>
      </c>
      <c r="C111" t="s">
        <v>595</v>
      </c>
      <c r="D111">
        <f>SUMIFS('EPS BAU Outputs'!C:C,'EPS BAU Outputs'!$A:$A,"*"&amp;$C111&amp;"*",'EPS BAU Outputs'!$A:$A,"*"&amp;$B111&amp;"*",'EPS BAU Outputs'!$A:$A,"*"&amp;$A111&amp;"*",'EPS BAU Outputs'!$B:$B,$B$106)/10^12*VLOOKUP($C111,GWPbyPollutant,2,FALSE)</f>
        <v>0</v>
      </c>
      <c r="E111">
        <f>SUMIFS('EPS BAU Outputs'!D:D,'EPS BAU Outputs'!$A:$A,"*"&amp;$C111&amp;"*",'EPS BAU Outputs'!$A:$A,"*"&amp;$B111&amp;"*",'EPS BAU Outputs'!$A:$A,"*"&amp;$A111&amp;"*",'EPS BAU Outputs'!$B:$B,$B$106)/10^12*VLOOKUP($C111,GWPbyPollutant,2,FALSE)</f>
        <v>0</v>
      </c>
      <c r="F111">
        <f>SUMIFS('EPS BAU Outputs'!E:E,'EPS BAU Outputs'!$A:$A,"*"&amp;$C111&amp;"*",'EPS BAU Outputs'!$A:$A,"*"&amp;$B111&amp;"*",'EPS BAU Outputs'!$A:$A,"*"&amp;$A111&amp;"*",'EPS BAU Outputs'!$B:$B,$B$106)/10^12*VLOOKUP($C111,GWPbyPollutant,2,FALSE)</f>
        <v>0</v>
      </c>
      <c r="G111">
        <f>SUMIFS('EPS BAU Outputs'!F:F,'EPS BAU Outputs'!$A:$A,"*"&amp;$C111&amp;"*",'EPS BAU Outputs'!$A:$A,"*"&amp;$B111&amp;"*",'EPS BAU Outputs'!$A:$A,"*"&amp;$A111&amp;"*",'EPS BAU Outputs'!$B:$B,$B$106)/10^12*VLOOKUP($C111,GWPbyPollutant,2,FALSE)</f>
        <v>0</v>
      </c>
      <c r="H111">
        <f>SUMIFS('EPS BAU Outputs'!G:G,'EPS BAU Outputs'!$A:$A,"*"&amp;$C111&amp;"*",'EPS BAU Outputs'!$A:$A,"*"&amp;$B111&amp;"*",'EPS BAU Outputs'!$A:$A,"*"&amp;$A111&amp;"*",'EPS BAU Outputs'!$B:$B,$B$106)/10^12*VLOOKUP($C111,GWPbyPollutant,2,FALSE)</f>
        <v>0</v>
      </c>
      <c r="I111">
        <f>SUMIFS('EPS BAU Outputs'!H:H,'EPS BAU Outputs'!$A:$A,"*"&amp;$C111&amp;"*",'EPS BAU Outputs'!$A:$A,"*"&amp;$B111&amp;"*",'EPS BAU Outputs'!$A:$A,"*"&amp;$A111&amp;"*",'EPS BAU Outputs'!$B:$B,$B$106)/10^12*VLOOKUP($C111,GWPbyPollutant,2,FALSE)</f>
        <v>0</v>
      </c>
      <c r="J111">
        <f>SUMIFS('EPS BAU Outputs'!I:I,'EPS BAU Outputs'!$A:$A,"*"&amp;$C111&amp;"*",'EPS BAU Outputs'!$A:$A,"*"&amp;$B111&amp;"*",'EPS BAU Outputs'!$A:$A,"*"&amp;$A111&amp;"*",'EPS BAU Outputs'!$B:$B,$B$106)/10^12*VLOOKUP($C111,GWPbyPollutant,2,FALSE)</f>
        <v>0</v>
      </c>
      <c r="K111">
        <f>SUMIFS('EPS BAU Outputs'!J:J,'EPS BAU Outputs'!$A:$A,"*"&amp;$C111&amp;"*",'EPS BAU Outputs'!$A:$A,"*"&amp;$B111&amp;"*",'EPS BAU Outputs'!$A:$A,"*"&amp;$A111&amp;"*",'EPS BAU Outputs'!$B:$B,$B$106)/10^12*VLOOKUP($C111,GWPbyPollutant,2,FALSE)</f>
        <v>0</v>
      </c>
      <c r="L111">
        <f>SUMIFS('EPS BAU Outputs'!K:K,'EPS BAU Outputs'!$A:$A,"*"&amp;$C111&amp;"*",'EPS BAU Outputs'!$A:$A,"*"&amp;$B111&amp;"*",'EPS BAU Outputs'!$A:$A,"*"&amp;$A111&amp;"*",'EPS BAU Outputs'!$B:$B,$B$106)/10^12*VLOOKUP($C111,GWPbyPollutant,2,FALSE)</f>
        <v>0</v>
      </c>
      <c r="M111">
        <f>SUMIFS('EPS BAU Outputs'!L:L,'EPS BAU Outputs'!$A:$A,"*"&amp;$C111&amp;"*",'EPS BAU Outputs'!$A:$A,"*"&amp;$B111&amp;"*",'EPS BAU Outputs'!$A:$A,"*"&amp;$A111&amp;"*",'EPS BAU Outputs'!$B:$B,$B$106)/10^12*VLOOKUP($C111,GWPbyPollutant,2,FALSE)</f>
        <v>0</v>
      </c>
      <c r="N111">
        <f>SUMIFS('EPS BAU Outputs'!M:M,'EPS BAU Outputs'!$A:$A,"*"&amp;$C111&amp;"*",'EPS BAU Outputs'!$A:$A,"*"&amp;$B111&amp;"*",'EPS BAU Outputs'!$A:$A,"*"&amp;$A111&amp;"*",'EPS BAU Outputs'!$B:$B,$B$106)/10^12*VLOOKUP($C111,GWPbyPollutant,2,FALSE)</f>
        <v>0</v>
      </c>
      <c r="O111">
        <f>SUMIFS('EPS BAU Outputs'!N:N,'EPS BAU Outputs'!$A:$A,"*"&amp;$C111&amp;"*",'EPS BAU Outputs'!$A:$A,"*"&amp;$B111&amp;"*",'EPS BAU Outputs'!$A:$A,"*"&amp;$A111&amp;"*",'EPS BAU Outputs'!$B:$B,$B$106)/10^12*VLOOKUP($C111,GWPbyPollutant,2,FALSE)</f>
        <v>0</v>
      </c>
      <c r="P111">
        <f>SUMIFS('EPS BAU Outputs'!O:O,'EPS BAU Outputs'!$A:$A,"*"&amp;$C111&amp;"*",'EPS BAU Outputs'!$A:$A,"*"&amp;$B111&amp;"*",'EPS BAU Outputs'!$A:$A,"*"&amp;$A111&amp;"*",'EPS BAU Outputs'!$B:$B,$B$106)/10^12*VLOOKUP($C111,GWPbyPollutant,2,FALSE)</f>
        <v>0</v>
      </c>
      <c r="Q111">
        <f>SUMIFS('EPS BAU Outputs'!P:P,'EPS BAU Outputs'!$A:$A,"*"&amp;$C111&amp;"*",'EPS BAU Outputs'!$A:$A,"*"&amp;$B111&amp;"*",'EPS BAU Outputs'!$A:$A,"*"&amp;$A111&amp;"*",'EPS BAU Outputs'!$B:$B,$B$106)/10^12*VLOOKUP($C111,GWPbyPollutant,2,FALSE)</f>
        <v>0</v>
      </c>
      <c r="R111">
        <f>SUMIFS('EPS BAU Outputs'!Q:Q,'EPS BAU Outputs'!$A:$A,"*"&amp;$C111&amp;"*",'EPS BAU Outputs'!$A:$A,"*"&amp;$B111&amp;"*",'EPS BAU Outputs'!$A:$A,"*"&amp;$A111&amp;"*",'EPS BAU Outputs'!$B:$B,$B$106)/10^12*VLOOKUP($C111,GWPbyPollutant,2,FALSE)</f>
        <v>0</v>
      </c>
      <c r="S111">
        <f>SUMIFS('EPS BAU Outputs'!R:R,'EPS BAU Outputs'!$A:$A,"*"&amp;$C111&amp;"*",'EPS BAU Outputs'!$A:$A,"*"&amp;$B111&amp;"*",'EPS BAU Outputs'!$A:$A,"*"&amp;$A111&amp;"*",'EPS BAU Outputs'!$B:$B,$B$106)/10^12*VLOOKUP($C111,GWPbyPollutant,2,FALSE)</f>
        <v>0</v>
      </c>
      <c r="T111">
        <f>SUMIFS('EPS BAU Outputs'!S:S,'EPS BAU Outputs'!$A:$A,"*"&amp;$C111&amp;"*",'EPS BAU Outputs'!$A:$A,"*"&amp;$B111&amp;"*",'EPS BAU Outputs'!$A:$A,"*"&amp;$A111&amp;"*",'EPS BAU Outputs'!$B:$B,$B$106)/10^12*VLOOKUP($C111,GWPbyPollutant,2,FALSE)</f>
        <v>0</v>
      </c>
      <c r="U111">
        <f>SUMIFS('EPS BAU Outputs'!T:T,'EPS BAU Outputs'!$A:$A,"*"&amp;$C111&amp;"*",'EPS BAU Outputs'!$A:$A,"*"&amp;$B111&amp;"*",'EPS BAU Outputs'!$A:$A,"*"&amp;$A111&amp;"*",'EPS BAU Outputs'!$B:$B,$B$106)/10^12*VLOOKUP($C111,GWPbyPollutant,2,FALSE)</f>
        <v>0</v>
      </c>
      <c r="V111">
        <f>SUMIFS('EPS BAU Outputs'!U:U,'EPS BAU Outputs'!$A:$A,"*"&amp;$C111&amp;"*",'EPS BAU Outputs'!$A:$A,"*"&amp;$B111&amp;"*",'EPS BAU Outputs'!$A:$A,"*"&amp;$A111&amp;"*",'EPS BAU Outputs'!$B:$B,$B$106)/10^12*VLOOKUP($C111,GWPbyPollutant,2,FALSE)</f>
        <v>0</v>
      </c>
      <c r="W111">
        <f>SUMIFS('EPS BAU Outputs'!V:V,'EPS BAU Outputs'!$A:$A,"*"&amp;$C111&amp;"*",'EPS BAU Outputs'!$A:$A,"*"&amp;$B111&amp;"*",'EPS BAU Outputs'!$A:$A,"*"&amp;$A111&amp;"*",'EPS BAU Outputs'!$B:$B,$B$106)/10^12*VLOOKUP($C111,GWPbyPollutant,2,FALSE)</f>
        <v>0</v>
      </c>
      <c r="X111">
        <f>SUMIFS('EPS BAU Outputs'!W:W,'EPS BAU Outputs'!$A:$A,"*"&amp;$C111&amp;"*",'EPS BAU Outputs'!$A:$A,"*"&amp;$B111&amp;"*",'EPS BAU Outputs'!$A:$A,"*"&amp;$A111&amp;"*",'EPS BAU Outputs'!$B:$B,$B$106)/10^12*VLOOKUP($C111,GWPbyPollutant,2,FALSE)</f>
        <v>0</v>
      </c>
      <c r="Y111">
        <f>SUMIFS('EPS BAU Outputs'!X:X,'EPS BAU Outputs'!$A:$A,"*"&amp;$C111&amp;"*",'EPS BAU Outputs'!$A:$A,"*"&amp;$B111&amp;"*",'EPS BAU Outputs'!$A:$A,"*"&amp;$A111&amp;"*",'EPS BAU Outputs'!$B:$B,$B$106)/10^12*VLOOKUP($C111,GWPbyPollutant,2,FALSE)</f>
        <v>0</v>
      </c>
      <c r="Z111">
        <f>SUMIFS('EPS BAU Outputs'!Y:Y,'EPS BAU Outputs'!$A:$A,"*"&amp;$C111&amp;"*",'EPS BAU Outputs'!$A:$A,"*"&amp;$B111&amp;"*",'EPS BAU Outputs'!$A:$A,"*"&amp;$A111&amp;"*",'EPS BAU Outputs'!$B:$B,$B$106)/10^12*VLOOKUP($C111,GWPbyPollutant,2,FALSE)</f>
        <v>0</v>
      </c>
      <c r="AA111">
        <f>SUMIFS('EPS BAU Outputs'!Z:Z,'EPS BAU Outputs'!$A:$A,"*"&amp;$C111&amp;"*",'EPS BAU Outputs'!$A:$A,"*"&amp;$B111&amp;"*",'EPS BAU Outputs'!$A:$A,"*"&amp;$A111&amp;"*",'EPS BAU Outputs'!$B:$B,$B$106)/10^12*VLOOKUP($C111,GWPbyPollutant,2,FALSE)</f>
        <v>0</v>
      </c>
      <c r="AB111">
        <f>SUMIFS('EPS BAU Outputs'!AA:AA,'EPS BAU Outputs'!$A:$A,"*"&amp;$C111&amp;"*",'EPS BAU Outputs'!$A:$A,"*"&amp;$B111&amp;"*",'EPS BAU Outputs'!$A:$A,"*"&amp;$A111&amp;"*",'EPS BAU Outputs'!$B:$B,$B$106)/10^12*VLOOKUP($C111,GWPbyPollutant,2,FALSE)</f>
        <v>0</v>
      </c>
      <c r="AC111">
        <f>SUMIFS('EPS BAU Outputs'!AB:AB,'EPS BAU Outputs'!$A:$A,"*"&amp;$C111&amp;"*",'EPS BAU Outputs'!$A:$A,"*"&amp;$B111&amp;"*",'EPS BAU Outputs'!$A:$A,"*"&amp;$A111&amp;"*",'EPS BAU Outputs'!$B:$B,$B$106)/10^12*VLOOKUP($C111,GWPbyPollutant,2,FALSE)</f>
        <v>0</v>
      </c>
      <c r="AD111">
        <f>SUMIFS('EPS BAU Outputs'!AC:AC,'EPS BAU Outputs'!$A:$A,"*"&amp;$C111&amp;"*",'EPS BAU Outputs'!$A:$A,"*"&amp;$B111&amp;"*",'EPS BAU Outputs'!$A:$A,"*"&amp;$A111&amp;"*",'EPS BAU Outputs'!$B:$B,$B$106)/10^12*VLOOKUP($C111,GWPbyPollutant,2,FALSE)</f>
        <v>0</v>
      </c>
      <c r="AE111">
        <f>SUMIFS('EPS BAU Outputs'!AD:AD,'EPS BAU Outputs'!$A:$A,"*"&amp;$C111&amp;"*",'EPS BAU Outputs'!$A:$A,"*"&amp;$B111&amp;"*",'EPS BAU Outputs'!$A:$A,"*"&amp;$A111&amp;"*",'EPS BAU Outputs'!$B:$B,$B$106)/10^12*VLOOKUP($C111,GWPbyPollutant,2,FALSE)</f>
        <v>0</v>
      </c>
      <c r="AF111">
        <f>SUMIFS('EPS BAU Outputs'!AE:AE,'EPS BAU Outputs'!$A:$A,"*"&amp;$C111&amp;"*",'EPS BAU Outputs'!$A:$A,"*"&amp;$B111&amp;"*",'EPS BAU Outputs'!$A:$A,"*"&amp;$A111&amp;"*",'EPS BAU Outputs'!$B:$B,$B$106)/10^12*VLOOKUP($C111,GWPbyPollutant,2,FALSE)</f>
        <v>0</v>
      </c>
      <c r="AG111">
        <f>SUMIFS('EPS BAU Outputs'!AF:AF,'EPS BAU Outputs'!$A:$A,"*"&amp;$C111&amp;"*",'EPS BAU Outputs'!$A:$A,"*"&amp;$B111&amp;"*",'EPS BAU Outputs'!$A:$A,"*"&amp;$A111&amp;"*",'EPS BAU Outputs'!$B:$B,$B$106)/10^12*VLOOKUP($C111,GWPbyPollutant,2,FALSE)</f>
        <v>0</v>
      </c>
      <c r="AH111">
        <f>SUMIFS('EPS BAU Outputs'!AG:AG,'EPS BAU Outputs'!$A:$A,"*"&amp;$C111&amp;"*",'EPS BAU Outputs'!$A:$A,"*"&amp;$B111&amp;"*",'EPS BAU Outputs'!$A:$A,"*"&amp;$A111&amp;"*",'EPS BAU Outputs'!$B:$B,$B$106)/10^12*VLOOKUP($C111,GWPbyPollutant,2,FALSE)</f>
        <v>0</v>
      </c>
    </row>
    <row r="112" spans="1:37" outlineLevel="1">
      <c r="A112" t="s">
        <v>597</v>
      </c>
      <c r="B112" t="s">
        <v>522</v>
      </c>
      <c r="C112" t="s">
        <v>412</v>
      </c>
      <c r="D112">
        <f>SUMIFS('EPS BAU Outputs'!C:C,'EPS BAU Outputs'!$A:$A,"*"&amp;$C112&amp;"*",'EPS BAU Outputs'!$A:$A,"*"&amp;$B112&amp;"*",'EPS BAU Outputs'!$A:$A,"*"&amp;$A112&amp;"*",'EPS BAU Outputs'!$B:$B,$B$106)/10^12*VLOOKUP($C112,GWPbyPollutant,2,FALSE)</f>
        <v>1.6355192000000001</v>
      </c>
      <c r="E112">
        <f>SUMIFS('EPS BAU Outputs'!D:D,'EPS BAU Outputs'!$A:$A,"*"&amp;$C112&amp;"*",'EPS BAU Outputs'!$A:$A,"*"&amp;$B112&amp;"*",'EPS BAU Outputs'!$A:$A,"*"&amp;$A112&amp;"*",'EPS BAU Outputs'!$B:$B,$B$106)/10^12*VLOOKUP($C112,GWPbyPollutant,2,FALSE)</f>
        <v>1.6761976000000001</v>
      </c>
      <c r="F112">
        <f>SUMIFS('EPS BAU Outputs'!E:E,'EPS BAU Outputs'!$A:$A,"*"&amp;$C112&amp;"*",'EPS BAU Outputs'!$A:$A,"*"&amp;$B112&amp;"*",'EPS BAU Outputs'!$A:$A,"*"&amp;$A112&amp;"*",'EPS BAU Outputs'!$B:$B,$B$106)/10^12*VLOOKUP($C112,GWPbyPollutant,2,FALSE)</f>
        <v>1.6865716000000002</v>
      </c>
      <c r="G112">
        <f>SUMIFS('EPS BAU Outputs'!F:F,'EPS BAU Outputs'!$A:$A,"*"&amp;$C112&amp;"*",'EPS BAU Outputs'!$A:$A,"*"&amp;$B112&amp;"*",'EPS BAU Outputs'!$A:$A,"*"&amp;$A112&amp;"*",'EPS BAU Outputs'!$B:$B,$B$106)/10^12*VLOOKUP($C112,GWPbyPollutant,2,FALSE)</f>
        <v>1.6354016</v>
      </c>
      <c r="H112">
        <f>SUMIFS('EPS BAU Outputs'!G:G,'EPS BAU Outputs'!$A:$A,"*"&amp;$C112&amp;"*",'EPS BAU Outputs'!$A:$A,"*"&amp;$B112&amp;"*",'EPS BAU Outputs'!$A:$A,"*"&amp;$A112&amp;"*",'EPS BAU Outputs'!$B:$B,$B$106)/10^12*VLOOKUP($C112,GWPbyPollutant,2,FALSE)</f>
        <v>1.5639512</v>
      </c>
      <c r="I112">
        <f>SUMIFS('EPS BAU Outputs'!H:H,'EPS BAU Outputs'!$A:$A,"*"&amp;$C112&amp;"*",'EPS BAU Outputs'!$A:$A,"*"&amp;$B112&amp;"*",'EPS BAU Outputs'!$A:$A,"*"&amp;$A112&amp;"*",'EPS BAU Outputs'!$B:$B,$B$106)/10^12*VLOOKUP($C112,GWPbyPollutant,2,FALSE)</f>
        <v>1.4978376</v>
      </c>
      <c r="J112">
        <f>SUMIFS('EPS BAU Outputs'!I:I,'EPS BAU Outputs'!$A:$A,"*"&amp;$C112&amp;"*",'EPS BAU Outputs'!$A:$A,"*"&amp;$B112&amp;"*",'EPS BAU Outputs'!$A:$A,"*"&amp;$A112&amp;"*",'EPS BAU Outputs'!$B:$B,$B$106)/10^12*VLOOKUP($C112,GWPbyPollutant,2,FALSE)</f>
        <v>1.4361816000000001</v>
      </c>
      <c r="K112">
        <f>SUMIFS('EPS BAU Outputs'!J:J,'EPS BAU Outputs'!$A:$A,"*"&amp;$C112&amp;"*",'EPS BAU Outputs'!$A:$A,"*"&amp;$B112&amp;"*",'EPS BAU Outputs'!$A:$A,"*"&amp;$A112&amp;"*",'EPS BAU Outputs'!$B:$B,$B$106)/10^12*VLOOKUP($C112,GWPbyPollutant,2,FALSE)</f>
        <v>1.3478276</v>
      </c>
      <c r="L112">
        <f>SUMIFS('EPS BAU Outputs'!K:K,'EPS BAU Outputs'!$A:$A,"*"&amp;$C112&amp;"*",'EPS BAU Outputs'!$A:$A,"*"&amp;$B112&amp;"*",'EPS BAU Outputs'!$A:$A,"*"&amp;$A112&amp;"*",'EPS BAU Outputs'!$B:$B,$B$106)/10^12*VLOOKUP($C112,GWPbyPollutant,2,FALSE)</f>
        <v>1.2804456</v>
      </c>
      <c r="M112">
        <f>SUMIFS('EPS BAU Outputs'!L:L,'EPS BAU Outputs'!$A:$A,"*"&amp;$C112&amp;"*",'EPS BAU Outputs'!$A:$A,"*"&amp;$B112&amp;"*",'EPS BAU Outputs'!$A:$A,"*"&amp;$A112&amp;"*",'EPS BAU Outputs'!$B:$B,$B$106)/10^12*VLOOKUP($C112,GWPbyPollutant,2,FALSE)</f>
        <v>1.1852372</v>
      </c>
      <c r="N112">
        <f>SUMIFS('EPS BAU Outputs'!M:M,'EPS BAU Outputs'!$A:$A,"*"&amp;$C112&amp;"*",'EPS BAU Outputs'!$A:$A,"*"&amp;$B112&amp;"*",'EPS BAU Outputs'!$A:$A,"*"&amp;$A112&amp;"*",'EPS BAU Outputs'!$B:$B,$B$106)/10^12*VLOOKUP($C112,GWPbyPollutant,2,FALSE)</f>
        <v>1.0594052</v>
      </c>
      <c r="O112">
        <f>SUMIFS('EPS BAU Outputs'!N:N,'EPS BAU Outputs'!$A:$A,"*"&amp;$C112&amp;"*",'EPS BAU Outputs'!$A:$A,"*"&amp;$B112&amp;"*",'EPS BAU Outputs'!$A:$A,"*"&amp;$A112&amp;"*",'EPS BAU Outputs'!$B:$B,$B$106)/10^12*VLOOKUP($C112,GWPbyPollutant,2,FALSE)</f>
        <v>0.96598319999999993</v>
      </c>
      <c r="P112">
        <f>SUMIFS('EPS BAU Outputs'!O:O,'EPS BAU Outputs'!$A:$A,"*"&amp;$C112&amp;"*",'EPS BAU Outputs'!$A:$A,"*"&amp;$B112&amp;"*",'EPS BAU Outputs'!$A:$A,"*"&amp;$A112&amp;"*",'EPS BAU Outputs'!$B:$B,$B$106)/10^12*VLOOKUP($C112,GWPbyPollutant,2,FALSE)</f>
        <v>0.90193039999999991</v>
      </c>
      <c r="Q112">
        <f>SUMIFS('EPS BAU Outputs'!P:P,'EPS BAU Outputs'!$A:$A,"*"&amp;$C112&amp;"*",'EPS BAU Outputs'!$A:$A,"*"&amp;$B112&amp;"*",'EPS BAU Outputs'!$A:$A,"*"&amp;$A112&amp;"*",'EPS BAU Outputs'!$B:$B,$B$106)/10^12*VLOOKUP($C112,GWPbyPollutant,2,FALSE)</f>
        <v>0.81367999999999996</v>
      </c>
      <c r="R112">
        <f>SUMIFS('EPS BAU Outputs'!Q:Q,'EPS BAU Outputs'!$A:$A,"*"&amp;$C112&amp;"*",'EPS BAU Outputs'!$A:$A,"*"&amp;$B112&amp;"*",'EPS BAU Outputs'!$A:$A,"*"&amp;$A112&amp;"*",'EPS BAU Outputs'!$B:$B,$B$106)/10^12*VLOOKUP($C112,GWPbyPollutant,2,FALSE)</f>
        <v>0.73926720000000001</v>
      </c>
      <c r="S112">
        <f>SUMIFS('EPS BAU Outputs'!R:R,'EPS BAU Outputs'!$A:$A,"*"&amp;$C112&amp;"*",'EPS BAU Outputs'!$A:$A,"*"&amp;$B112&amp;"*",'EPS BAU Outputs'!$A:$A,"*"&amp;$A112&amp;"*",'EPS BAU Outputs'!$B:$B,$B$106)/10^12*VLOOKUP($C112,GWPbyPollutant,2,FALSE)</f>
        <v>0.65250359999999996</v>
      </c>
      <c r="T112">
        <f>SUMIFS('EPS BAU Outputs'!S:S,'EPS BAU Outputs'!$A:$A,"*"&amp;$C112&amp;"*",'EPS BAU Outputs'!$A:$A,"*"&amp;$B112&amp;"*",'EPS BAU Outputs'!$A:$A,"*"&amp;$A112&amp;"*",'EPS BAU Outputs'!$B:$B,$B$106)/10^12*VLOOKUP($C112,GWPbyPollutant,2,FALSE)</f>
        <v>0.58393439999999996</v>
      </c>
      <c r="U112">
        <f>SUMIFS('EPS BAU Outputs'!T:T,'EPS BAU Outputs'!$A:$A,"*"&amp;$C112&amp;"*",'EPS BAU Outputs'!$A:$A,"*"&amp;$B112&amp;"*",'EPS BAU Outputs'!$A:$A,"*"&amp;$A112&amp;"*",'EPS BAU Outputs'!$B:$B,$B$106)/10^12*VLOOKUP($C112,GWPbyPollutant,2,FALSE)</f>
        <v>0.52306799999999998</v>
      </c>
      <c r="V112">
        <f>SUMIFS('EPS BAU Outputs'!U:U,'EPS BAU Outputs'!$A:$A,"*"&amp;$C112&amp;"*",'EPS BAU Outputs'!$A:$A,"*"&amp;$B112&amp;"*",'EPS BAU Outputs'!$A:$A,"*"&amp;$A112&amp;"*",'EPS BAU Outputs'!$B:$B,$B$106)/10^12*VLOOKUP($C112,GWPbyPollutant,2,FALSE)</f>
        <v>0.47297039999999996</v>
      </c>
      <c r="W112">
        <f>SUMIFS('EPS BAU Outputs'!V:V,'EPS BAU Outputs'!$A:$A,"*"&amp;$C112&amp;"*",'EPS BAU Outputs'!$A:$A,"*"&amp;$B112&amp;"*",'EPS BAU Outputs'!$A:$A,"*"&amp;$A112&amp;"*",'EPS BAU Outputs'!$B:$B,$B$106)/10^12*VLOOKUP($C112,GWPbyPollutant,2,FALSE)</f>
        <v>0.44913679999999995</v>
      </c>
      <c r="X112">
        <f>SUMIFS('EPS BAU Outputs'!W:W,'EPS BAU Outputs'!$A:$A,"*"&amp;$C112&amp;"*",'EPS BAU Outputs'!$A:$A,"*"&amp;$B112&amp;"*",'EPS BAU Outputs'!$A:$A,"*"&amp;$A112&amp;"*",'EPS BAU Outputs'!$B:$B,$B$106)/10^12*VLOOKUP($C112,GWPbyPollutant,2,FALSE)</f>
        <v>0.42492239999999998</v>
      </c>
      <c r="Y112">
        <f>SUMIFS('EPS BAU Outputs'!X:X,'EPS BAU Outputs'!$A:$A,"*"&amp;$C112&amp;"*",'EPS BAU Outputs'!$A:$A,"*"&amp;$B112&amp;"*",'EPS BAU Outputs'!$A:$A,"*"&amp;$A112&amp;"*",'EPS BAU Outputs'!$B:$B,$B$106)/10^12*VLOOKUP($C112,GWPbyPollutant,2,FALSE)</f>
        <v>0.39858839999999995</v>
      </c>
      <c r="Z112">
        <f>SUMIFS('EPS BAU Outputs'!Y:Y,'EPS BAU Outputs'!$A:$A,"*"&amp;$C112&amp;"*",'EPS BAU Outputs'!$A:$A,"*"&amp;$B112&amp;"*",'EPS BAU Outputs'!$A:$A,"*"&amp;$A112&amp;"*",'EPS BAU Outputs'!$B:$B,$B$106)/10^12*VLOOKUP($C112,GWPbyPollutant,2,FALSE)</f>
        <v>0.37211720000000004</v>
      </c>
      <c r="AA112">
        <f>SUMIFS('EPS BAU Outputs'!Z:Z,'EPS BAU Outputs'!$A:$A,"*"&amp;$C112&amp;"*",'EPS BAU Outputs'!$A:$A,"*"&amp;$B112&amp;"*",'EPS BAU Outputs'!$A:$A,"*"&amp;$A112&amp;"*",'EPS BAU Outputs'!$B:$B,$B$106)/10^12*VLOOKUP($C112,GWPbyPollutant,2,FALSE)</f>
        <v>0.3325476</v>
      </c>
      <c r="AB112">
        <f>SUMIFS('EPS BAU Outputs'!AA:AA,'EPS BAU Outputs'!$A:$A,"*"&amp;$C112&amp;"*",'EPS BAU Outputs'!$A:$A,"*"&amp;$B112&amp;"*",'EPS BAU Outputs'!$A:$A,"*"&amp;$A112&amp;"*",'EPS BAU Outputs'!$B:$B,$B$106)/10^12*VLOOKUP($C112,GWPbyPollutant,2,FALSE)</f>
        <v>0.27530075999999998</v>
      </c>
      <c r="AC112">
        <f>SUMIFS('EPS BAU Outputs'!AB:AB,'EPS BAU Outputs'!$A:$A,"*"&amp;$C112&amp;"*",'EPS BAU Outputs'!$A:$A,"*"&amp;$B112&amp;"*",'EPS BAU Outputs'!$A:$A,"*"&amp;$A112&amp;"*",'EPS BAU Outputs'!$B:$B,$B$106)/10^12*VLOOKUP($C112,GWPbyPollutant,2,FALSE)</f>
        <v>0.25062547999999996</v>
      </c>
      <c r="AD112">
        <f>SUMIFS('EPS BAU Outputs'!AC:AC,'EPS BAU Outputs'!$A:$A,"*"&amp;$C112&amp;"*",'EPS BAU Outputs'!$A:$A,"*"&amp;$B112&amp;"*",'EPS BAU Outputs'!$A:$A,"*"&amp;$A112&amp;"*",'EPS BAU Outputs'!$B:$B,$B$106)/10^12*VLOOKUP($C112,GWPbyPollutant,2,FALSE)</f>
        <v>0.21389787999999998</v>
      </c>
      <c r="AE112">
        <f>SUMIFS('EPS BAU Outputs'!AD:AD,'EPS BAU Outputs'!$A:$A,"*"&amp;$C112&amp;"*",'EPS BAU Outputs'!$A:$A,"*"&amp;$B112&amp;"*",'EPS BAU Outputs'!$A:$A,"*"&amp;$A112&amp;"*",'EPS BAU Outputs'!$B:$B,$B$106)/10^12*VLOOKUP($C112,GWPbyPollutant,2,FALSE)</f>
        <v>0.18510436</v>
      </c>
      <c r="AF112">
        <f>SUMIFS('EPS BAU Outputs'!AE:AE,'EPS BAU Outputs'!$A:$A,"*"&amp;$C112&amp;"*",'EPS BAU Outputs'!$A:$A,"*"&amp;$B112&amp;"*",'EPS BAU Outputs'!$A:$A,"*"&amp;$A112&amp;"*",'EPS BAU Outputs'!$B:$B,$B$106)/10^12*VLOOKUP($C112,GWPbyPollutant,2,FALSE)</f>
        <v>0.156366</v>
      </c>
      <c r="AG112">
        <f>SUMIFS('EPS BAU Outputs'!AF:AF,'EPS BAU Outputs'!$A:$A,"*"&amp;$C112&amp;"*",'EPS BAU Outputs'!$A:$A,"*"&amp;$B112&amp;"*",'EPS BAU Outputs'!$A:$A,"*"&amp;$A112&amp;"*",'EPS BAU Outputs'!$B:$B,$B$106)/10^12*VLOOKUP($C112,GWPbyPollutant,2,FALSE)</f>
        <v>0.12919984000000001</v>
      </c>
      <c r="AH112">
        <f>SUMIFS('EPS BAU Outputs'!AG:AG,'EPS BAU Outputs'!$A:$A,"*"&amp;$C112&amp;"*",'EPS BAU Outputs'!$A:$A,"*"&amp;$B112&amp;"*",'EPS BAU Outputs'!$A:$A,"*"&amp;$A112&amp;"*",'EPS BAU Outputs'!$B:$B,$B$106)/10^12*VLOOKUP($C112,GWPbyPollutant,2,FALSE)</f>
        <v>0.14653268</v>
      </c>
    </row>
    <row r="113" spans="1:34" outlineLevel="1">
      <c r="A113" t="s">
        <v>597</v>
      </c>
      <c r="B113" t="s">
        <v>522</v>
      </c>
      <c r="C113" t="s">
        <v>411</v>
      </c>
      <c r="D113">
        <f>SUMIFS('EPS BAU Outputs'!C:C,'EPS BAU Outputs'!$A:$A,"*"&amp;$C113&amp;"*",'EPS BAU Outputs'!$A:$A,"*"&amp;$B113&amp;"*",'EPS BAU Outputs'!$A:$A,"*"&amp;$A113&amp;"*",'EPS BAU Outputs'!$B:$B,$B$106)/10^12*VLOOKUP($C113,GWPbyPollutant,2,FALSE)</f>
        <v>2.1501888</v>
      </c>
      <c r="E113">
        <f>SUMIFS('EPS BAU Outputs'!D:D,'EPS BAU Outputs'!$A:$A,"*"&amp;$C113&amp;"*",'EPS BAU Outputs'!$A:$A,"*"&amp;$B113&amp;"*",'EPS BAU Outputs'!$A:$A,"*"&amp;$A113&amp;"*",'EPS BAU Outputs'!$B:$B,$B$106)/10^12*VLOOKUP($C113,GWPbyPollutant,2,FALSE)</f>
        <v>2.1956999000000001</v>
      </c>
      <c r="F113">
        <f>SUMIFS('EPS BAU Outputs'!E:E,'EPS BAU Outputs'!$A:$A,"*"&amp;$C113&amp;"*",'EPS BAU Outputs'!$A:$A,"*"&amp;$B113&amp;"*",'EPS BAU Outputs'!$A:$A,"*"&amp;$A113&amp;"*",'EPS BAU Outputs'!$B:$B,$B$106)/10^12*VLOOKUP($C113,GWPbyPollutant,2,FALSE)</f>
        <v>2.20038775</v>
      </c>
      <c r="G113">
        <f>SUMIFS('EPS BAU Outputs'!F:F,'EPS BAU Outputs'!$A:$A,"*"&amp;$C113&amp;"*",'EPS BAU Outputs'!$A:$A,"*"&amp;$B113&amp;"*",'EPS BAU Outputs'!$A:$A,"*"&amp;$A113&amp;"*",'EPS BAU Outputs'!$B:$B,$B$106)/10^12*VLOOKUP($C113,GWPbyPollutant,2,FALSE)</f>
        <v>2.1245924499999997</v>
      </c>
      <c r="H113">
        <f>SUMIFS('EPS BAU Outputs'!G:G,'EPS BAU Outputs'!$A:$A,"*"&amp;$C113&amp;"*",'EPS BAU Outputs'!$A:$A,"*"&amp;$B113&amp;"*",'EPS BAU Outputs'!$A:$A,"*"&amp;$A113&amp;"*",'EPS BAU Outputs'!$B:$B,$B$106)/10^12*VLOOKUP($C113,GWPbyPollutant,2,FALSE)</f>
        <v>2.0240594000000001</v>
      </c>
      <c r="I113">
        <f>SUMIFS('EPS BAU Outputs'!H:H,'EPS BAU Outputs'!$A:$A,"*"&amp;$C113&amp;"*",'EPS BAU Outputs'!$A:$A,"*"&amp;$B113&amp;"*",'EPS BAU Outputs'!$A:$A,"*"&amp;$A113&amp;"*",'EPS BAU Outputs'!$B:$B,$B$106)/10^12*VLOOKUP($C113,GWPbyPollutant,2,FALSE)</f>
        <v>1.9346166</v>
      </c>
      <c r="J113">
        <f>SUMIFS('EPS BAU Outputs'!I:I,'EPS BAU Outputs'!$A:$A,"*"&amp;$C113&amp;"*",'EPS BAU Outputs'!$A:$A,"*"&amp;$B113&amp;"*",'EPS BAU Outputs'!$A:$A,"*"&amp;$A113&amp;"*",'EPS BAU Outputs'!$B:$B,$B$106)/10^12*VLOOKUP($C113,GWPbyPollutant,2,FALSE)</f>
        <v>1.8515709</v>
      </c>
      <c r="K113">
        <f>SUMIFS('EPS BAU Outputs'!J:J,'EPS BAU Outputs'!$A:$A,"*"&amp;$C113&amp;"*",'EPS BAU Outputs'!$A:$A,"*"&amp;$B113&amp;"*",'EPS BAU Outputs'!$A:$A,"*"&amp;$A113&amp;"*",'EPS BAU Outputs'!$B:$B,$B$106)/10^12*VLOOKUP($C113,GWPbyPollutant,2,FALSE)</f>
        <v>1.73367505</v>
      </c>
      <c r="L113">
        <f>SUMIFS('EPS BAU Outputs'!K:K,'EPS BAU Outputs'!$A:$A,"*"&amp;$C113&amp;"*",'EPS BAU Outputs'!$A:$A,"*"&amp;$B113&amp;"*",'EPS BAU Outputs'!$A:$A,"*"&amp;$A113&amp;"*",'EPS BAU Outputs'!$B:$B,$B$106)/10^12*VLOOKUP($C113,GWPbyPollutant,2,FALSE)</f>
        <v>1.6436413000000001</v>
      </c>
      <c r="M113">
        <f>SUMIFS('EPS BAU Outputs'!L:L,'EPS BAU Outputs'!$A:$A,"*"&amp;$C113&amp;"*",'EPS BAU Outputs'!$A:$A,"*"&amp;$B113&amp;"*",'EPS BAU Outputs'!$A:$A,"*"&amp;$A113&amp;"*",'EPS BAU Outputs'!$B:$B,$B$106)/10^12*VLOOKUP($C113,GWPbyPollutant,2,FALSE)</f>
        <v>1.5152514500000001</v>
      </c>
      <c r="N113">
        <f>SUMIFS('EPS BAU Outputs'!M:M,'EPS BAU Outputs'!$A:$A,"*"&amp;$C113&amp;"*",'EPS BAU Outputs'!$A:$A,"*"&amp;$B113&amp;"*",'EPS BAU Outputs'!$A:$A,"*"&amp;$A113&amp;"*",'EPS BAU Outputs'!$B:$B,$B$106)/10^12*VLOOKUP($C113,GWPbyPollutant,2,FALSE)</f>
        <v>1.3472838500000002</v>
      </c>
      <c r="O113">
        <f>SUMIFS('EPS BAU Outputs'!N:N,'EPS BAU Outputs'!$A:$A,"*"&amp;$C113&amp;"*",'EPS BAU Outputs'!$A:$A,"*"&amp;$B113&amp;"*",'EPS BAU Outputs'!$A:$A,"*"&amp;$A113&amp;"*",'EPS BAU Outputs'!$B:$B,$B$106)/10^12*VLOOKUP($C113,GWPbyPollutant,2,FALSE)</f>
        <v>1.2252937500000001</v>
      </c>
      <c r="P113">
        <f>SUMIFS('EPS BAU Outputs'!O:O,'EPS BAU Outputs'!$A:$A,"*"&amp;$C113&amp;"*",'EPS BAU Outputs'!$A:$A,"*"&amp;$B113&amp;"*",'EPS BAU Outputs'!$A:$A,"*"&amp;$A113&amp;"*",'EPS BAU Outputs'!$B:$B,$B$106)/10^12*VLOOKUP($C113,GWPbyPollutant,2,FALSE)</f>
        <v>1.14227455</v>
      </c>
      <c r="Q113">
        <f>SUMIFS('EPS BAU Outputs'!P:P,'EPS BAU Outputs'!$A:$A,"*"&amp;$C113&amp;"*",'EPS BAU Outputs'!$A:$A,"*"&amp;$B113&amp;"*",'EPS BAU Outputs'!$A:$A,"*"&amp;$A113&amp;"*",'EPS BAU Outputs'!$B:$B,$B$106)/10^12*VLOOKUP($C113,GWPbyPollutant,2,FALSE)</f>
        <v>1.0241826000000001</v>
      </c>
      <c r="R113">
        <f>SUMIFS('EPS BAU Outputs'!Q:Q,'EPS BAU Outputs'!$A:$A,"*"&amp;$C113&amp;"*",'EPS BAU Outputs'!$A:$A,"*"&amp;$B113&amp;"*",'EPS BAU Outputs'!$A:$A,"*"&amp;$A113&amp;"*",'EPS BAU Outputs'!$B:$B,$B$106)/10^12*VLOOKUP($C113,GWPbyPollutant,2,FALSE)</f>
        <v>0.92775969999999996</v>
      </c>
      <c r="S113">
        <f>SUMIFS('EPS BAU Outputs'!R:R,'EPS BAU Outputs'!$A:$A,"*"&amp;$C113&amp;"*",'EPS BAU Outputs'!$A:$A,"*"&amp;$B113&amp;"*",'EPS BAU Outputs'!$A:$A,"*"&amp;$A113&amp;"*",'EPS BAU Outputs'!$B:$B,$B$106)/10^12*VLOOKUP($C113,GWPbyPollutant,2,FALSE)</f>
        <v>0.81405084999999999</v>
      </c>
      <c r="T113">
        <f>SUMIFS('EPS BAU Outputs'!S:S,'EPS BAU Outputs'!$A:$A,"*"&amp;$C113&amp;"*",'EPS BAU Outputs'!$A:$A,"*"&amp;$B113&amp;"*",'EPS BAU Outputs'!$A:$A,"*"&amp;$A113&amp;"*",'EPS BAU Outputs'!$B:$B,$B$106)/10^12*VLOOKUP($C113,GWPbyPollutant,2,FALSE)</f>
        <v>0.7216745</v>
      </c>
      <c r="U113">
        <f>SUMIFS('EPS BAU Outputs'!T:T,'EPS BAU Outputs'!$A:$A,"*"&amp;$C113&amp;"*",'EPS BAU Outputs'!$A:$A,"*"&amp;$B113&amp;"*",'EPS BAU Outputs'!$A:$A,"*"&amp;$A113&amp;"*",'EPS BAU Outputs'!$B:$B,$B$106)/10^12*VLOOKUP($C113,GWPbyPollutant,2,FALSE)</f>
        <v>0.63983719999999999</v>
      </c>
      <c r="V113">
        <f>SUMIFS('EPS BAU Outputs'!U:U,'EPS BAU Outputs'!$A:$A,"*"&amp;$C113&amp;"*",'EPS BAU Outputs'!$A:$A,"*"&amp;$B113&amp;"*",'EPS BAU Outputs'!$A:$A,"*"&amp;$A113&amp;"*",'EPS BAU Outputs'!$B:$B,$B$106)/10^12*VLOOKUP($C113,GWPbyPollutant,2,FALSE)</f>
        <v>0.57418345000000004</v>
      </c>
      <c r="W113">
        <f>SUMIFS('EPS BAU Outputs'!V:V,'EPS BAU Outputs'!$A:$A,"*"&amp;$C113&amp;"*",'EPS BAU Outputs'!$A:$A,"*"&amp;$B113&amp;"*",'EPS BAU Outputs'!$A:$A,"*"&amp;$A113&amp;"*",'EPS BAU Outputs'!$B:$B,$B$106)/10^12*VLOOKUP($C113,GWPbyPollutant,2,FALSE)</f>
        <v>0.543462</v>
      </c>
      <c r="X113">
        <f>SUMIFS('EPS BAU Outputs'!W:W,'EPS BAU Outputs'!$A:$A,"*"&amp;$C113&amp;"*",'EPS BAU Outputs'!$A:$A,"*"&amp;$B113&amp;"*",'EPS BAU Outputs'!$A:$A,"*"&amp;$A113&amp;"*",'EPS BAU Outputs'!$B:$B,$B$106)/10^12*VLOOKUP($C113,GWPbyPollutant,2,FALSE)</f>
        <v>0.51265044999999998</v>
      </c>
      <c r="Y113">
        <f>SUMIFS('EPS BAU Outputs'!X:X,'EPS BAU Outputs'!$A:$A,"*"&amp;$C113&amp;"*",'EPS BAU Outputs'!$A:$A,"*"&amp;$B113&amp;"*",'EPS BAU Outputs'!$A:$A,"*"&amp;$A113&amp;"*",'EPS BAU Outputs'!$B:$B,$B$106)/10^12*VLOOKUP($C113,GWPbyPollutant,2,FALSE)</f>
        <v>0.47707949999999999</v>
      </c>
      <c r="Z113">
        <f>SUMIFS('EPS BAU Outputs'!Y:Y,'EPS BAU Outputs'!$A:$A,"*"&amp;$C113&amp;"*",'EPS BAU Outputs'!$A:$A,"*"&amp;$B113&amp;"*",'EPS BAU Outputs'!$A:$A,"*"&amp;$A113&amp;"*",'EPS BAU Outputs'!$B:$B,$B$106)/10^12*VLOOKUP($C113,GWPbyPollutant,2,FALSE)</f>
        <v>0.44385910000000001</v>
      </c>
      <c r="AA113">
        <f>SUMIFS('EPS BAU Outputs'!Z:Z,'EPS BAU Outputs'!$A:$A,"*"&amp;$C113&amp;"*",'EPS BAU Outputs'!$A:$A,"*"&amp;$B113&amp;"*",'EPS BAU Outputs'!$A:$A,"*"&amp;$A113&amp;"*",'EPS BAU Outputs'!$B:$B,$B$106)/10^12*VLOOKUP($C113,GWPbyPollutant,2,FALSE)</f>
        <v>0.39267435000000001</v>
      </c>
      <c r="AB113">
        <f>SUMIFS('EPS BAU Outputs'!AA:AA,'EPS BAU Outputs'!$A:$A,"*"&amp;$C113&amp;"*",'EPS BAU Outputs'!$A:$A,"*"&amp;$B113&amp;"*",'EPS BAU Outputs'!$A:$A,"*"&amp;$A113&amp;"*",'EPS BAU Outputs'!$B:$B,$B$106)/10^12*VLOOKUP($C113,GWPbyPollutant,2,FALSE)</f>
        <v>0.32105015000000003</v>
      </c>
      <c r="AC113">
        <f>SUMIFS('EPS BAU Outputs'!AB:AB,'EPS BAU Outputs'!$A:$A,"*"&amp;$C113&amp;"*",'EPS BAU Outputs'!$A:$A,"*"&amp;$B113&amp;"*",'EPS BAU Outputs'!$A:$A,"*"&amp;$A113&amp;"*",'EPS BAU Outputs'!$B:$B,$B$106)/10^12*VLOOKUP($C113,GWPbyPollutant,2,FALSE)</f>
        <v>0.29104420000000003</v>
      </c>
      <c r="AD113">
        <f>SUMIFS('EPS BAU Outputs'!AC:AC,'EPS BAU Outputs'!$A:$A,"*"&amp;$C113&amp;"*",'EPS BAU Outputs'!$A:$A,"*"&amp;$B113&amp;"*",'EPS BAU Outputs'!$A:$A,"*"&amp;$A113&amp;"*",'EPS BAU Outputs'!$B:$B,$B$106)/10^12*VLOOKUP($C113,GWPbyPollutant,2,FALSE)</f>
        <v>0.24707010000000001</v>
      </c>
      <c r="AE113">
        <f>SUMIFS('EPS BAU Outputs'!AD:AD,'EPS BAU Outputs'!$A:$A,"*"&amp;$C113&amp;"*",'EPS BAU Outputs'!$A:$A,"*"&amp;$B113&amp;"*",'EPS BAU Outputs'!$A:$A,"*"&amp;$A113&amp;"*",'EPS BAU Outputs'!$B:$B,$B$106)/10^12*VLOOKUP($C113,GWPbyPollutant,2,FALSE)</f>
        <v>0.21213515000000002</v>
      </c>
      <c r="AF113">
        <f>SUMIFS('EPS BAU Outputs'!AE:AE,'EPS BAU Outputs'!$A:$A,"*"&amp;$C113&amp;"*",'EPS BAU Outputs'!$A:$A,"*"&amp;$B113&amp;"*",'EPS BAU Outputs'!$A:$A,"*"&amp;$A113&amp;"*",'EPS BAU Outputs'!$B:$B,$B$106)/10^12*VLOOKUP($C113,GWPbyPollutant,2,FALSE)</f>
        <v>0.17715514999999998</v>
      </c>
      <c r="AG113">
        <f>SUMIFS('EPS BAU Outputs'!AF:AF,'EPS BAU Outputs'!$A:$A,"*"&amp;$C113&amp;"*",'EPS BAU Outputs'!$A:$A,"*"&amp;$B113&amp;"*",'EPS BAU Outputs'!$A:$A,"*"&amp;$A113&amp;"*",'EPS BAU Outputs'!$B:$B,$B$106)/10^12*VLOOKUP($C113,GWPbyPollutant,2,FALSE)</f>
        <v>0.14496824999999999</v>
      </c>
      <c r="AH113">
        <f>SUMIFS('EPS BAU Outputs'!AG:AG,'EPS BAU Outputs'!$A:$A,"*"&amp;$C113&amp;"*",'EPS BAU Outputs'!$A:$A,"*"&amp;$B113&amp;"*",'EPS BAU Outputs'!$A:$A,"*"&amp;$A113&amp;"*",'EPS BAU Outputs'!$B:$B,$B$106)/10^12*VLOOKUP($C113,GWPbyPollutant,2,FALSE)</f>
        <v>0.16546334999999998</v>
      </c>
    </row>
    <row r="114" spans="1:34" outlineLevel="1">
      <c r="A114" t="s">
        <v>597</v>
      </c>
      <c r="B114" t="s">
        <v>522</v>
      </c>
      <c r="C114" t="s">
        <v>595</v>
      </c>
      <c r="D114">
        <f>SUMIFS('EPS BAU Outputs'!C:C,'EPS BAU Outputs'!$A:$A,"*"&amp;$C114&amp;"*",'EPS BAU Outputs'!$A:$A,"*"&amp;$B114&amp;"*",'EPS BAU Outputs'!$A:$A,"*"&amp;$A114&amp;"*",'EPS BAU Outputs'!$B:$B,$B$106)/10^12*VLOOKUP($C114,GWPbyPollutant,2,FALSE)</f>
        <v>0</v>
      </c>
      <c r="E114">
        <f>SUMIFS('EPS BAU Outputs'!D:D,'EPS BAU Outputs'!$A:$A,"*"&amp;$C114&amp;"*",'EPS BAU Outputs'!$A:$A,"*"&amp;$B114&amp;"*",'EPS BAU Outputs'!$A:$A,"*"&amp;$A114&amp;"*",'EPS BAU Outputs'!$B:$B,$B$106)/10^12*VLOOKUP($C114,GWPbyPollutant,2,FALSE)</f>
        <v>0</v>
      </c>
      <c r="F114">
        <f>SUMIFS('EPS BAU Outputs'!E:E,'EPS BAU Outputs'!$A:$A,"*"&amp;$C114&amp;"*",'EPS BAU Outputs'!$A:$A,"*"&amp;$B114&amp;"*",'EPS BAU Outputs'!$A:$A,"*"&amp;$A114&amp;"*",'EPS BAU Outputs'!$B:$B,$B$106)/10^12*VLOOKUP($C114,GWPbyPollutant,2,FALSE)</f>
        <v>0</v>
      </c>
      <c r="G114">
        <f>SUMIFS('EPS BAU Outputs'!F:F,'EPS BAU Outputs'!$A:$A,"*"&amp;$C114&amp;"*",'EPS BAU Outputs'!$A:$A,"*"&amp;$B114&amp;"*",'EPS BAU Outputs'!$A:$A,"*"&amp;$A114&amp;"*",'EPS BAU Outputs'!$B:$B,$B$106)/10^12*VLOOKUP($C114,GWPbyPollutant,2,FALSE)</f>
        <v>0</v>
      </c>
      <c r="H114">
        <f>SUMIFS('EPS BAU Outputs'!G:G,'EPS BAU Outputs'!$A:$A,"*"&amp;$C114&amp;"*",'EPS BAU Outputs'!$A:$A,"*"&amp;$B114&amp;"*",'EPS BAU Outputs'!$A:$A,"*"&amp;$A114&amp;"*",'EPS BAU Outputs'!$B:$B,$B$106)/10^12*VLOOKUP($C114,GWPbyPollutant,2,FALSE)</f>
        <v>0</v>
      </c>
      <c r="I114">
        <f>SUMIFS('EPS BAU Outputs'!H:H,'EPS BAU Outputs'!$A:$A,"*"&amp;$C114&amp;"*",'EPS BAU Outputs'!$A:$A,"*"&amp;$B114&amp;"*",'EPS BAU Outputs'!$A:$A,"*"&amp;$A114&amp;"*",'EPS BAU Outputs'!$B:$B,$B$106)/10^12*VLOOKUP($C114,GWPbyPollutant,2,FALSE)</f>
        <v>0</v>
      </c>
      <c r="J114">
        <f>SUMIFS('EPS BAU Outputs'!I:I,'EPS BAU Outputs'!$A:$A,"*"&amp;$C114&amp;"*",'EPS BAU Outputs'!$A:$A,"*"&amp;$B114&amp;"*",'EPS BAU Outputs'!$A:$A,"*"&amp;$A114&amp;"*",'EPS BAU Outputs'!$B:$B,$B$106)/10^12*VLOOKUP($C114,GWPbyPollutant,2,FALSE)</f>
        <v>0</v>
      </c>
      <c r="K114">
        <f>SUMIFS('EPS BAU Outputs'!J:J,'EPS BAU Outputs'!$A:$A,"*"&amp;$C114&amp;"*",'EPS BAU Outputs'!$A:$A,"*"&amp;$B114&amp;"*",'EPS BAU Outputs'!$A:$A,"*"&amp;$A114&amp;"*",'EPS BAU Outputs'!$B:$B,$B$106)/10^12*VLOOKUP($C114,GWPbyPollutant,2,FALSE)</f>
        <v>0</v>
      </c>
      <c r="L114">
        <f>SUMIFS('EPS BAU Outputs'!K:K,'EPS BAU Outputs'!$A:$A,"*"&amp;$C114&amp;"*",'EPS BAU Outputs'!$A:$A,"*"&amp;$B114&amp;"*",'EPS BAU Outputs'!$A:$A,"*"&amp;$A114&amp;"*",'EPS BAU Outputs'!$B:$B,$B$106)/10^12*VLOOKUP($C114,GWPbyPollutant,2,FALSE)</f>
        <v>0</v>
      </c>
      <c r="M114">
        <f>SUMIFS('EPS BAU Outputs'!L:L,'EPS BAU Outputs'!$A:$A,"*"&amp;$C114&amp;"*",'EPS BAU Outputs'!$A:$A,"*"&amp;$B114&amp;"*",'EPS BAU Outputs'!$A:$A,"*"&amp;$A114&amp;"*",'EPS BAU Outputs'!$B:$B,$B$106)/10^12*VLOOKUP($C114,GWPbyPollutant,2,FALSE)</f>
        <v>0</v>
      </c>
      <c r="N114">
        <f>SUMIFS('EPS BAU Outputs'!M:M,'EPS BAU Outputs'!$A:$A,"*"&amp;$C114&amp;"*",'EPS BAU Outputs'!$A:$A,"*"&amp;$B114&amp;"*",'EPS BAU Outputs'!$A:$A,"*"&amp;$A114&amp;"*",'EPS BAU Outputs'!$B:$B,$B$106)/10^12*VLOOKUP($C114,GWPbyPollutant,2,FALSE)</f>
        <v>0</v>
      </c>
      <c r="O114">
        <f>SUMIFS('EPS BAU Outputs'!N:N,'EPS BAU Outputs'!$A:$A,"*"&amp;$C114&amp;"*",'EPS BAU Outputs'!$A:$A,"*"&amp;$B114&amp;"*",'EPS BAU Outputs'!$A:$A,"*"&amp;$A114&amp;"*",'EPS BAU Outputs'!$B:$B,$B$106)/10^12*VLOOKUP($C114,GWPbyPollutant,2,FALSE)</f>
        <v>0</v>
      </c>
      <c r="P114">
        <f>SUMIFS('EPS BAU Outputs'!O:O,'EPS BAU Outputs'!$A:$A,"*"&amp;$C114&amp;"*",'EPS BAU Outputs'!$A:$A,"*"&amp;$B114&amp;"*",'EPS BAU Outputs'!$A:$A,"*"&amp;$A114&amp;"*",'EPS BAU Outputs'!$B:$B,$B$106)/10^12*VLOOKUP($C114,GWPbyPollutant,2,FALSE)</f>
        <v>0</v>
      </c>
      <c r="Q114">
        <f>SUMIFS('EPS BAU Outputs'!P:P,'EPS BAU Outputs'!$A:$A,"*"&amp;$C114&amp;"*",'EPS BAU Outputs'!$A:$A,"*"&amp;$B114&amp;"*",'EPS BAU Outputs'!$A:$A,"*"&amp;$A114&amp;"*",'EPS BAU Outputs'!$B:$B,$B$106)/10^12*VLOOKUP($C114,GWPbyPollutant,2,FALSE)</f>
        <v>0</v>
      </c>
      <c r="R114">
        <f>SUMIFS('EPS BAU Outputs'!Q:Q,'EPS BAU Outputs'!$A:$A,"*"&amp;$C114&amp;"*",'EPS BAU Outputs'!$A:$A,"*"&amp;$B114&amp;"*",'EPS BAU Outputs'!$A:$A,"*"&amp;$A114&amp;"*",'EPS BAU Outputs'!$B:$B,$B$106)/10^12*VLOOKUP($C114,GWPbyPollutant,2,FALSE)</f>
        <v>0</v>
      </c>
      <c r="S114">
        <f>SUMIFS('EPS BAU Outputs'!R:R,'EPS BAU Outputs'!$A:$A,"*"&amp;$C114&amp;"*",'EPS BAU Outputs'!$A:$A,"*"&amp;$B114&amp;"*",'EPS BAU Outputs'!$A:$A,"*"&amp;$A114&amp;"*",'EPS BAU Outputs'!$B:$B,$B$106)/10^12*VLOOKUP($C114,GWPbyPollutant,2,FALSE)</f>
        <v>0</v>
      </c>
      <c r="T114">
        <f>SUMIFS('EPS BAU Outputs'!S:S,'EPS BAU Outputs'!$A:$A,"*"&amp;$C114&amp;"*",'EPS BAU Outputs'!$A:$A,"*"&amp;$B114&amp;"*",'EPS BAU Outputs'!$A:$A,"*"&amp;$A114&amp;"*",'EPS BAU Outputs'!$B:$B,$B$106)/10^12*VLOOKUP($C114,GWPbyPollutant,2,FALSE)</f>
        <v>0</v>
      </c>
      <c r="U114">
        <f>SUMIFS('EPS BAU Outputs'!T:T,'EPS BAU Outputs'!$A:$A,"*"&amp;$C114&amp;"*",'EPS BAU Outputs'!$A:$A,"*"&amp;$B114&amp;"*",'EPS BAU Outputs'!$A:$A,"*"&amp;$A114&amp;"*",'EPS BAU Outputs'!$B:$B,$B$106)/10^12*VLOOKUP($C114,GWPbyPollutant,2,FALSE)</f>
        <v>0</v>
      </c>
      <c r="V114">
        <f>SUMIFS('EPS BAU Outputs'!U:U,'EPS BAU Outputs'!$A:$A,"*"&amp;$C114&amp;"*",'EPS BAU Outputs'!$A:$A,"*"&amp;$B114&amp;"*",'EPS BAU Outputs'!$A:$A,"*"&amp;$A114&amp;"*",'EPS BAU Outputs'!$B:$B,$B$106)/10^12*VLOOKUP($C114,GWPbyPollutant,2,FALSE)</f>
        <v>0</v>
      </c>
      <c r="W114">
        <f>SUMIFS('EPS BAU Outputs'!V:V,'EPS BAU Outputs'!$A:$A,"*"&amp;$C114&amp;"*",'EPS BAU Outputs'!$A:$A,"*"&amp;$B114&amp;"*",'EPS BAU Outputs'!$A:$A,"*"&amp;$A114&amp;"*",'EPS BAU Outputs'!$B:$B,$B$106)/10^12*VLOOKUP($C114,GWPbyPollutant,2,FALSE)</f>
        <v>0</v>
      </c>
      <c r="X114">
        <f>SUMIFS('EPS BAU Outputs'!W:W,'EPS BAU Outputs'!$A:$A,"*"&amp;$C114&amp;"*",'EPS BAU Outputs'!$A:$A,"*"&amp;$B114&amp;"*",'EPS BAU Outputs'!$A:$A,"*"&amp;$A114&amp;"*",'EPS BAU Outputs'!$B:$B,$B$106)/10^12*VLOOKUP($C114,GWPbyPollutant,2,FALSE)</f>
        <v>0</v>
      </c>
      <c r="Y114">
        <f>SUMIFS('EPS BAU Outputs'!X:X,'EPS BAU Outputs'!$A:$A,"*"&amp;$C114&amp;"*",'EPS BAU Outputs'!$A:$A,"*"&amp;$B114&amp;"*",'EPS BAU Outputs'!$A:$A,"*"&amp;$A114&amp;"*",'EPS BAU Outputs'!$B:$B,$B$106)/10^12*VLOOKUP($C114,GWPbyPollutant,2,FALSE)</f>
        <v>0</v>
      </c>
      <c r="Z114">
        <f>SUMIFS('EPS BAU Outputs'!Y:Y,'EPS BAU Outputs'!$A:$A,"*"&amp;$C114&amp;"*",'EPS BAU Outputs'!$A:$A,"*"&amp;$B114&amp;"*",'EPS BAU Outputs'!$A:$A,"*"&amp;$A114&amp;"*",'EPS BAU Outputs'!$B:$B,$B$106)/10^12*VLOOKUP($C114,GWPbyPollutant,2,FALSE)</f>
        <v>0</v>
      </c>
      <c r="AA114">
        <f>SUMIFS('EPS BAU Outputs'!Z:Z,'EPS BAU Outputs'!$A:$A,"*"&amp;$C114&amp;"*",'EPS BAU Outputs'!$A:$A,"*"&amp;$B114&amp;"*",'EPS BAU Outputs'!$A:$A,"*"&amp;$A114&amp;"*",'EPS BAU Outputs'!$B:$B,$B$106)/10^12*VLOOKUP($C114,GWPbyPollutant,2,FALSE)</f>
        <v>0</v>
      </c>
      <c r="AB114">
        <f>SUMIFS('EPS BAU Outputs'!AA:AA,'EPS BAU Outputs'!$A:$A,"*"&amp;$C114&amp;"*",'EPS BAU Outputs'!$A:$A,"*"&amp;$B114&amp;"*",'EPS BAU Outputs'!$A:$A,"*"&amp;$A114&amp;"*",'EPS BAU Outputs'!$B:$B,$B$106)/10^12*VLOOKUP($C114,GWPbyPollutant,2,FALSE)</f>
        <v>0</v>
      </c>
      <c r="AC114">
        <f>SUMIFS('EPS BAU Outputs'!AB:AB,'EPS BAU Outputs'!$A:$A,"*"&amp;$C114&amp;"*",'EPS BAU Outputs'!$A:$A,"*"&amp;$B114&amp;"*",'EPS BAU Outputs'!$A:$A,"*"&amp;$A114&amp;"*",'EPS BAU Outputs'!$B:$B,$B$106)/10^12*VLOOKUP($C114,GWPbyPollutant,2,FALSE)</f>
        <v>0</v>
      </c>
      <c r="AD114">
        <f>SUMIFS('EPS BAU Outputs'!AC:AC,'EPS BAU Outputs'!$A:$A,"*"&amp;$C114&amp;"*",'EPS BAU Outputs'!$A:$A,"*"&amp;$B114&amp;"*",'EPS BAU Outputs'!$A:$A,"*"&amp;$A114&amp;"*",'EPS BAU Outputs'!$B:$B,$B$106)/10^12*VLOOKUP($C114,GWPbyPollutant,2,FALSE)</f>
        <v>0</v>
      </c>
      <c r="AE114">
        <f>SUMIFS('EPS BAU Outputs'!AD:AD,'EPS BAU Outputs'!$A:$A,"*"&amp;$C114&amp;"*",'EPS BAU Outputs'!$A:$A,"*"&amp;$B114&amp;"*",'EPS BAU Outputs'!$A:$A,"*"&amp;$A114&amp;"*",'EPS BAU Outputs'!$B:$B,$B$106)/10^12*VLOOKUP($C114,GWPbyPollutant,2,FALSE)</f>
        <v>0</v>
      </c>
      <c r="AF114">
        <f>SUMIFS('EPS BAU Outputs'!AE:AE,'EPS BAU Outputs'!$A:$A,"*"&amp;$C114&amp;"*",'EPS BAU Outputs'!$A:$A,"*"&amp;$B114&amp;"*",'EPS BAU Outputs'!$A:$A,"*"&amp;$A114&amp;"*",'EPS BAU Outputs'!$B:$B,$B$106)/10^12*VLOOKUP($C114,GWPbyPollutant,2,FALSE)</f>
        <v>0</v>
      </c>
      <c r="AG114">
        <f>SUMIFS('EPS BAU Outputs'!AF:AF,'EPS BAU Outputs'!$A:$A,"*"&amp;$C114&amp;"*",'EPS BAU Outputs'!$A:$A,"*"&amp;$B114&amp;"*",'EPS BAU Outputs'!$A:$A,"*"&amp;$A114&amp;"*",'EPS BAU Outputs'!$B:$B,$B$106)/10^12*VLOOKUP($C114,GWPbyPollutant,2,FALSE)</f>
        <v>0</v>
      </c>
      <c r="AH114">
        <f>SUMIFS('EPS BAU Outputs'!AG:AG,'EPS BAU Outputs'!$A:$A,"*"&amp;$C114&amp;"*",'EPS BAU Outputs'!$A:$A,"*"&amp;$B114&amp;"*",'EPS BAU Outputs'!$A:$A,"*"&amp;$A114&amp;"*",'EPS BAU Outputs'!$B:$B,$B$106)/10^12*VLOOKUP($C114,GWPbyPollutant,2,FALSE)</f>
        <v>0</v>
      </c>
    </row>
    <row r="115" spans="1:34" outlineLevel="1">
      <c r="A115" t="s">
        <v>597</v>
      </c>
      <c r="B115" t="s">
        <v>523</v>
      </c>
      <c r="C115" t="s">
        <v>412</v>
      </c>
      <c r="D115">
        <f>SUMIFS('EPS BAU Outputs'!C:C,'EPS BAU Outputs'!$A:$A,"*"&amp;$C115&amp;"*",'EPS BAU Outputs'!$A:$A,"*"&amp;$B115&amp;"*",'EPS BAU Outputs'!$A:$A,"*"&amp;$A115&amp;"*",'EPS BAU Outputs'!$B:$B,$B$106)/10^12*VLOOKUP($C115,GWPbyPollutant,2,FALSE)</f>
        <v>0.32263839999999999</v>
      </c>
      <c r="E115">
        <f>SUMIFS('EPS BAU Outputs'!D:D,'EPS BAU Outputs'!$A:$A,"*"&amp;$C115&amp;"*",'EPS BAU Outputs'!$A:$A,"*"&amp;$B115&amp;"*",'EPS BAU Outputs'!$A:$A,"*"&amp;$A115&amp;"*",'EPS BAU Outputs'!$B:$B,$B$106)/10^12*VLOOKUP($C115,GWPbyPollutant,2,FALSE)</f>
        <v>0.31640839999999998</v>
      </c>
      <c r="F115">
        <f>SUMIFS('EPS BAU Outputs'!E:E,'EPS BAU Outputs'!$A:$A,"*"&amp;$C115&amp;"*",'EPS BAU Outputs'!$A:$A,"*"&amp;$B115&amp;"*",'EPS BAU Outputs'!$A:$A,"*"&amp;$A115&amp;"*",'EPS BAU Outputs'!$B:$B,$B$106)/10^12*VLOOKUP($C115,GWPbyPollutant,2,FALSE)</f>
        <v>0.30829680000000004</v>
      </c>
      <c r="G115">
        <f>SUMIFS('EPS BAU Outputs'!F:F,'EPS BAU Outputs'!$A:$A,"*"&amp;$C115&amp;"*",'EPS BAU Outputs'!$A:$A,"*"&amp;$B115&amp;"*",'EPS BAU Outputs'!$A:$A,"*"&amp;$A115&amp;"*",'EPS BAU Outputs'!$B:$B,$B$106)/10^12*VLOOKUP($C115,GWPbyPollutant,2,FALSE)</f>
        <v>0.30523919999999999</v>
      </c>
      <c r="H115">
        <f>SUMIFS('EPS BAU Outputs'!G:G,'EPS BAU Outputs'!$A:$A,"*"&amp;$C115&amp;"*",'EPS BAU Outputs'!$A:$A,"*"&amp;$B115&amp;"*",'EPS BAU Outputs'!$A:$A,"*"&amp;$A115&amp;"*",'EPS BAU Outputs'!$B:$B,$B$106)/10^12*VLOOKUP($C115,GWPbyPollutant,2,FALSE)</f>
        <v>0.29661519999999997</v>
      </c>
      <c r="I115">
        <f>SUMIFS('EPS BAU Outputs'!H:H,'EPS BAU Outputs'!$A:$A,"*"&amp;$C115&amp;"*",'EPS BAU Outputs'!$A:$A,"*"&amp;$B115&amp;"*",'EPS BAU Outputs'!$A:$A,"*"&amp;$A115&amp;"*",'EPS BAU Outputs'!$B:$B,$B$106)/10^12*VLOOKUP($C115,GWPbyPollutant,2,FALSE)</f>
        <v>0.2898868</v>
      </c>
      <c r="J115">
        <f>SUMIFS('EPS BAU Outputs'!I:I,'EPS BAU Outputs'!$A:$A,"*"&amp;$C115&amp;"*",'EPS BAU Outputs'!$A:$A,"*"&amp;$B115&amp;"*",'EPS BAU Outputs'!$A:$A,"*"&amp;$A115&amp;"*",'EPS BAU Outputs'!$B:$B,$B$106)/10^12*VLOOKUP($C115,GWPbyPollutant,2,FALSE)</f>
        <v>0.2815764</v>
      </c>
      <c r="K115">
        <f>SUMIFS('EPS BAU Outputs'!J:J,'EPS BAU Outputs'!$A:$A,"*"&amp;$C115&amp;"*",'EPS BAU Outputs'!$A:$A,"*"&amp;$B115&amp;"*",'EPS BAU Outputs'!$A:$A,"*"&amp;$A115&amp;"*",'EPS BAU Outputs'!$B:$B,$B$106)/10^12*VLOOKUP($C115,GWPbyPollutant,2,FALSE)</f>
        <v>0.27614552000000003</v>
      </c>
      <c r="L115">
        <f>SUMIFS('EPS BAU Outputs'!K:K,'EPS BAU Outputs'!$A:$A,"*"&amp;$C115&amp;"*",'EPS BAU Outputs'!$A:$A,"*"&amp;$B115&amp;"*",'EPS BAU Outputs'!$A:$A,"*"&amp;$A115&amp;"*",'EPS BAU Outputs'!$B:$B,$B$106)/10^12*VLOOKUP($C115,GWPbyPollutant,2,FALSE)</f>
        <v>0.27364931999999997</v>
      </c>
      <c r="M115">
        <f>SUMIFS('EPS BAU Outputs'!L:L,'EPS BAU Outputs'!$A:$A,"*"&amp;$C115&amp;"*",'EPS BAU Outputs'!$A:$A,"*"&amp;$B115&amp;"*",'EPS BAU Outputs'!$A:$A,"*"&amp;$A115&amp;"*",'EPS BAU Outputs'!$B:$B,$B$106)/10^12*VLOOKUP($C115,GWPbyPollutant,2,FALSE)</f>
        <v>0.27304620000000002</v>
      </c>
      <c r="N115">
        <f>SUMIFS('EPS BAU Outputs'!M:M,'EPS BAU Outputs'!$A:$A,"*"&amp;$C115&amp;"*",'EPS BAU Outputs'!$A:$A,"*"&amp;$B115&amp;"*",'EPS BAU Outputs'!$A:$A,"*"&amp;$A115&amp;"*",'EPS BAU Outputs'!$B:$B,$B$106)/10^12*VLOOKUP($C115,GWPbyPollutant,2,FALSE)</f>
        <v>0.26983376000000003</v>
      </c>
      <c r="O115">
        <f>SUMIFS('EPS BAU Outputs'!N:N,'EPS BAU Outputs'!$A:$A,"*"&amp;$C115&amp;"*",'EPS BAU Outputs'!$A:$A,"*"&amp;$B115&amp;"*",'EPS BAU Outputs'!$A:$A,"*"&amp;$A115&amp;"*",'EPS BAU Outputs'!$B:$B,$B$106)/10^12*VLOOKUP($C115,GWPbyPollutant,2,FALSE)</f>
        <v>0.26932136000000001</v>
      </c>
      <c r="P115">
        <f>SUMIFS('EPS BAU Outputs'!O:O,'EPS BAU Outputs'!$A:$A,"*"&amp;$C115&amp;"*",'EPS BAU Outputs'!$A:$A,"*"&amp;$B115&amp;"*",'EPS BAU Outputs'!$A:$A,"*"&amp;$A115&amp;"*",'EPS BAU Outputs'!$B:$B,$B$106)/10^12*VLOOKUP($C115,GWPbyPollutant,2,FALSE)</f>
        <v>0.26470051999999999</v>
      </c>
      <c r="Q115">
        <f>SUMIFS('EPS BAU Outputs'!P:P,'EPS BAU Outputs'!$A:$A,"*"&amp;$C115&amp;"*",'EPS BAU Outputs'!$A:$A,"*"&amp;$B115&amp;"*",'EPS BAU Outputs'!$A:$A,"*"&amp;$A115&amp;"*",'EPS BAU Outputs'!$B:$B,$B$106)/10^12*VLOOKUP($C115,GWPbyPollutant,2,FALSE)</f>
        <v>0.25878076</v>
      </c>
      <c r="R115">
        <f>SUMIFS('EPS BAU Outputs'!Q:Q,'EPS BAU Outputs'!$A:$A,"*"&amp;$C115&amp;"*",'EPS BAU Outputs'!$A:$A,"*"&amp;$B115&amp;"*",'EPS BAU Outputs'!$A:$A,"*"&amp;$A115&amp;"*",'EPS BAU Outputs'!$B:$B,$B$106)/10^12*VLOOKUP($C115,GWPbyPollutant,2,FALSE)</f>
        <v>0.25255327999999999</v>
      </c>
      <c r="S115">
        <f>SUMIFS('EPS BAU Outputs'!R:R,'EPS BAU Outputs'!$A:$A,"*"&amp;$C115&amp;"*",'EPS BAU Outputs'!$A:$A,"*"&amp;$B115&amp;"*",'EPS BAU Outputs'!$A:$A,"*"&amp;$A115&amp;"*",'EPS BAU Outputs'!$B:$B,$B$106)/10^12*VLOOKUP($C115,GWPbyPollutant,2,FALSE)</f>
        <v>0.24644872000000001</v>
      </c>
      <c r="T115">
        <f>SUMIFS('EPS BAU Outputs'!S:S,'EPS BAU Outputs'!$A:$A,"*"&amp;$C115&amp;"*",'EPS BAU Outputs'!$A:$A,"*"&amp;$B115&amp;"*",'EPS BAU Outputs'!$A:$A,"*"&amp;$A115&amp;"*",'EPS BAU Outputs'!$B:$B,$B$106)/10^12*VLOOKUP($C115,GWPbyPollutant,2,FALSE)</f>
        <v>0.24039147999999999</v>
      </c>
      <c r="U115">
        <f>SUMIFS('EPS BAU Outputs'!T:T,'EPS BAU Outputs'!$A:$A,"*"&amp;$C115&amp;"*",'EPS BAU Outputs'!$A:$A,"*"&amp;$B115&amp;"*",'EPS BAU Outputs'!$A:$A,"*"&amp;$A115&amp;"*",'EPS BAU Outputs'!$B:$B,$B$106)/10^12*VLOOKUP($C115,GWPbyPollutant,2,FALSE)</f>
        <v>0.23466043999999997</v>
      </c>
      <c r="V115">
        <f>SUMIFS('EPS BAU Outputs'!U:U,'EPS BAU Outputs'!$A:$A,"*"&amp;$C115&amp;"*",'EPS BAU Outputs'!$A:$A,"*"&amp;$B115&amp;"*",'EPS BAU Outputs'!$A:$A,"*"&amp;$A115&amp;"*",'EPS BAU Outputs'!$B:$B,$B$106)/10^12*VLOOKUP($C115,GWPbyPollutant,2,FALSE)</f>
        <v>0.22976436</v>
      </c>
      <c r="W115">
        <f>SUMIFS('EPS BAU Outputs'!V:V,'EPS BAU Outputs'!$A:$A,"*"&amp;$C115&amp;"*",'EPS BAU Outputs'!$A:$A,"*"&amp;$B115&amp;"*",'EPS BAU Outputs'!$A:$A,"*"&amp;$A115&amp;"*",'EPS BAU Outputs'!$B:$B,$B$106)/10^12*VLOOKUP($C115,GWPbyPollutant,2,FALSE)</f>
        <v>0.22466948</v>
      </c>
      <c r="X115">
        <f>SUMIFS('EPS BAU Outputs'!W:W,'EPS BAU Outputs'!$A:$A,"*"&amp;$C115&amp;"*",'EPS BAU Outputs'!$A:$A,"*"&amp;$B115&amp;"*",'EPS BAU Outputs'!$A:$A,"*"&amp;$A115&amp;"*",'EPS BAU Outputs'!$B:$B,$B$106)/10^12*VLOOKUP($C115,GWPbyPollutant,2,FALSE)</f>
        <v>0.21967176000000002</v>
      </c>
      <c r="Y115">
        <f>SUMIFS('EPS BAU Outputs'!X:X,'EPS BAU Outputs'!$A:$A,"*"&amp;$C115&amp;"*",'EPS BAU Outputs'!$A:$A,"*"&amp;$B115&amp;"*",'EPS BAU Outputs'!$A:$A,"*"&amp;$A115&amp;"*",'EPS BAU Outputs'!$B:$B,$B$106)/10^12*VLOOKUP($C115,GWPbyPollutant,2,FALSE)</f>
        <v>0.21522312000000002</v>
      </c>
      <c r="Z115">
        <f>SUMIFS('EPS BAU Outputs'!Y:Y,'EPS BAU Outputs'!$A:$A,"*"&amp;$C115&amp;"*",'EPS BAU Outputs'!$A:$A,"*"&amp;$B115&amp;"*",'EPS BAU Outputs'!$A:$A,"*"&amp;$A115&amp;"*",'EPS BAU Outputs'!$B:$B,$B$106)/10^12*VLOOKUP($C115,GWPbyPollutant,2,FALSE)</f>
        <v>0.21086856000000001</v>
      </c>
      <c r="AA115">
        <f>SUMIFS('EPS BAU Outputs'!Z:Z,'EPS BAU Outputs'!$A:$A,"*"&amp;$C115&amp;"*",'EPS BAU Outputs'!$A:$A,"*"&amp;$B115&amp;"*",'EPS BAU Outputs'!$A:$A,"*"&amp;$A115&amp;"*",'EPS BAU Outputs'!$B:$B,$B$106)/10^12*VLOOKUP($C115,GWPbyPollutant,2,FALSE)</f>
        <v>0.20704516000000001</v>
      </c>
      <c r="AB115">
        <f>SUMIFS('EPS BAU Outputs'!AA:AA,'EPS BAU Outputs'!$A:$A,"*"&amp;$C115&amp;"*",'EPS BAU Outputs'!$A:$A,"*"&amp;$B115&amp;"*",'EPS BAU Outputs'!$A:$A,"*"&amp;$A115&amp;"*",'EPS BAU Outputs'!$B:$B,$B$106)/10^12*VLOOKUP($C115,GWPbyPollutant,2,FALSE)</f>
        <v>0.20261303999999999</v>
      </c>
      <c r="AC115">
        <f>SUMIFS('EPS BAU Outputs'!AB:AB,'EPS BAU Outputs'!$A:$A,"*"&amp;$C115&amp;"*",'EPS BAU Outputs'!$A:$A,"*"&amp;$B115&amp;"*",'EPS BAU Outputs'!$A:$A,"*"&amp;$A115&amp;"*",'EPS BAU Outputs'!$B:$B,$B$106)/10^12*VLOOKUP($C115,GWPbyPollutant,2,FALSE)</f>
        <v>0.19916287999999999</v>
      </c>
      <c r="AD115">
        <f>SUMIFS('EPS BAU Outputs'!AC:AC,'EPS BAU Outputs'!$A:$A,"*"&amp;$C115&amp;"*",'EPS BAU Outputs'!$A:$A,"*"&amp;$B115&amp;"*",'EPS BAU Outputs'!$A:$A,"*"&amp;$A115&amp;"*",'EPS BAU Outputs'!$B:$B,$B$106)/10^12*VLOOKUP($C115,GWPbyPollutant,2,FALSE)</f>
        <v>0.19583787999999999</v>
      </c>
      <c r="AE115">
        <f>SUMIFS('EPS BAU Outputs'!AD:AD,'EPS BAU Outputs'!$A:$A,"*"&amp;$C115&amp;"*",'EPS BAU Outputs'!$A:$A,"*"&amp;$B115&amp;"*",'EPS BAU Outputs'!$A:$A,"*"&amp;$A115&amp;"*",'EPS BAU Outputs'!$B:$B,$B$106)/10^12*VLOOKUP($C115,GWPbyPollutant,2,FALSE)</f>
        <v>0.19267107999999999</v>
      </c>
      <c r="AF115">
        <f>SUMIFS('EPS BAU Outputs'!AE:AE,'EPS BAU Outputs'!$A:$A,"*"&amp;$C115&amp;"*",'EPS BAU Outputs'!$A:$A,"*"&amp;$B115&amp;"*",'EPS BAU Outputs'!$A:$A,"*"&amp;$A115&amp;"*",'EPS BAU Outputs'!$B:$B,$B$106)/10^12*VLOOKUP($C115,GWPbyPollutant,2,FALSE)</f>
        <v>0.19066571999999998</v>
      </c>
      <c r="AG115">
        <f>SUMIFS('EPS BAU Outputs'!AF:AF,'EPS BAU Outputs'!$A:$A,"*"&amp;$C115&amp;"*",'EPS BAU Outputs'!$A:$A,"*"&amp;$B115&amp;"*",'EPS BAU Outputs'!$A:$A,"*"&amp;$A115&amp;"*",'EPS BAU Outputs'!$B:$B,$B$106)/10^12*VLOOKUP($C115,GWPbyPollutant,2,FALSE)</f>
        <v>0.18788532000000002</v>
      </c>
      <c r="AH115">
        <f>SUMIFS('EPS BAU Outputs'!AG:AG,'EPS BAU Outputs'!$A:$A,"*"&amp;$C115&amp;"*",'EPS BAU Outputs'!$A:$A,"*"&amp;$B115&amp;"*",'EPS BAU Outputs'!$A:$A,"*"&amp;$A115&amp;"*",'EPS BAU Outputs'!$B:$B,$B$106)/10^12*VLOOKUP($C115,GWPbyPollutant,2,FALSE)</f>
        <v>0.18501532000000001</v>
      </c>
    </row>
    <row r="116" spans="1:34" outlineLevel="1">
      <c r="A116" t="s">
        <v>597</v>
      </c>
      <c r="B116" t="s">
        <v>523</v>
      </c>
      <c r="C116" t="s">
        <v>411</v>
      </c>
      <c r="D116">
        <f>SUMIFS('EPS BAU Outputs'!C:C,'EPS BAU Outputs'!$A:$A,"*"&amp;$C116&amp;"*",'EPS BAU Outputs'!$A:$A,"*"&amp;$B116&amp;"*",'EPS BAU Outputs'!$A:$A,"*"&amp;$A116&amp;"*",'EPS BAU Outputs'!$B:$B,$B$106)/10^12*VLOOKUP($C116,GWPbyPollutant,2,FALSE)</f>
        <v>0.4561286</v>
      </c>
      <c r="E116">
        <f>SUMIFS('EPS BAU Outputs'!D:D,'EPS BAU Outputs'!$A:$A,"*"&amp;$C116&amp;"*",'EPS BAU Outputs'!$A:$A,"*"&amp;$B116&amp;"*",'EPS BAU Outputs'!$A:$A,"*"&amp;$A116&amp;"*",'EPS BAU Outputs'!$B:$B,$B$106)/10^12*VLOOKUP($C116,GWPbyPollutant,2,FALSE)</f>
        <v>0.44624144999999998</v>
      </c>
      <c r="F116">
        <f>SUMIFS('EPS BAU Outputs'!E:E,'EPS BAU Outputs'!$A:$A,"*"&amp;$C116&amp;"*",'EPS BAU Outputs'!$A:$A,"*"&amp;$B116&amp;"*",'EPS BAU Outputs'!$A:$A,"*"&amp;$A116&amp;"*",'EPS BAU Outputs'!$B:$B,$B$106)/10^12*VLOOKUP($C116,GWPbyPollutant,2,FALSE)</f>
        <v>0.43398520000000002</v>
      </c>
      <c r="G116">
        <f>SUMIFS('EPS BAU Outputs'!F:F,'EPS BAU Outputs'!$A:$A,"*"&amp;$C116&amp;"*",'EPS BAU Outputs'!$A:$A,"*"&amp;$B116&amp;"*",'EPS BAU Outputs'!$A:$A,"*"&amp;$A116&amp;"*",'EPS BAU Outputs'!$B:$B,$B$106)/10^12*VLOOKUP($C116,GWPbyPollutant,2,FALSE)</f>
        <v>0.42853680000000005</v>
      </c>
      <c r="H116">
        <f>SUMIFS('EPS BAU Outputs'!G:G,'EPS BAU Outputs'!$A:$A,"*"&amp;$C116&amp;"*",'EPS BAU Outputs'!$A:$A,"*"&amp;$B116&amp;"*",'EPS BAU Outputs'!$A:$A,"*"&amp;$A116&amp;"*",'EPS BAU Outputs'!$B:$B,$B$106)/10^12*VLOOKUP($C116,GWPbyPollutant,2,FALSE)</f>
        <v>0.41590689999999997</v>
      </c>
      <c r="I116">
        <f>SUMIFS('EPS BAU Outputs'!H:H,'EPS BAU Outputs'!$A:$A,"*"&amp;$C116&amp;"*",'EPS BAU Outputs'!$A:$A,"*"&amp;$B116&amp;"*",'EPS BAU Outputs'!$A:$A,"*"&amp;$A116&amp;"*",'EPS BAU Outputs'!$B:$B,$B$106)/10^12*VLOOKUP($C116,GWPbyPollutant,2,FALSE)</f>
        <v>0.40552155000000001</v>
      </c>
      <c r="J116">
        <f>SUMIFS('EPS BAU Outputs'!I:I,'EPS BAU Outputs'!$A:$A,"*"&amp;$C116&amp;"*",'EPS BAU Outputs'!$A:$A,"*"&amp;$B116&amp;"*",'EPS BAU Outputs'!$A:$A,"*"&amp;$A116&amp;"*",'EPS BAU Outputs'!$B:$B,$B$106)/10^12*VLOOKUP($C116,GWPbyPollutant,2,FALSE)</f>
        <v>0.39292874999999999</v>
      </c>
      <c r="K116">
        <f>SUMIFS('EPS BAU Outputs'!J:J,'EPS BAU Outputs'!$A:$A,"*"&amp;$C116&amp;"*",'EPS BAU Outputs'!$A:$A,"*"&amp;$B116&amp;"*",'EPS BAU Outputs'!$A:$A,"*"&amp;$A116&amp;"*",'EPS BAU Outputs'!$B:$B,$B$106)/10^12*VLOOKUP($C116,GWPbyPollutant,2,FALSE)</f>
        <v>0.38301245</v>
      </c>
      <c r="L116">
        <f>SUMIFS('EPS BAU Outputs'!K:K,'EPS BAU Outputs'!$A:$A,"*"&amp;$C116&amp;"*",'EPS BAU Outputs'!$A:$A,"*"&amp;$B116&amp;"*",'EPS BAU Outputs'!$A:$A,"*"&amp;$A116&amp;"*",'EPS BAU Outputs'!$B:$B,$B$106)/10^12*VLOOKUP($C116,GWPbyPollutant,2,FALSE)</f>
        <v>0.37940845000000001</v>
      </c>
      <c r="M116">
        <f>SUMIFS('EPS BAU Outputs'!L:L,'EPS BAU Outputs'!$A:$A,"*"&amp;$C116&amp;"*",'EPS BAU Outputs'!$A:$A,"*"&amp;$B116&amp;"*",'EPS BAU Outputs'!$A:$A,"*"&amp;$A116&amp;"*",'EPS BAU Outputs'!$B:$B,$B$106)/10^12*VLOOKUP($C116,GWPbyPollutant,2,FALSE)</f>
        <v>0.37623905000000002</v>
      </c>
      <c r="N116">
        <f>SUMIFS('EPS BAU Outputs'!M:M,'EPS BAU Outputs'!$A:$A,"*"&amp;$C116&amp;"*",'EPS BAU Outputs'!$A:$A,"*"&amp;$B116&amp;"*",'EPS BAU Outputs'!$A:$A,"*"&amp;$A116&amp;"*",'EPS BAU Outputs'!$B:$B,$B$106)/10^12*VLOOKUP($C116,GWPbyPollutant,2,FALSE)</f>
        <v>0.36870510000000001</v>
      </c>
      <c r="O116">
        <f>SUMIFS('EPS BAU Outputs'!N:N,'EPS BAU Outputs'!$A:$A,"*"&amp;$C116&amp;"*",'EPS BAU Outputs'!$A:$A,"*"&amp;$B116&amp;"*",'EPS BAU Outputs'!$A:$A,"*"&amp;$A116&amp;"*",'EPS BAU Outputs'!$B:$B,$B$106)/10^12*VLOOKUP($C116,GWPbyPollutant,2,FALSE)</f>
        <v>0.36717605000000003</v>
      </c>
      <c r="P116">
        <f>SUMIFS('EPS BAU Outputs'!O:O,'EPS BAU Outputs'!$A:$A,"*"&amp;$C116&amp;"*",'EPS BAU Outputs'!$A:$A,"*"&amp;$B116&amp;"*",'EPS BAU Outputs'!$A:$A,"*"&amp;$A116&amp;"*",'EPS BAU Outputs'!$B:$B,$B$106)/10^12*VLOOKUP($C116,GWPbyPollutant,2,FALSE)</f>
        <v>0.3600661</v>
      </c>
      <c r="Q116">
        <f>SUMIFS('EPS BAU Outputs'!P:P,'EPS BAU Outputs'!$A:$A,"*"&amp;$C116&amp;"*",'EPS BAU Outputs'!$A:$A,"*"&amp;$B116&amp;"*",'EPS BAU Outputs'!$A:$A,"*"&amp;$A116&amp;"*",'EPS BAU Outputs'!$B:$B,$B$106)/10^12*VLOOKUP($C116,GWPbyPollutant,2,FALSE)</f>
        <v>0.35083085000000003</v>
      </c>
      <c r="R116">
        <f>SUMIFS('EPS BAU Outputs'!Q:Q,'EPS BAU Outputs'!$A:$A,"*"&amp;$C116&amp;"*",'EPS BAU Outputs'!$A:$A,"*"&amp;$B116&amp;"*",'EPS BAU Outputs'!$A:$A,"*"&amp;$A116&amp;"*",'EPS BAU Outputs'!$B:$B,$B$106)/10^12*VLOOKUP($C116,GWPbyPollutant,2,FALSE)</f>
        <v>0.34118219999999999</v>
      </c>
      <c r="S116">
        <f>SUMIFS('EPS BAU Outputs'!R:R,'EPS BAU Outputs'!$A:$A,"*"&amp;$C116&amp;"*",'EPS BAU Outputs'!$A:$A,"*"&amp;$B116&amp;"*",'EPS BAU Outputs'!$A:$A,"*"&amp;$A116&amp;"*",'EPS BAU Outputs'!$B:$B,$B$106)/10^12*VLOOKUP($C116,GWPbyPollutant,2,FALSE)</f>
        <v>0.33176410000000001</v>
      </c>
      <c r="T116">
        <f>SUMIFS('EPS BAU Outputs'!S:S,'EPS BAU Outputs'!$A:$A,"*"&amp;$C116&amp;"*",'EPS BAU Outputs'!$A:$A,"*"&amp;$B116&amp;"*",'EPS BAU Outputs'!$A:$A,"*"&amp;$A116&amp;"*",'EPS BAU Outputs'!$B:$B,$B$106)/10^12*VLOOKUP($C116,GWPbyPollutant,2,FALSE)</f>
        <v>0.32250234999999999</v>
      </c>
      <c r="U116">
        <f>SUMIFS('EPS BAU Outputs'!T:T,'EPS BAU Outputs'!$A:$A,"*"&amp;$C116&amp;"*",'EPS BAU Outputs'!$A:$A,"*"&amp;$B116&amp;"*",'EPS BAU Outputs'!$A:$A,"*"&amp;$A116&amp;"*",'EPS BAU Outputs'!$B:$B,$B$106)/10^12*VLOOKUP($C116,GWPbyPollutant,2,FALSE)</f>
        <v>0.31378119999999998</v>
      </c>
      <c r="V116">
        <f>SUMIFS('EPS BAU Outputs'!U:U,'EPS BAU Outputs'!$A:$A,"*"&amp;$C116&amp;"*",'EPS BAU Outputs'!$A:$A,"*"&amp;$B116&amp;"*",'EPS BAU Outputs'!$A:$A,"*"&amp;$A116&amp;"*",'EPS BAU Outputs'!$B:$B,$B$106)/10^12*VLOOKUP($C116,GWPbyPollutant,2,FALSE)</f>
        <v>0.30619425</v>
      </c>
      <c r="W116">
        <f>SUMIFS('EPS BAU Outputs'!V:V,'EPS BAU Outputs'!$A:$A,"*"&amp;$C116&amp;"*",'EPS BAU Outputs'!$A:$A,"*"&amp;$B116&amp;"*",'EPS BAU Outputs'!$A:$A,"*"&amp;$A116&amp;"*",'EPS BAU Outputs'!$B:$B,$B$106)/10^12*VLOOKUP($C116,GWPbyPollutant,2,FALSE)</f>
        <v>0.29838999999999999</v>
      </c>
      <c r="X116">
        <f>SUMIFS('EPS BAU Outputs'!W:W,'EPS BAU Outputs'!$A:$A,"*"&amp;$C116&amp;"*",'EPS BAU Outputs'!$A:$A,"*"&amp;$B116&amp;"*",'EPS BAU Outputs'!$A:$A,"*"&amp;$A116&amp;"*",'EPS BAU Outputs'!$B:$B,$B$106)/10^12*VLOOKUP($C116,GWPbyPollutant,2,FALSE)</f>
        <v>0.29066259999999999</v>
      </c>
      <c r="Y116">
        <f>SUMIFS('EPS BAU Outputs'!X:X,'EPS BAU Outputs'!$A:$A,"*"&amp;$C116&amp;"*",'EPS BAU Outputs'!$A:$A,"*"&amp;$B116&amp;"*",'EPS BAU Outputs'!$A:$A,"*"&amp;$A116&amp;"*",'EPS BAU Outputs'!$B:$B,$B$106)/10^12*VLOOKUP($C116,GWPbyPollutant,2,FALSE)</f>
        <v>0.28388124999999997</v>
      </c>
      <c r="Z116">
        <f>SUMIFS('EPS BAU Outputs'!Y:Y,'EPS BAU Outputs'!$A:$A,"*"&amp;$C116&amp;"*",'EPS BAU Outputs'!$A:$A,"*"&amp;$B116&amp;"*",'EPS BAU Outputs'!$A:$A,"*"&amp;$A116&amp;"*",'EPS BAU Outputs'!$B:$B,$B$106)/10^12*VLOOKUP($C116,GWPbyPollutant,2,FALSE)</f>
        <v>0.27721649999999998</v>
      </c>
      <c r="AA116">
        <f>SUMIFS('EPS BAU Outputs'!Z:Z,'EPS BAU Outputs'!$A:$A,"*"&amp;$C116&amp;"*",'EPS BAU Outputs'!$A:$A,"*"&amp;$B116&amp;"*",'EPS BAU Outputs'!$A:$A,"*"&amp;$A116&amp;"*",'EPS BAU Outputs'!$B:$B,$B$106)/10^12*VLOOKUP($C116,GWPbyPollutant,2,FALSE)</f>
        <v>0.27141300000000002</v>
      </c>
      <c r="AB116">
        <f>SUMIFS('EPS BAU Outputs'!AA:AA,'EPS BAU Outputs'!$A:$A,"*"&amp;$C116&amp;"*",'EPS BAU Outputs'!$A:$A,"*"&amp;$B116&amp;"*",'EPS BAU Outputs'!$A:$A,"*"&amp;$A116&amp;"*",'EPS BAU Outputs'!$B:$B,$B$106)/10^12*VLOOKUP($C116,GWPbyPollutant,2,FALSE)</f>
        <v>0.26461309999999999</v>
      </c>
      <c r="AC116">
        <f>SUMIFS('EPS BAU Outputs'!AB:AB,'EPS BAU Outputs'!$A:$A,"*"&amp;$C116&amp;"*",'EPS BAU Outputs'!$A:$A,"*"&amp;$B116&amp;"*",'EPS BAU Outputs'!$A:$A,"*"&amp;$A116&amp;"*",'EPS BAU Outputs'!$B:$B,$B$106)/10^12*VLOOKUP($C116,GWPbyPollutant,2,FALSE)</f>
        <v>0.2593396</v>
      </c>
      <c r="AD116">
        <f>SUMIFS('EPS BAU Outputs'!AC:AC,'EPS BAU Outputs'!$A:$A,"*"&amp;$C116&amp;"*",'EPS BAU Outputs'!$A:$A,"*"&amp;$B116&amp;"*",'EPS BAU Outputs'!$A:$A,"*"&amp;$A116&amp;"*",'EPS BAU Outputs'!$B:$B,$B$106)/10^12*VLOOKUP($C116,GWPbyPollutant,2,FALSE)</f>
        <v>0.25427279999999997</v>
      </c>
      <c r="AE116">
        <f>SUMIFS('EPS BAU Outputs'!AD:AD,'EPS BAU Outputs'!$A:$A,"*"&amp;$C116&amp;"*",'EPS BAU Outputs'!$A:$A,"*"&amp;$B116&amp;"*",'EPS BAU Outputs'!$A:$A,"*"&amp;$A116&amp;"*",'EPS BAU Outputs'!$B:$B,$B$106)/10^12*VLOOKUP($C116,GWPbyPollutant,2,FALSE)</f>
        <v>0.24938089999999999</v>
      </c>
      <c r="AF116">
        <f>SUMIFS('EPS BAU Outputs'!AE:AE,'EPS BAU Outputs'!$A:$A,"*"&amp;$C116&amp;"*",'EPS BAU Outputs'!$A:$A,"*"&amp;$B116&amp;"*",'EPS BAU Outputs'!$A:$A,"*"&amp;$A116&amp;"*",'EPS BAU Outputs'!$B:$B,$B$106)/10^12*VLOOKUP($C116,GWPbyPollutant,2,FALSE)</f>
        <v>0.24631485</v>
      </c>
      <c r="AG116">
        <f>SUMIFS('EPS BAU Outputs'!AF:AF,'EPS BAU Outputs'!$A:$A,"*"&amp;$C116&amp;"*",'EPS BAU Outputs'!$A:$A,"*"&amp;$B116&amp;"*",'EPS BAU Outputs'!$A:$A,"*"&amp;$A116&amp;"*",'EPS BAU Outputs'!$B:$B,$B$106)/10^12*VLOOKUP($C116,GWPbyPollutant,2,FALSE)</f>
        <v>0.2420351</v>
      </c>
      <c r="AH116">
        <f>SUMIFS('EPS BAU Outputs'!AG:AG,'EPS BAU Outputs'!$A:$A,"*"&amp;$C116&amp;"*",'EPS BAU Outputs'!$A:$A,"*"&amp;$B116&amp;"*",'EPS BAU Outputs'!$A:$A,"*"&amp;$A116&amp;"*",'EPS BAU Outputs'!$B:$B,$B$106)/10^12*VLOOKUP($C116,GWPbyPollutant,2,FALSE)</f>
        <v>0.23758840000000001</v>
      </c>
    </row>
    <row r="117" spans="1:34" outlineLevel="1">
      <c r="A117" t="s">
        <v>597</v>
      </c>
      <c r="B117" t="s">
        <v>523</v>
      </c>
      <c r="C117" t="s">
        <v>595</v>
      </c>
      <c r="D117">
        <f>SUMIFS('EPS BAU Outputs'!C:C,'EPS BAU Outputs'!$A:$A,"*"&amp;$C117&amp;"*",'EPS BAU Outputs'!$A:$A,"*"&amp;$B117&amp;"*",'EPS BAU Outputs'!$A:$A,"*"&amp;$A117&amp;"*",'EPS BAU Outputs'!$B:$B,$B$106)/10^12*VLOOKUP($C117,GWPbyPollutant,2,FALSE)</f>
        <v>0</v>
      </c>
      <c r="E117">
        <f>SUMIFS('EPS BAU Outputs'!D:D,'EPS BAU Outputs'!$A:$A,"*"&amp;$C117&amp;"*",'EPS BAU Outputs'!$A:$A,"*"&amp;$B117&amp;"*",'EPS BAU Outputs'!$A:$A,"*"&amp;$A117&amp;"*",'EPS BAU Outputs'!$B:$B,$B$106)/10^12*VLOOKUP($C117,GWPbyPollutant,2,FALSE)</f>
        <v>0</v>
      </c>
      <c r="F117">
        <f>SUMIFS('EPS BAU Outputs'!E:E,'EPS BAU Outputs'!$A:$A,"*"&amp;$C117&amp;"*",'EPS BAU Outputs'!$A:$A,"*"&amp;$B117&amp;"*",'EPS BAU Outputs'!$A:$A,"*"&amp;$A117&amp;"*",'EPS BAU Outputs'!$B:$B,$B$106)/10^12*VLOOKUP($C117,GWPbyPollutant,2,FALSE)</f>
        <v>0</v>
      </c>
      <c r="G117">
        <f>SUMIFS('EPS BAU Outputs'!F:F,'EPS BAU Outputs'!$A:$A,"*"&amp;$C117&amp;"*",'EPS BAU Outputs'!$A:$A,"*"&amp;$B117&amp;"*",'EPS BAU Outputs'!$A:$A,"*"&amp;$A117&amp;"*",'EPS BAU Outputs'!$B:$B,$B$106)/10^12*VLOOKUP($C117,GWPbyPollutant,2,FALSE)</f>
        <v>0</v>
      </c>
      <c r="H117">
        <f>SUMIFS('EPS BAU Outputs'!G:G,'EPS BAU Outputs'!$A:$A,"*"&amp;$C117&amp;"*",'EPS BAU Outputs'!$A:$A,"*"&amp;$B117&amp;"*",'EPS BAU Outputs'!$A:$A,"*"&amp;$A117&amp;"*",'EPS BAU Outputs'!$B:$B,$B$106)/10^12*VLOOKUP($C117,GWPbyPollutant,2,FALSE)</f>
        <v>0</v>
      </c>
      <c r="I117">
        <f>SUMIFS('EPS BAU Outputs'!H:H,'EPS BAU Outputs'!$A:$A,"*"&amp;$C117&amp;"*",'EPS BAU Outputs'!$A:$A,"*"&amp;$B117&amp;"*",'EPS BAU Outputs'!$A:$A,"*"&amp;$A117&amp;"*",'EPS BAU Outputs'!$B:$B,$B$106)/10^12*VLOOKUP($C117,GWPbyPollutant,2,FALSE)</f>
        <v>0</v>
      </c>
      <c r="J117">
        <f>SUMIFS('EPS BAU Outputs'!I:I,'EPS BAU Outputs'!$A:$A,"*"&amp;$C117&amp;"*",'EPS BAU Outputs'!$A:$A,"*"&amp;$B117&amp;"*",'EPS BAU Outputs'!$A:$A,"*"&amp;$A117&amp;"*",'EPS BAU Outputs'!$B:$B,$B$106)/10^12*VLOOKUP($C117,GWPbyPollutant,2,FALSE)</f>
        <v>0</v>
      </c>
      <c r="K117">
        <f>SUMIFS('EPS BAU Outputs'!J:J,'EPS BAU Outputs'!$A:$A,"*"&amp;$C117&amp;"*",'EPS BAU Outputs'!$A:$A,"*"&amp;$B117&amp;"*",'EPS BAU Outputs'!$A:$A,"*"&amp;$A117&amp;"*",'EPS BAU Outputs'!$B:$B,$B$106)/10^12*VLOOKUP($C117,GWPbyPollutant,2,FALSE)</f>
        <v>0</v>
      </c>
      <c r="L117">
        <f>SUMIFS('EPS BAU Outputs'!K:K,'EPS BAU Outputs'!$A:$A,"*"&amp;$C117&amp;"*",'EPS BAU Outputs'!$A:$A,"*"&amp;$B117&amp;"*",'EPS BAU Outputs'!$A:$A,"*"&amp;$A117&amp;"*",'EPS BAU Outputs'!$B:$B,$B$106)/10^12*VLOOKUP($C117,GWPbyPollutant,2,FALSE)</f>
        <v>0</v>
      </c>
      <c r="M117">
        <f>SUMIFS('EPS BAU Outputs'!L:L,'EPS BAU Outputs'!$A:$A,"*"&amp;$C117&amp;"*",'EPS BAU Outputs'!$A:$A,"*"&amp;$B117&amp;"*",'EPS BAU Outputs'!$A:$A,"*"&amp;$A117&amp;"*",'EPS BAU Outputs'!$B:$B,$B$106)/10^12*VLOOKUP($C117,GWPbyPollutant,2,FALSE)</f>
        <v>0</v>
      </c>
      <c r="N117">
        <f>SUMIFS('EPS BAU Outputs'!M:M,'EPS BAU Outputs'!$A:$A,"*"&amp;$C117&amp;"*",'EPS BAU Outputs'!$A:$A,"*"&amp;$B117&amp;"*",'EPS BAU Outputs'!$A:$A,"*"&amp;$A117&amp;"*",'EPS BAU Outputs'!$B:$B,$B$106)/10^12*VLOOKUP($C117,GWPbyPollutant,2,FALSE)</f>
        <v>0</v>
      </c>
      <c r="O117">
        <f>SUMIFS('EPS BAU Outputs'!N:N,'EPS BAU Outputs'!$A:$A,"*"&amp;$C117&amp;"*",'EPS BAU Outputs'!$A:$A,"*"&amp;$B117&amp;"*",'EPS BAU Outputs'!$A:$A,"*"&amp;$A117&amp;"*",'EPS BAU Outputs'!$B:$B,$B$106)/10^12*VLOOKUP($C117,GWPbyPollutant,2,FALSE)</f>
        <v>0</v>
      </c>
      <c r="P117">
        <f>SUMIFS('EPS BAU Outputs'!O:O,'EPS BAU Outputs'!$A:$A,"*"&amp;$C117&amp;"*",'EPS BAU Outputs'!$A:$A,"*"&amp;$B117&amp;"*",'EPS BAU Outputs'!$A:$A,"*"&amp;$A117&amp;"*",'EPS BAU Outputs'!$B:$B,$B$106)/10^12*VLOOKUP($C117,GWPbyPollutant,2,FALSE)</f>
        <v>0</v>
      </c>
      <c r="Q117">
        <f>SUMIFS('EPS BAU Outputs'!P:P,'EPS BAU Outputs'!$A:$A,"*"&amp;$C117&amp;"*",'EPS BAU Outputs'!$A:$A,"*"&amp;$B117&amp;"*",'EPS BAU Outputs'!$A:$A,"*"&amp;$A117&amp;"*",'EPS BAU Outputs'!$B:$B,$B$106)/10^12*VLOOKUP($C117,GWPbyPollutant,2,FALSE)</f>
        <v>0</v>
      </c>
      <c r="R117">
        <f>SUMIFS('EPS BAU Outputs'!Q:Q,'EPS BAU Outputs'!$A:$A,"*"&amp;$C117&amp;"*",'EPS BAU Outputs'!$A:$A,"*"&amp;$B117&amp;"*",'EPS BAU Outputs'!$A:$A,"*"&amp;$A117&amp;"*",'EPS BAU Outputs'!$B:$B,$B$106)/10^12*VLOOKUP($C117,GWPbyPollutant,2,FALSE)</f>
        <v>0</v>
      </c>
      <c r="S117">
        <f>SUMIFS('EPS BAU Outputs'!R:R,'EPS BAU Outputs'!$A:$A,"*"&amp;$C117&amp;"*",'EPS BAU Outputs'!$A:$A,"*"&amp;$B117&amp;"*",'EPS BAU Outputs'!$A:$A,"*"&amp;$A117&amp;"*",'EPS BAU Outputs'!$B:$B,$B$106)/10^12*VLOOKUP($C117,GWPbyPollutant,2,FALSE)</f>
        <v>0</v>
      </c>
      <c r="T117">
        <f>SUMIFS('EPS BAU Outputs'!S:S,'EPS BAU Outputs'!$A:$A,"*"&amp;$C117&amp;"*",'EPS BAU Outputs'!$A:$A,"*"&amp;$B117&amp;"*",'EPS BAU Outputs'!$A:$A,"*"&amp;$A117&amp;"*",'EPS BAU Outputs'!$B:$B,$B$106)/10^12*VLOOKUP($C117,GWPbyPollutant,2,FALSE)</f>
        <v>0</v>
      </c>
      <c r="U117">
        <f>SUMIFS('EPS BAU Outputs'!T:T,'EPS BAU Outputs'!$A:$A,"*"&amp;$C117&amp;"*",'EPS BAU Outputs'!$A:$A,"*"&amp;$B117&amp;"*",'EPS BAU Outputs'!$A:$A,"*"&amp;$A117&amp;"*",'EPS BAU Outputs'!$B:$B,$B$106)/10^12*VLOOKUP($C117,GWPbyPollutant,2,FALSE)</f>
        <v>0</v>
      </c>
      <c r="V117">
        <f>SUMIFS('EPS BAU Outputs'!U:U,'EPS BAU Outputs'!$A:$A,"*"&amp;$C117&amp;"*",'EPS BAU Outputs'!$A:$A,"*"&amp;$B117&amp;"*",'EPS BAU Outputs'!$A:$A,"*"&amp;$A117&amp;"*",'EPS BAU Outputs'!$B:$B,$B$106)/10^12*VLOOKUP($C117,GWPbyPollutant,2,FALSE)</f>
        <v>0</v>
      </c>
      <c r="W117">
        <f>SUMIFS('EPS BAU Outputs'!V:V,'EPS BAU Outputs'!$A:$A,"*"&amp;$C117&amp;"*",'EPS BAU Outputs'!$A:$A,"*"&amp;$B117&amp;"*",'EPS BAU Outputs'!$A:$A,"*"&amp;$A117&amp;"*",'EPS BAU Outputs'!$B:$B,$B$106)/10^12*VLOOKUP($C117,GWPbyPollutant,2,FALSE)</f>
        <v>0</v>
      </c>
      <c r="X117">
        <f>SUMIFS('EPS BAU Outputs'!W:W,'EPS BAU Outputs'!$A:$A,"*"&amp;$C117&amp;"*",'EPS BAU Outputs'!$A:$A,"*"&amp;$B117&amp;"*",'EPS BAU Outputs'!$A:$A,"*"&amp;$A117&amp;"*",'EPS BAU Outputs'!$B:$B,$B$106)/10^12*VLOOKUP($C117,GWPbyPollutant,2,FALSE)</f>
        <v>0</v>
      </c>
      <c r="Y117">
        <f>SUMIFS('EPS BAU Outputs'!X:X,'EPS BAU Outputs'!$A:$A,"*"&amp;$C117&amp;"*",'EPS BAU Outputs'!$A:$A,"*"&amp;$B117&amp;"*",'EPS BAU Outputs'!$A:$A,"*"&amp;$A117&amp;"*",'EPS BAU Outputs'!$B:$B,$B$106)/10^12*VLOOKUP($C117,GWPbyPollutant,2,FALSE)</f>
        <v>0</v>
      </c>
      <c r="Z117">
        <f>SUMIFS('EPS BAU Outputs'!Y:Y,'EPS BAU Outputs'!$A:$A,"*"&amp;$C117&amp;"*",'EPS BAU Outputs'!$A:$A,"*"&amp;$B117&amp;"*",'EPS BAU Outputs'!$A:$A,"*"&amp;$A117&amp;"*",'EPS BAU Outputs'!$B:$B,$B$106)/10^12*VLOOKUP($C117,GWPbyPollutant,2,FALSE)</f>
        <v>0</v>
      </c>
      <c r="AA117">
        <f>SUMIFS('EPS BAU Outputs'!Z:Z,'EPS BAU Outputs'!$A:$A,"*"&amp;$C117&amp;"*",'EPS BAU Outputs'!$A:$A,"*"&amp;$B117&amp;"*",'EPS BAU Outputs'!$A:$A,"*"&amp;$A117&amp;"*",'EPS BAU Outputs'!$B:$B,$B$106)/10^12*VLOOKUP($C117,GWPbyPollutant,2,FALSE)</f>
        <v>0</v>
      </c>
      <c r="AB117">
        <f>SUMIFS('EPS BAU Outputs'!AA:AA,'EPS BAU Outputs'!$A:$A,"*"&amp;$C117&amp;"*",'EPS BAU Outputs'!$A:$A,"*"&amp;$B117&amp;"*",'EPS BAU Outputs'!$A:$A,"*"&amp;$A117&amp;"*",'EPS BAU Outputs'!$B:$B,$B$106)/10^12*VLOOKUP($C117,GWPbyPollutant,2,FALSE)</f>
        <v>0</v>
      </c>
      <c r="AC117">
        <f>SUMIFS('EPS BAU Outputs'!AB:AB,'EPS BAU Outputs'!$A:$A,"*"&amp;$C117&amp;"*",'EPS BAU Outputs'!$A:$A,"*"&amp;$B117&amp;"*",'EPS BAU Outputs'!$A:$A,"*"&amp;$A117&amp;"*",'EPS BAU Outputs'!$B:$B,$B$106)/10^12*VLOOKUP($C117,GWPbyPollutant,2,FALSE)</f>
        <v>0</v>
      </c>
      <c r="AD117">
        <f>SUMIFS('EPS BAU Outputs'!AC:AC,'EPS BAU Outputs'!$A:$A,"*"&amp;$C117&amp;"*",'EPS BAU Outputs'!$A:$A,"*"&amp;$B117&amp;"*",'EPS BAU Outputs'!$A:$A,"*"&amp;$A117&amp;"*",'EPS BAU Outputs'!$B:$B,$B$106)/10^12*VLOOKUP($C117,GWPbyPollutant,2,FALSE)</f>
        <v>0</v>
      </c>
      <c r="AE117">
        <f>SUMIFS('EPS BAU Outputs'!AD:AD,'EPS BAU Outputs'!$A:$A,"*"&amp;$C117&amp;"*",'EPS BAU Outputs'!$A:$A,"*"&amp;$B117&amp;"*",'EPS BAU Outputs'!$A:$A,"*"&amp;$A117&amp;"*",'EPS BAU Outputs'!$B:$B,$B$106)/10^12*VLOOKUP($C117,GWPbyPollutant,2,FALSE)</f>
        <v>0</v>
      </c>
      <c r="AF117">
        <f>SUMIFS('EPS BAU Outputs'!AE:AE,'EPS BAU Outputs'!$A:$A,"*"&amp;$C117&amp;"*",'EPS BAU Outputs'!$A:$A,"*"&amp;$B117&amp;"*",'EPS BAU Outputs'!$A:$A,"*"&amp;$A117&amp;"*",'EPS BAU Outputs'!$B:$B,$B$106)/10^12*VLOOKUP($C117,GWPbyPollutant,2,FALSE)</f>
        <v>0</v>
      </c>
      <c r="AG117">
        <f>SUMIFS('EPS BAU Outputs'!AF:AF,'EPS BAU Outputs'!$A:$A,"*"&amp;$C117&amp;"*",'EPS BAU Outputs'!$A:$A,"*"&amp;$B117&amp;"*",'EPS BAU Outputs'!$A:$A,"*"&amp;$A117&amp;"*",'EPS BAU Outputs'!$B:$B,$B$106)/10^12*VLOOKUP($C117,GWPbyPollutant,2,FALSE)</f>
        <v>0</v>
      </c>
      <c r="AH117">
        <f>SUMIFS('EPS BAU Outputs'!AG:AG,'EPS BAU Outputs'!$A:$A,"*"&amp;$C117&amp;"*",'EPS BAU Outputs'!$A:$A,"*"&amp;$B117&amp;"*",'EPS BAU Outputs'!$A:$A,"*"&amp;$A117&amp;"*",'EPS BAU Outputs'!$B:$B,$B$106)/10^12*VLOOKUP($C117,GWPbyPollutant,2,FALSE)</f>
        <v>0</v>
      </c>
    </row>
    <row r="118" spans="1:34" outlineLevel="1">
      <c r="A118" t="s">
        <v>597</v>
      </c>
      <c r="B118" t="s">
        <v>524</v>
      </c>
      <c r="C118" t="s">
        <v>412</v>
      </c>
      <c r="D118">
        <f>SUMIFS('EPS BAU Outputs'!C:C,'EPS BAU Outputs'!$A:$A,"*"&amp;$C118&amp;"*",'EPS BAU Outputs'!$A:$A,"*"&amp;$B118&amp;"*",'EPS BAU Outputs'!$A:$A,"*"&amp;$A118&amp;"*",'EPS BAU Outputs'!$B:$B,$B$106)/10^12*VLOOKUP($C118,GWPbyPollutant,2,FALSE)</f>
        <v>9.9786400000000011E-2</v>
      </c>
      <c r="E118">
        <f>SUMIFS('EPS BAU Outputs'!D:D,'EPS BAU Outputs'!$A:$A,"*"&amp;$C118&amp;"*",'EPS BAU Outputs'!$A:$A,"*"&amp;$B118&amp;"*",'EPS BAU Outputs'!$A:$A,"*"&amp;$A118&amp;"*",'EPS BAU Outputs'!$B:$B,$B$106)/10^12*VLOOKUP($C118,GWPbyPollutant,2,FALSE)</f>
        <v>0.11079068</v>
      </c>
      <c r="F118">
        <f>SUMIFS('EPS BAU Outputs'!E:E,'EPS BAU Outputs'!$A:$A,"*"&amp;$C118&amp;"*",'EPS BAU Outputs'!$A:$A,"*"&amp;$B118&amp;"*",'EPS BAU Outputs'!$A:$A,"*"&amp;$A118&amp;"*",'EPS BAU Outputs'!$B:$B,$B$106)/10^12*VLOOKUP($C118,GWPbyPollutant,2,FALSE)</f>
        <v>0.1125852</v>
      </c>
      <c r="G118">
        <f>SUMIFS('EPS BAU Outputs'!F:F,'EPS BAU Outputs'!$A:$A,"*"&amp;$C118&amp;"*",'EPS BAU Outputs'!$A:$A,"*"&amp;$B118&amp;"*",'EPS BAU Outputs'!$A:$A,"*"&amp;$A118&amp;"*",'EPS BAU Outputs'!$B:$B,$B$106)/10^12*VLOOKUP($C118,GWPbyPollutant,2,FALSE)</f>
        <v>0.11170012000000001</v>
      </c>
      <c r="H118">
        <f>SUMIFS('EPS BAU Outputs'!G:G,'EPS BAU Outputs'!$A:$A,"*"&amp;$C118&amp;"*",'EPS BAU Outputs'!$A:$A,"*"&amp;$B118&amp;"*",'EPS BAU Outputs'!$A:$A,"*"&amp;$A118&amp;"*",'EPS BAU Outputs'!$B:$B,$B$106)/10^12*VLOOKUP($C118,GWPbyPollutant,2,FALSE)</f>
        <v>0.1078644</v>
      </c>
      <c r="I118">
        <f>SUMIFS('EPS BAU Outputs'!H:H,'EPS BAU Outputs'!$A:$A,"*"&amp;$C118&amp;"*",'EPS BAU Outputs'!$A:$A,"*"&amp;$B118&amp;"*",'EPS BAU Outputs'!$A:$A,"*"&amp;$A118&amp;"*",'EPS BAU Outputs'!$B:$B,$B$106)/10^12*VLOOKUP($C118,GWPbyPollutant,2,FALSE)</f>
        <v>0.10512291999999999</v>
      </c>
      <c r="J118">
        <f>SUMIFS('EPS BAU Outputs'!I:I,'EPS BAU Outputs'!$A:$A,"*"&amp;$C118&amp;"*",'EPS BAU Outputs'!$A:$A,"*"&amp;$B118&amp;"*",'EPS BAU Outputs'!$A:$A,"*"&amp;$A118&amp;"*",'EPS BAU Outputs'!$B:$B,$B$106)/10^12*VLOOKUP($C118,GWPbyPollutant,2,FALSE)</f>
        <v>0.10365768</v>
      </c>
      <c r="K118">
        <f>SUMIFS('EPS BAU Outputs'!J:J,'EPS BAU Outputs'!$A:$A,"*"&amp;$C118&amp;"*",'EPS BAU Outputs'!$A:$A,"*"&amp;$B118&amp;"*",'EPS BAU Outputs'!$A:$A,"*"&amp;$A118&amp;"*",'EPS BAU Outputs'!$B:$B,$B$106)/10^12*VLOOKUP($C118,GWPbyPollutant,2,FALSE)</f>
        <v>0.10139527999999999</v>
      </c>
      <c r="L118">
        <f>SUMIFS('EPS BAU Outputs'!K:K,'EPS BAU Outputs'!$A:$A,"*"&amp;$C118&amp;"*",'EPS BAU Outputs'!$A:$A,"*"&amp;$B118&amp;"*",'EPS BAU Outputs'!$A:$A,"*"&amp;$A118&amp;"*",'EPS BAU Outputs'!$B:$B,$B$106)/10^12*VLOOKUP($C118,GWPbyPollutant,2,FALSE)</f>
        <v>0.10077816000000001</v>
      </c>
      <c r="M118">
        <f>SUMIFS('EPS BAU Outputs'!L:L,'EPS BAU Outputs'!$A:$A,"*"&amp;$C118&amp;"*",'EPS BAU Outputs'!$A:$A,"*"&amp;$B118&amp;"*",'EPS BAU Outputs'!$A:$A,"*"&amp;$A118&amp;"*",'EPS BAU Outputs'!$B:$B,$B$106)/10^12*VLOOKUP($C118,GWPbyPollutant,2,FALSE)</f>
        <v>9.9672440000000001E-2</v>
      </c>
      <c r="N118">
        <f>SUMIFS('EPS BAU Outputs'!M:M,'EPS BAU Outputs'!$A:$A,"*"&amp;$C118&amp;"*",'EPS BAU Outputs'!$A:$A,"*"&amp;$B118&amp;"*",'EPS BAU Outputs'!$A:$A,"*"&amp;$A118&amp;"*",'EPS BAU Outputs'!$B:$B,$B$106)/10^12*VLOOKUP($C118,GWPbyPollutant,2,FALSE)</f>
        <v>9.9845199999999995E-2</v>
      </c>
      <c r="O118">
        <f>SUMIFS('EPS BAU Outputs'!N:N,'EPS BAU Outputs'!$A:$A,"*"&amp;$C118&amp;"*",'EPS BAU Outputs'!$A:$A,"*"&amp;$B118&amp;"*",'EPS BAU Outputs'!$A:$A,"*"&amp;$A118&amp;"*",'EPS BAU Outputs'!$B:$B,$B$106)/10^12*VLOOKUP($C118,GWPbyPollutant,2,FALSE)</f>
        <v>0.10145520000000001</v>
      </c>
      <c r="P118">
        <f>SUMIFS('EPS BAU Outputs'!O:O,'EPS BAU Outputs'!$A:$A,"*"&amp;$C118&amp;"*",'EPS BAU Outputs'!$A:$A,"*"&amp;$B118&amp;"*",'EPS BAU Outputs'!$A:$A,"*"&amp;$A118&amp;"*",'EPS BAU Outputs'!$B:$B,$B$106)/10^12*VLOOKUP($C118,GWPbyPollutant,2,FALSE)</f>
        <v>0.10118471999999999</v>
      </c>
      <c r="Q118">
        <f>SUMIFS('EPS BAU Outputs'!P:P,'EPS BAU Outputs'!$A:$A,"*"&amp;$C118&amp;"*",'EPS BAU Outputs'!$A:$A,"*"&amp;$B118&amp;"*",'EPS BAU Outputs'!$A:$A,"*"&amp;$A118&amp;"*",'EPS BAU Outputs'!$B:$B,$B$106)/10^12*VLOOKUP($C118,GWPbyPollutant,2,FALSE)</f>
        <v>0.10068884</v>
      </c>
      <c r="R118">
        <f>SUMIFS('EPS BAU Outputs'!Q:Q,'EPS BAU Outputs'!$A:$A,"*"&amp;$C118&amp;"*",'EPS BAU Outputs'!$A:$A,"*"&amp;$B118&amp;"*",'EPS BAU Outputs'!$A:$A,"*"&amp;$A118&amp;"*",'EPS BAU Outputs'!$B:$B,$B$106)/10^12*VLOOKUP($C118,GWPbyPollutant,2,FALSE)</f>
        <v>0.10004148</v>
      </c>
      <c r="S118">
        <f>SUMIFS('EPS BAU Outputs'!R:R,'EPS BAU Outputs'!$A:$A,"*"&amp;$C118&amp;"*",'EPS BAU Outputs'!$A:$A,"*"&amp;$B118&amp;"*",'EPS BAU Outputs'!$A:$A,"*"&amp;$A118&amp;"*",'EPS BAU Outputs'!$B:$B,$B$106)/10^12*VLOOKUP($C118,GWPbyPollutant,2,FALSE)</f>
        <v>9.932916E-2</v>
      </c>
      <c r="T118">
        <f>SUMIFS('EPS BAU Outputs'!S:S,'EPS BAU Outputs'!$A:$A,"*"&amp;$C118&amp;"*",'EPS BAU Outputs'!$A:$A,"*"&amp;$B118&amp;"*",'EPS BAU Outputs'!$A:$A,"*"&amp;$A118&amp;"*",'EPS BAU Outputs'!$B:$B,$B$106)/10^12*VLOOKUP($C118,GWPbyPollutant,2,FALSE)</f>
        <v>9.8523040000000006E-2</v>
      </c>
      <c r="U118">
        <f>SUMIFS('EPS BAU Outputs'!T:T,'EPS BAU Outputs'!$A:$A,"*"&amp;$C118&amp;"*",'EPS BAU Outputs'!$A:$A,"*"&amp;$B118&amp;"*",'EPS BAU Outputs'!$A:$A,"*"&amp;$A118&amp;"*",'EPS BAU Outputs'!$B:$B,$B$106)/10^12*VLOOKUP($C118,GWPbyPollutant,2,FALSE)</f>
        <v>9.7517279999999998E-2</v>
      </c>
      <c r="V118">
        <f>SUMIFS('EPS BAU Outputs'!U:U,'EPS BAU Outputs'!$A:$A,"*"&amp;$C118&amp;"*",'EPS BAU Outputs'!$A:$A,"*"&amp;$B118&amp;"*",'EPS BAU Outputs'!$A:$A,"*"&amp;$A118&amp;"*",'EPS BAU Outputs'!$B:$B,$B$106)/10^12*VLOOKUP($C118,GWPbyPollutant,2,FALSE)</f>
        <v>9.6587679999999995E-2</v>
      </c>
      <c r="W118">
        <f>SUMIFS('EPS BAU Outputs'!V:V,'EPS BAU Outputs'!$A:$A,"*"&amp;$C118&amp;"*",'EPS BAU Outputs'!$A:$A,"*"&amp;$B118&amp;"*",'EPS BAU Outputs'!$A:$A,"*"&amp;$A118&amp;"*",'EPS BAU Outputs'!$B:$B,$B$106)/10^12*VLOOKUP($C118,GWPbyPollutant,2,FALSE)</f>
        <v>9.5516400000000001E-2</v>
      </c>
      <c r="X118">
        <f>SUMIFS('EPS BAU Outputs'!W:W,'EPS BAU Outputs'!$A:$A,"*"&amp;$C118&amp;"*",'EPS BAU Outputs'!$A:$A,"*"&amp;$B118&amp;"*",'EPS BAU Outputs'!$A:$A,"*"&amp;$A118&amp;"*",'EPS BAU Outputs'!$B:$B,$B$106)/10^12*VLOOKUP($C118,GWPbyPollutant,2,FALSE)</f>
        <v>9.4637759999999987E-2</v>
      </c>
      <c r="Y118">
        <f>SUMIFS('EPS BAU Outputs'!X:X,'EPS BAU Outputs'!$A:$A,"*"&amp;$C118&amp;"*",'EPS BAU Outputs'!$A:$A,"*"&amp;$B118&amp;"*",'EPS BAU Outputs'!$A:$A,"*"&amp;$A118&amp;"*",'EPS BAU Outputs'!$B:$B,$B$106)/10^12*VLOOKUP($C118,GWPbyPollutant,2,FALSE)</f>
        <v>9.3964080000000005E-2</v>
      </c>
      <c r="Z118">
        <f>SUMIFS('EPS BAU Outputs'!Y:Y,'EPS BAU Outputs'!$A:$A,"*"&amp;$C118&amp;"*",'EPS BAU Outputs'!$A:$A,"*"&amp;$B118&amp;"*",'EPS BAU Outputs'!$A:$A,"*"&amp;$A118&amp;"*",'EPS BAU Outputs'!$B:$B,$B$106)/10^12*VLOOKUP($C118,GWPbyPollutant,2,FALSE)</f>
        <v>9.3358160000000009E-2</v>
      </c>
      <c r="AA118">
        <f>SUMIFS('EPS BAU Outputs'!Z:Z,'EPS BAU Outputs'!$A:$A,"*"&amp;$C118&amp;"*",'EPS BAU Outputs'!$A:$A,"*"&amp;$B118&amp;"*",'EPS BAU Outputs'!$A:$A,"*"&amp;$A118&amp;"*",'EPS BAU Outputs'!$B:$B,$B$106)/10^12*VLOOKUP($C118,GWPbyPollutant,2,FALSE)</f>
        <v>9.262484E-2</v>
      </c>
      <c r="AB118">
        <f>SUMIFS('EPS BAU Outputs'!AA:AA,'EPS BAU Outputs'!$A:$A,"*"&amp;$C118&amp;"*",'EPS BAU Outputs'!$A:$A,"*"&amp;$B118&amp;"*",'EPS BAU Outputs'!$A:$A,"*"&amp;$A118&amp;"*",'EPS BAU Outputs'!$B:$B,$B$106)/10^12*VLOOKUP($C118,GWPbyPollutant,2,FALSE)</f>
        <v>9.1852320000000001E-2</v>
      </c>
      <c r="AC118">
        <f>SUMIFS('EPS BAU Outputs'!AB:AB,'EPS BAU Outputs'!$A:$A,"*"&amp;$C118&amp;"*",'EPS BAU Outputs'!$A:$A,"*"&amp;$B118&amp;"*",'EPS BAU Outputs'!$A:$A,"*"&amp;$A118&amp;"*",'EPS BAU Outputs'!$B:$B,$B$106)/10^12*VLOOKUP($C118,GWPbyPollutant,2,FALSE)</f>
        <v>9.0987120000000005E-2</v>
      </c>
      <c r="AD118">
        <f>SUMIFS('EPS BAU Outputs'!AC:AC,'EPS BAU Outputs'!$A:$A,"*"&amp;$C118&amp;"*",'EPS BAU Outputs'!$A:$A,"*"&amp;$B118&amp;"*",'EPS BAU Outputs'!$A:$A,"*"&amp;$A118&amp;"*",'EPS BAU Outputs'!$B:$B,$B$106)/10^12*VLOOKUP($C118,GWPbyPollutant,2,FALSE)</f>
        <v>9.0318200000000001E-2</v>
      </c>
      <c r="AE118">
        <f>SUMIFS('EPS BAU Outputs'!AD:AD,'EPS BAU Outputs'!$A:$A,"*"&amp;$C118&amp;"*",'EPS BAU Outputs'!$A:$A,"*"&amp;$B118&amp;"*",'EPS BAU Outputs'!$A:$A,"*"&amp;$A118&amp;"*",'EPS BAU Outputs'!$B:$B,$B$106)/10^12*VLOOKUP($C118,GWPbyPollutant,2,FALSE)</f>
        <v>8.9682600000000001E-2</v>
      </c>
      <c r="AF118">
        <f>SUMIFS('EPS BAU Outputs'!AE:AE,'EPS BAU Outputs'!$A:$A,"*"&amp;$C118&amp;"*",'EPS BAU Outputs'!$A:$A,"*"&amp;$B118&amp;"*",'EPS BAU Outputs'!$A:$A,"*"&amp;$A118&amp;"*",'EPS BAU Outputs'!$B:$B,$B$106)/10^12*VLOOKUP($C118,GWPbyPollutant,2,FALSE)</f>
        <v>8.9391680000000001E-2</v>
      </c>
      <c r="AG118">
        <f>SUMIFS('EPS BAU Outputs'!AF:AF,'EPS BAU Outputs'!$A:$A,"*"&amp;$C118&amp;"*",'EPS BAU Outputs'!$A:$A,"*"&amp;$B118&amp;"*",'EPS BAU Outputs'!$A:$A,"*"&amp;$A118&amp;"*",'EPS BAU Outputs'!$B:$B,$B$106)/10^12*VLOOKUP($C118,GWPbyPollutant,2,FALSE)</f>
        <v>8.8894119999999993E-2</v>
      </c>
      <c r="AH118">
        <f>SUMIFS('EPS BAU Outputs'!AG:AG,'EPS BAU Outputs'!$A:$A,"*"&amp;$C118&amp;"*",'EPS BAU Outputs'!$A:$A,"*"&amp;$B118&amp;"*",'EPS BAU Outputs'!$A:$A,"*"&amp;$A118&amp;"*",'EPS BAU Outputs'!$B:$B,$B$106)/10^12*VLOOKUP($C118,GWPbyPollutant,2,FALSE)</f>
        <v>8.8312559999999998E-2</v>
      </c>
    </row>
    <row r="119" spans="1:34" outlineLevel="1">
      <c r="A119" t="s">
        <v>597</v>
      </c>
      <c r="B119" t="s">
        <v>524</v>
      </c>
      <c r="C119" t="s">
        <v>411</v>
      </c>
      <c r="D119">
        <f>SUMIFS('EPS BAU Outputs'!C:C,'EPS BAU Outputs'!$A:$A,"*"&amp;$C119&amp;"*",'EPS BAU Outputs'!$A:$A,"*"&amp;$B119&amp;"*",'EPS BAU Outputs'!$A:$A,"*"&amp;$A119&amp;"*",'EPS BAU Outputs'!$B:$B,$B$106)/10^12*VLOOKUP($C119,GWPbyPollutant,2,FALSE)</f>
        <v>0.14038374999999997</v>
      </c>
      <c r="E119">
        <f>SUMIFS('EPS BAU Outputs'!D:D,'EPS BAU Outputs'!$A:$A,"*"&amp;$C119&amp;"*",'EPS BAU Outputs'!$A:$A,"*"&amp;$B119&amp;"*",'EPS BAU Outputs'!$A:$A,"*"&amp;$A119&amp;"*",'EPS BAU Outputs'!$B:$B,$B$106)/10^12*VLOOKUP($C119,GWPbyPollutant,2,FALSE)</f>
        <v>0.15607174999999998</v>
      </c>
      <c r="F119">
        <f>SUMIFS('EPS BAU Outputs'!E:E,'EPS BAU Outputs'!$A:$A,"*"&amp;$C119&amp;"*",'EPS BAU Outputs'!$A:$A,"*"&amp;$B119&amp;"*",'EPS BAU Outputs'!$A:$A,"*"&amp;$A119&amp;"*",'EPS BAU Outputs'!$B:$B,$B$106)/10^12*VLOOKUP($C119,GWPbyPollutant,2,FALSE)</f>
        <v>0.15824474999999999</v>
      </c>
      <c r="G119">
        <f>SUMIFS('EPS BAU Outputs'!F:F,'EPS BAU Outputs'!$A:$A,"*"&amp;$C119&amp;"*",'EPS BAU Outputs'!$A:$A,"*"&amp;$B119&amp;"*",'EPS BAU Outputs'!$A:$A,"*"&amp;$A119&amp;"*",'EPS BAU Outputs'!$B:$B,$B$106)/10^12*VLOOKUP($C119,GWPbyPollutant,2,FALSE)</f>
        <v>0.15740735</v>
      </c>
      <c r="H119">
        <f>SUMIFS('EPS BAU Outputs'!G:G,'EPS BAU Outputs'!$A:$A,"*"&amp;$C119&amp;"*",'EPS BAU Outputs'!$A:$A,"*"&amp;$B119&amp;"*",'EPS BAU Outputs'!$A:$A,"*"&amp;$A119&amp;"*",'EPS BAU Outputs'!$B:$B,$B$106)/10^12*VLOOKUP($C119,GWPbyPollutant,2,FALSE)</f>
        <v>0.15044315</v>
      </c>
      <c r="I119">
        <f>SUMIFS('EPS BAU Outputs'!H:H,'EPS BAU Outputs'!$A:$A,"*"&amp;$C119&amp;"*",'EPS BAU Outputs'!$A:$A,"*"&amp;$B119&amp;"*",'EPS BAU Outputs'!$A:$A,"*"&amp;$A119&amp;"*",'EPS BAU Outputs'!$B:$B,$B$106)/10^12*VLOOKUP($C119,GWPbyPollutant,2,FALSE)</f>
        <v>0.14582154999999999</v>
      </c>
      <c r="J119">
        <f>SUMIFS('EPS BAU Outputs'!I:I,'EPS BAU Outputs'!$A:$A,"*"&amp;$C119&amp;"*",'EPS BAU Outputs'!$A:$A,"*"&amp;$B119&amp;"*",'EPS BAU Outputs'!$A:$A,"*"&amp;$A119&amp;"*",'EPS BAU Outputs'!$B:$B,$B$106)/10^12*VLOOKUP($C119,GWPbyPollutant,2,FALSE)</f>
        <v>0.14359554999999999</v>
      </c>
      <c r="K119">
        <f>SUMIFS('EPS BAU Outputs'!J:J,'EPS BAU Outputs'!$A:$A,"*"&amp;$C119&amp;"*",'EPS BAU Outputs'!$A:$A,"*"&amp;$B119&amp;"*",'EPS BAU Outputs'!$A:$A,"*"&amp;$A119&amp;"*",'EPS BAU Outputs'!$B:$B,$B$106)/10^12*VLOOKUP($C119,GWPbyPollutant,2,FALSE)</f>
        <v>0.1388971</v>
      </c>
      <c r="L119">
        <f>SUMIFS('EPS BAU Outputs'!K:K,'EPS BAU Outputs'!$A:$A,"*"&amp;$C119&amp;"*",'EPS BAU Outputs'!$A:$A,"*"&amp;$B119&amp;"*",'EPS BAU Outputs'!$A:$A,"*"&amp;$A119&amp;"*",'EPS BAU Outputs'!$B:$B,$B$106)/10^12*VLOOKUP($C119,GWPbyPollutant,2,FALSE)</f>
        <v>0.13768605</v>
      </c>
      <c r="M119">
        <f>SUMIFS('EPS BAU Outputs'!L:L,'EPS BAU Outputs'!$A:$A,"*"&amp;$C119&amp;"*",'EPS BAU Outputs'!$A:$A,"*"&amp;$B119&amp;"*",'EPS BAU Outputs'!$A:$A,"*"&amp;$A119&amp;"*",'EPS BAU Outputs'!$B:$B,$B$106)/10^12*VLOOKUP($C119,GWPbyPollutant,2,FALSE)</f>
        <v>0.1355422</v>
      </c>
      <c r="N119">
        <f>SUMIFS('EPS BAU Outputs'!M:M,'EPS BAU Outputs'!$A:$A,"*"&amp;$C119&amp;"*",'EPS BAU Outputs'!$A:$A,"*"&amp;$B119&amp;"*",'EPS BAU Outputs'!$A:$A,"*"&amp;$A119&amp;"*",'EPS BAU Outputs'!$B:$B,$B$106)/10^12*VLOOKUP($C119,GWPbyPollutant,2,FALSE)</f>
        <v>0.13429935000000001</v>
      </c>
      <c r="O119">
        <f>SUMIFS('EPS BAU Outputs'!N:N,'EPS BAU Outputs'!$A:$A,"*"&amp;$C119&amp;"*",'EPS BAU Outputs'!$A:$A,"*"&amp;$B119&amp;"*",'EPS BAU Outputs'!$A:$A,"*"&amp;$A119&amp;"*",'EPS BAU Outputs'!$B:$B,$B$106)/10^12*VLOOKUP($C119,GWPbyPollutant,2,FALSE)</f>
        <v>0.13649354999999999</v>
      </c>
      <c r="P119">
        <f>SUMIFS('EPS BAU Outputs'!O:O,'EPS BAU Outputs'!$A:$A,"*"&amp;$C119&amp;"*",'EPS BAU Outputs'!$A:$A,"*"&amp;$B119&amp;"*",'EPS BAU Outputs'!$A:$A,"*"&amp;$A119&amp;"*",'EPS BAU Outputs'!$B:$B,$B$106)/10^12*VLOOKUP($C119,GWPbyPollutant,2,FALSE)</f>
        <v>0.13596355000000002</v>
      </c>
      <c r="Q119">
        <f>SUMIFS('EPS BAU Outputs'!P:P,'EPS BAU Outputs'!$A:$A,"*"&amp;$C119&amp;"*",'EPS BAU Outputs'!$A:$A,"*"&amp;$B119&amp;"*",'EPS BAU Outputs'!$A:$A,"*"&amp;$A119&amp;"*",'EPS BAU Outputs'!$B:$B,$B$106)/10^12*VLOOKUP($C119,GWPbyPollutant,2,FALSE)</f>
        <v>0.13503604999999999</v>
      </c>
      <c r="R119">
        <f>SUMIFS('EPS BAU Outputs'!Q:Q,'EPS BAU Outputs'!$A:$A,"*"&amp;$C119&amp;"*",'EPS BAU Outputs'!$A:$A,"*"&amp;$B119&amp;"*",'EPS BAU Outputs'!$A:$A,"*"&amp;$A119&amp;"*",'EPS BAU Outputs'!$B:$B,$B$106)/10^12*VLOOKUP($C119,GWPbyPollutant,2,FALSE)</f>
        <v>0.13391245000000002</v>
      </c>
      <c r="S119">
        <f>SUMIFS('EPS BAU Outputs'!R:R,'EPS BAU Outputs'!$A:$A,"*"&amp;$C119&amp;"*",'EPS BAU Outputs'!$A:$A,"*"&amp;$B119&amp;"*",'EPS BAU Outputs'!$A:$A,"*"&amp;$A119&amp;"*",'EPS BAU Outputs'!$B:$B,$B$106)/10^12*VLOOKUP($C119,GWPbyPollutant,2,FALSE)</f>
        <v>0.13291074999999999</v>
      </c>
      <c r="T119">
        <f>SUMIFS('EPS BAU Outputs'!S:S,'EPS BAU Outputs'!$A:$A,"*"&amp;$C119&amp;"*",'EPS BAU Outputs'!$A:$A,"*"&amp;$B119&amp;"*",'EPS BAU Outputs'!$A:$A,"*"&amp;$A119&amp;"*",'EPS BAU Outputs'!$B:$B,$B$106)/10^12*VLOOKUP($C119,GWPbyPollutant,2,FALSE)</f>
        <v>0.13172619999999999</v>
      </c>
      <c r="U119">
        <f>SUMIFS('EPS BAU Outputs'!T:T,'EPS BAU Outputs'!$A:$A,"*"&amp;$C119&amp;"*",'EPS BAU Outputs'!$A:$A,"*"&amp;$B119&amp;"*",'EPS BAU Outputs'!$A:$A,"*"&amp;$A119&amp;"*",'EPS BAU Outputs'!$B:$B,$B$106)/10^12*VLOOKUP($C119,GWPbyPollutant,2,FALSE)</f>
        <v>0.13017860000000001</v>
      </c>
      <c r="V119">
        <f>SUMIFS('EPS BAU Outputs'!U:U,'EPS BAU Outputs'!$A:$A,"*"&amp;$C119&amp;"*",'EPS BAU Outputs'!$A:$A,"*"&amp;$B119&amp;"*",'EPS BAU Outputs'!$A:$A,"*"&amp;$A119&amp;"*",'EPS BAU Outputs'!$B:$B,$B$106)/10^12*VLOOKUP($C119,GWPbyPollutant,2,FALSE)</f>
        <v>0.1287741</v>
      </c>
      <c r="W119">
        <f>SUMIFS('EPS BAU Outputs'!V:V,'EPS BAU Outputs'!$A:$A,"*"&amp;$C119&amp;"*",'EPS BAU Outputs'!$A:$A,"*"&amp;$B119&amp;"*",'EPS BAU Outputs'!$A:$A,"*"&amp;$A119&amp;"*",'EPS BAU Outputs'!$B:$B,$B$106)/10^12*VLOOKUP($C119,GWPbyPollutant,2,FALSE)</f>
        <v>0.12716820000000001</v>
      </c>
      <c r="X119">
        <f>SUMIFS('EPS BAU Outputs'!W:W,'EPS BAU Outputs'!$A:$A,"*"&amp;$C119&amp;"*",'EPS BAU Outputs'!$A:$A,"*"&amp;$B119&amp;"*",'EPS BAU Outputs'!$A:$A,"*"&amp;$A119&amp;"*",'EPS BAU Outputs'!$B:$B,$B$106)/10^12*VLOOKUP($C119,GWPbyPollutant,2,FALSE)</f>
        <v>0.1258485</v>
      </c>
      <c r="Y119">
        <f>SUMIFS('EPS BAU Outputs'!X:X,'EPS BAU Outputs'!$A:$A,"*"&amp;$C119&amp;"*",'EPS BAU Outputs'!$A:$A,"*"&amp;$B119&amp;"*",'EPS BAU Outputs'!$A:$A,"*"&amp;$A119&amp;"*",'EPS BAU Outputs'!$B:$B,$B$106)/10^12*VLOOKUP($C119,GWPbyPollutant,2,FALSE)</f>
        <v>0.12486270000000001</v>
      </c>
      <c r="Z119">
        <f>SUMIFS('EPS BAU Outputs'!Y:Y,'EPS BAU Outputs'!$A:$A,"*"&amp;$C119&amp;"*",'EPS BAU Outputs'!$A:$A,"*"&amp;$B119&amp;"*",'EPS BAU Outputs'!$A:$A,"*"&amp;$A119&amp;"*",'EPS BAU Outputs'!$B:$B,$B$106)/10^12*VLOOKUP($C119,GWPbyPollutant,2,FALSE)</f>
        <v>0.12395110000000001</v>
      </c>
      <c r="AA119">
        <f>SUMIFS('EPS BAU Outputs'!Z:Z,'EPS BAU Outputs'!$A:$A,"*"&amp;$C119&amp;"*",'EPS BAU Outputs'!$A:$A,"*"&amp;$B119&amp;"*",'EPS BAU Outputs'!$A:$A,"*"&amp;$A119&amp;"*",'EPS BAU Outputs'!$B:$B,$B$106)/10^12*VLOOKUP($C119,GWPbyPollutant,2,FALSE)</f>
        <v>0.12281690000000001</v>
      </c>
      <c r="AB119">
        <f>SUMIFS('EPS BAU Outputs'!AA:AA,'EPS BAU Outputs'!$A:$A,"*"&amp;$C119&amp;"*",'EPS BAU Outputs'!$A:$A,"*"&amp;$B119&amp;"*",'EPS BAU Outputs'!$A:$A,"*"&amp;$A119&amp;"*",'EPS BAU Outputs'!$B:$B,$B$106)/10^12*VLOOKUP($C119,GWPbyPollutant,2,FALSE)</f>
        <v>0.12166149999999999</v>
      </c>
      <c r="AC119">
        <f>SUMIFS('EPS BAU Outputs'!AB:AB,'EPS BAU Outputs'!$A:$A,"*"&amp;$C119&amp;"*",'EPS BAU Outputs'!$A:$A,"*"&amp;$B119&amp;"*",'EPS BAU Outputs'!$A:$A,"*"&amp;$A119&amp;"*",'EPS BAU Outputs'!$B:$B,$B$106)/10^12*VLOOKUP($C119,GWPbyPollutant,2,FALSE)</f>
        <v>0.1203206</v>
      </c>
      <c r="AD119">
        <f>SUMIFS('EPS BAU Outputs'!AC:AC,'EPS BAU Outputs'!$A:$A,"*"&amp;$C119&amp;"*",'EPS BAU Outputs'!$A:$A,"*"&amp;$B119&amp;"*",'EPS BAU Outputs'!$A:$A,"*"&amp;$A119&amp;"*",'EPS BAU Outputs'!$B:$B,$B$106)/10^12*VLOOKUP($C119,GWPbyPollutant,2,FALSE)</f>
        <v>0.11930829999999999</v>
      </c>
      <c r="AE119">
        <f>SUMIFS('EPS BAU Outputs'!AD:AD,'EPS BAU Outputs'!$A:$A,"*"&amp;$C119&amp;"*",'EPS BAU Outputs'!$A:$A,"*"&amp;$B119&amp;"*",'EPS BAU Outputs'!$A:$A,"*"&amp;$A119&amp;"*",'EPS BAU Outputs'!$B:$B,$B$106)/10^12*VLOOKUP($C119,GWPbyPollutant,2,FALSE)</f>
        <v>0.11837285</v>
      </c>
      <c r="AF119">
        <f>SUMIFS('EPS BAU Outputs'!AE:AE,'EPS BAU Outputs'!$A:$A,"*"&amp;$C119&amp;"*",'EPS BAU Outputs'!$A:$A,"*"&amp;$B119&amp;"*",'EPS BAU Outputs'!$A:$A,"*"&amp;$A119&amp;"*",'EPS BAU Outputs'!$B:$B,$B$106)/10^12*VLOOKUP($C119,GWPbyPollutant,2,FALSE)</f>
        <v>0.11791175</v>
      </c>
      <c r="AG119">
        <f>SUMIFS('EPS BAU Outputs'!AF:AF,'EPS BAU Outputs'!$A:$A,"*"&amp;$C119&amp;"*",'EPS BAU Outputs'!$A:$A,"*"&amp;$B119&amp;"*",'EPS BAU Outputs'!$A:$A,"*"&amp;$A119&amp;"*",'EPS BAU Outputs'!$B:$B,$B$106)/10^12*VLOOKUP($C119,GWPbyPollutant,2,FALSE)</f>
        <v>0.11713</v>
      </c>
      <c r="AH119">
        <f>SUMIFS('EPS BAU Outputs'!AG:AG,'EPS BAU Outputs'!$A:$A,"*"&amp;$C119&amp;"*",'EPS BAU Outputs'!$A:$A,"*"&amp;$B119&amp;"*",'EPS BAU Outputs'!$A:$A,"*"&amp;$A119&amp;"*",'EPS BAU Outputs'!$B:$B,$B$106)/10^12*VLOOKUP($C119,GWPbyPollutant,2,FALSE)</f>
        <v>0.1162025</v>
      </c>
    </row>
    <row r="120" spans="1:34" outlineLevel="1">
      <c r="A120" t="s">
        <v>597</v>
      </c>
      <c r="B120" t="s">
        <v>524</v>
      </c>
      <c r="C120" t="s">
        <v>595</v>
      </c>
      <c r="D120">
        <f>SUMIFS('EPS BAU Outputs'!C:C,'EPS BAU Outputs'!$A:$A,"*"&amp;$C120&amp;"*",'EPS BAU Outputs'!$A:$A,"*"&amp;$B120&amp;"*",'EPS BAU Outputs'!$A:$A,"*"&amp;$A120&amp;"*",'EPS BAU Outputs'!$B:$B,$B$106)/10^12*VLOOKUP($C120,GWPbyPollutant,2,FALSE)</f>
        <v>0</v>
      </c>
      <c r="E120">
        <f>SUMIFS('EPS BAU Outputs'!D:D,'EPS BAU Outputs'!$A:$A,"*"&amp;$C120&amp;"*",'EPS BAU Outputs'!$A:$A,"*"&amp;$B120&amp;"*",'EPS BAU Outputs'!$A:$A,"*"&amp;$A120&amp;"*",'EPS BAU Outputs'!$B:$B,$B$106)/10^12*VLOOKUP($C120,GWPbyPollutant,2,FALSE)</f>
        <v>0</v>
      </c>
      <c r="F120">
        <f>SUMIFS('EPS BAU Outputs'!E:E,'EPS BAU Outputs'!$A:$A,"*"&amp;$C120&amp;"*",'EPS BAU Outputs'!$A:$A,"*"&amp;$B120&amp;"*",'EPS BAU Outputs'!$A:$A,"*"&amp;$A120&amp;"*",'EPS BAU Outputs'!$B:$B,$B$106)/10^12*VLOOKUP($C120,GWPbyPollutant,2,FALSE)</f>
        <v>0</v>
      </c>
      <c r="G120">
        <f>SUMIFS('EPS BAU Outputs'!F:F,'EPS BAU Outputs'!$A:$A,"*"&amp;$C120&amp;"*",'EPS BAU Outputs'!$A:$A,"*"&amp;$B120&amp;"*",'EPS BAU Outputs'!$A:$A,"*"&amp;$A120&amp;"*",'EPS BAU Outputs'!$B:$B,$B$106)/10^12*VLOOKUP($C120,GWPbyPollutant,2,FALSE)</f>
        <v>0</v>
      </c>
      <c r="H120">
        <f>SUMIFS('EPS BAU Outputs'!G:G,'EPS BAU Outputs'!$A:$A,"*"&amp;$C120&amp;"*",'EPS BAU Outputs'!$A:$A,"*"&amp;$B120&amp;"*",'EPS BAU Outputs'!$A:$A,"*"&amp;$A120&amp;"*",'EPS BAU Outputs'!$B:$B,$B$106)/10^12*VLOOKUP($C120,GWPbyPollutant,2,FALSE)</f>
        <v>0</v>
      </c>
      <c r="I120">
        <f>SUMIFS('EPS BAU Outputs'!H:H,'EPS BAU Outputs'!$A:$A,"*"&amp;$C120&amp;"*",'EPS BAU Outputs'!$A:$A,"*"&amp;$B120&amp;"*",'EPS BAU Outputs'!$A:$A,"*"&amp;$A120&amp;"*",'EPS BAU Outputs'!$B:$B,$B$106)/10^12*VLOOKUP($C120,GWPbyPollutant,2,FALSE)</f>
        <v>0</v>
      </c>
      <c r="J120">
        <f>SUMIFS('EPS BAU Outputs'!I:I,'EPS BAU Outputs'!$A:$A,"*"&amp;$C120&amp;"*",'EPS BAU Outputs'!$A:$A,"*"&amp;$B120&amp;"*",'EPS BAU Outputs'!$A:$A,"*"&amp;$A120&amp;"*",'EPS BAU Outputs'!$B:$B,$B$106)/10^12*VLOOKUP($C120,GWPbyPollutant,2,FALSE)</f>
        <v>0</v>
      </c>
      <c r="K120">
        <f>SUMIFS('EPS BAU Outputs'!J:J,'EPS BAU Outputs'!$A:$A,"*"&amp;$C120&amp;"*",'EPS BAU Outputs'!$A:$A,"*"&amp;$B120&amp;"*",'EPS BAU Outputs'!$A:$A,"*"&amp;$A120&amp;"*",'EPS BAU Outputs'!$B:$B,$B$106)/10^12*VLOOKUP($C120,GWPbyPollutant,2,FALSE)</f>
        <v>0</v>
      </c>
      <c r="L120">
        <f>SUMIFS('EPS BAU Outputs'!K:K,'EPS BAU Outputs'!$A:$A,"*"&amp;$C120&amp;"*",'EPS BAU Outputs'!$A:$A,"*"&amp;$B120&amp;"*",'EPS BAU Outputs'!$A:$A,"*"&amp;$A120&amp;"*",'EPS BAU Outputs'!$B:$B,$B$106)/10^12*VLOOKUP($C120,GWPbyPollutant,2,FALSE)</f>
        <v>0</v>
      </c>
      <c r="M120">
        <f>SUMIFS('EPS BAU Outputs'!L:L,'EPS BAU Outputs'!$A:$A,"*"&amp;$C120&amp;"*",'EPS BAU Outputs'!$A:$A,"*"&amp;$B120&amp;"*",'EPS BAU Outputs'!$A:$A,"*"&amp;$A120&amp;"*",'EPS BAU Outputs'!$B:$B,$B$106)/10^12*VLOOKUP($C120,GWPbyPollutant,2,FALSE)</f>
        <v>0</v>
      </c>
      <c r="N120">
        <f>SUMIFS('EPS BAU Outputs'!M:M,'EPS BAU Outputs'!$A:$A,"*"&amp;$C120&amp;"*",'EPS BAU Outputs'!$A:$A,"*"&amp;$B120&amp;"*",'EPS BAU Outputs'!$A:$A,"*"&amp;$A120&amp;"*",'EPS BAU Outputs'!$B:$B,$B$106)/10^12*VLOOKUP($C120,GWPbyPollutant,2,FALSE)</f>
        <v>0</v>
      </c>
      <c r="O120">
        <f>SUMIFS('EPS BAU Outputs'!N:N,'EPS BAU Outputs'!$A:$A,"*"&amp;$C120&amp;"*",'EPS BAU Outputs'!$A:$A,"*"&amp;$B120&amp;"*",'EPS BAU Outputs'!$A:$A,"*"&amp;$A120&amp;"*",'EPS BAU Outputs'!$B:$B,$B$106)/10^12*VLOOKUP($C120,GWPbyPollutant,2,FALSE)</f>
        <v>0</v>
      </c>
      <c r="P120">
        <f>SUMIFS('EPS BAU Outputs'!O:O,'EPS BAU Outputs'!$A:$A,"*"&amp;$C120&amp;"*",'EPS BAU Outputs'!$A:$A,"*"&amp;$B120&amp;"*",'EPS BAU Outputs'!$A:$A,"*"&amp;$A120&amp;"*",'EPS BAU Outputs'!$B:$B,$B$106)/10^12*VLOOKUP($C120,GWPbyPollutant,2,FALSE)</f>
        <v>0</v>
      </c>
      <c r="Q120">
        <f>SUMIFS('EPS BAU Outputs'!P:P,'EPS BAU Outputs'!$A:$A,"*"&amp;$C120&amp;"*",'EPS BAU Outputs'!$A:$A,"*"&amp;$B120&amp;"*",'EPS BAU Outputs'!$A:$A,"*"&amp;$A120&amp;"*",'EPS BAU Outputs'!$B:$B,$B$106)/10^12*VLOOKUP($C120,GWPbyPollutant,2,FALSE)</f>
        <v>0</v>
      </c>
      <c r="R120">
        <f>SUMIFS('EPS BAU Outputs'!Q:Q,'EPS BAU Outputs'!$A:$A,"*"&amp;$C120&amp;"*",'EPS BAU Outputs'!$A:$A,"*"&amp;$B120&amp;"*",'EPS BAU Outputs'!$A:$A,"*"&amp;$A120&amp;"*",'EPS BAU Outputs'!$B:$B,$B$106)/10^12*VLOOKUP($C120,GWPbyPollutant,2,FALSE)</f>
        <v>0</v>
      </c>
      <c r="S120">
        <f>SUMIFS('EPS BAU Outputs'!R:R,'EPS BAU Outputs'!$A:$A,"*"&amp;$C120&amp;"*",'EPS BAU Outputs'!$A:$A,"*"&amp;$B120&amp;"*",'EPS BAU Outputs'!$A:$A,"*"&amp;$A120&amp;"*",'EPS BAU Outputs'!$B:$B,$B$106)/10^12*VLOOKUP($C120,GWPbyPollutant,2,FALSE)</f>
        <v>0</v>
      </c>
      <c r="T120">
        <f>SUMIFS('EPS BAU Outputs'!S:S,'EPS BAU Outputs'!$A:$A,"*"&amp;$C120&amp;"*",'EPS BAU Outputs'!$A:$A,"*"&amp;$B120&amp;"*",'EPS BAU Outputs'!$A:$A,"*"&amp;$A120&amp;"*",'EPS BAU Outputs'!$B:$B,$B$106)/10^12*VLOOKUP($C120,GWPbyPollutant,2,FALSE)</f>
        <v>0</v>
      </c>
      <c r="U120">
        <f>SUMIFS('EPS BAU Outputs'!T:T,'EPS BAU Outputs'!$A:$A,"*"&amp;$C120&amp;"*",'EPS BAU Outputs'!$A:$A,"*"&amp;$B120&amp;"*",'EPS BAU Outputs'!$A:$A,"*"&amp;$A120&amp;"*",'EPS BAU Outputs'!$B:$B,$B$106)/10^12*VLOOKUP($C120,GWPbyPollutant,2,FALSE)</f>
        <v>0</v>
      </c>
      <c r="V120">
        <f>SUMIFS('EPS BAU Outputs'!U:U,'EPS BAU Outputs'!$A:$A,"*"&amp;$C120&amp;"*",'EPS BAU Outputs'!$A:$A,"*"&amp;$B120&amp;"*",'EPS BAU Outputs'!$A:$A,"*"&amp;$A120&amp;"*",'EPS BAU Outputs'!$B:$B,$B$106)/10^12*VLOOKUP($C120,GWPbyPollutant,2,FALSE)</f>
        <v>0</v>
      </c>
      <c r="W120">
        <f>SUMIFS('EPS BAU Outputs'!V:V,'EPS BAU Outputs'!$A:$A,"*"&amp;$C120&amp;"*",'EPS BAU Outputs'!$A:$A,"*"&amp;$B120&amp;"*",'EPS BAU Outputs'!$A:$A,"*"&amp;$A120&amp;"*",'EPS BAU Outputs'!$B:$B,$B$106)/10^12*VLOOKUP($C120,GWPbyPollutant,2,FALSE)</f>
        <v>0</v>
      </c>
      <c r="X120">
        <f>SUMIFS('EPS BAU Outputs'!W:W,'EPS BAU Outputs'!$A:$A,"*"&amp;$C120&amp;"*",'EPS BAU Outputs'!$A:$A,"*"&amp;$B120&amp;"*",'EPS BAU Outputs'!$A:$A,"*"&amp;$A120&amp;"*",'EPS BAU Outputs'!$B:$B,$B$106)/10^12*VLOOKUP($C120,GWPbyPollutant,2,FALSE)</f>
        <v>0</v>
      </c>
      <c r="Y120">
        <f>SUMIFS('EPS BAU Outputs'!X:X,'EPS BAU Outputs'!$A:$A,"*"&amp;$C120&amp;"*",'EPS BAU Outputs'!$A:$A,"*"&amp;$B120&amp;"*",'EPS BAU Outputs'!$A:$A,"*"&amp;$A120&amp;"*",'EPS BAU Outputs'!$B:$B,$B$106)/10^12*VLOOKUP($C120,GWPbyPollutant,2,FALSE)</f>
        <v>0</v>
      </c>
      <c r="Z120">
        <f>SUMIFS('EPS BAU Outputs'!Y:Y,'EPS BAU Outputs'!$A:$A,"*"&amp;$C120&amp;"*",'EPS BAU Outputs'!$A:$A,"*"&amp;$B120&amp;"*",'EPS BAU Outputs'!$A:$A,"*"&amp;$A120&amp;"*",'EPS BAU Outputs'!$B:$B,$B$106)/10^12*VLOOKUP($C120,GWPbyPollutant,2,FALSE)</f>
        <v>0</v>
      </c>
      <c r="AA120">
        <f>SUMIFS('EPS BAU Outputs'!Z:Z,'EPS BAU Outputs'!$A:$A,"*"&amp;$C120&amp;"*",'EPS BAU Outputs'!$A:$A,"*"&amp;$B120&amp;"*",'EPS BAU Outputs'!$A:$A,"*"&amp;$A120&amp;"*",'EPS BAU Outputs'!$B:$B,$B$106)/10^12*VLOOKUP($C120,GWPbyPollutant,2,FALSE)</f>
        <v>0</v>
      </c>
      <c r="AB120">
        <f>SUMIFS('EPS BAU Outputs'!AA:AA,'EPS BAU Outputs'!$A:$A,"*"&amp;$C120&amp;"*",'EPS BAU Outputs'!$A:$A,"*"&amp;$B120&amp;"*",'EPS BAU Outputs'!$A:$A,"*"&amp;$A120&amp;"*",'EPS BAU Outputs'!$B:$B,$B$106)/10^12*VLOOKUP($C120,GWPbyPollutant,2,FALSE)</f>
        <v>0</v>
      </c>
      <c r="AC120">
        <f>SUMIFS('EPS BAU Outputs'!AB:AB,'EPS BAU Outputs'!$A:$A,"*"&amp;$C120&amp;"*",'EPS BAU Outputs'!$A:$A,"*"&amp;$B120&amp;"*",'EPS BAU Outputs'!$A:$A,"*"&amp;$A120&amp;"*",'EPS BAU Outputs'!$B:$B,$B$106)/10^12*VLOOKUP($C120,GWPbyPollutant,2,FALSE)</f>
        <v>0</v>
      </c>
      <c r="AD120">
        <f>SUMIFS('EPS BAU Outputs'!AC:AC,'EPS BAU Outputs'!$A:$A,"*"&amp;$C120&amp;"*",'EPS BAU Outputs'!$A:$A,"*"&amp;$B120&amp;"*",'EPS BAU Outputs'!$A:$A,"*"&amp;$A120&amp;"*",'EPS BAU Outputs'!$B:$B,$B$106)/10^12*VLOOKUP($C120,GWPbyPollutant,2,FALSE)</f>
        <v>0</v>
      </c>
      <c r="AE120">
        <f>SUMIFS('EPS BAU Outputs'!AD:AD,'EPS BAU Outputs'!$A:$A,"*"&amp;$C120&amp;"*",'EPS BAU Outputs'!$A:$A,"*"&amp;$B120&amp;"*",'EPS BAU Outputs'!$A:$A,"*"&amp;$A120&amp;"*",'EPS BAU Outputs'!$B:$B,$B$106)/10^12*VLOOKUP($C120,GWPbyPollutant,2,FALSE)</f>
        <v>0</v>
      </c>
      <c r="AF120">
        <f>SUMIFS('EPS BAU Outputs'!AE:AE,'EPS BAU Outputs'!$A:$A,"*"&amp;$C120&amp;"*",'EPS BAU Outputs'!$A:$A,"*"&amp;$B120&amp;"*",'EPS BAU Outputs'!$A:$A,"*"&amp;$A120&amp;"*",'EPS BAU Outputs'!$B:$B,$B$106)/10^12*VLOOKUP($C120,GWPbyPollutant,2,FALSE)</f>
        <v>0</v>
      </c>
      <c r="AG120">
        <f>SUMIFS('EPS BAU Outputs'!AF:AF,'EPS BAU Outputs'!$A:$A,"*"&amp;$C120&amp;"*",'EPS BAU Outputs'!$A:$A,"*"&amp;$B120&amp;"*",'EPS BAU Outputs'!$A:$A,"*"&amp;$A120&amp;"*",'EPS BAU Outputs'!$B:$B,$B$106)/10^12*VLOOKUP($C120,GWPbyPollutant,2,FALSE)</f>
        <v>0</v>
      </c>
      <c r="AH120">
        <f>SUMIFS('EPS BAU Outputs'!AG:AG,'EPS BAU Outputs'!$A:$A,"*"&amp;$C120&amp;"*",'EPS BAU Outputs'!$A:$A,"*"&amp;$B120&amp;"*",'EPS BAU Outputs'!$A:$A,"*"&amp;$A120&amp;"*",'EPS BAU Outputs'!$B:$B,$B$106)/10^12*VLOOKUP($C120,GWPbyPollutant,2,FALSE)</f>
        <v>0</v>
      </c>
    </row>
    <row r="121" spans="1:34" outlineLevel="1">
      <c r="A121" t="s">
        <v>597</v>
      </c>
      <c r="B121" t="s">
        <v>590</v>
      </c>
      <c r="C121" t="s">
        <v>412</v>
      </c>
      <c r="D121">
        <f>SUMIFS('EPS BAU Outputs'!C:C,'EPS BAU Outputs'!$A:$A,"*"&amp;$C121&amp;"*",'EPS BAU Outputs'!$A:$A,"*"&amp;$B121&amp;"*",'EPS BAU Outputs'!$A:$A,"*"&amp;$A121&amp;"*",'EPS BAU Outputs'!$B:$B,$B$106)/10^12*VLOOKUP($C121,GWPbyPollutant,2,FALSE)</f>
        <v>441.94079999999997</v>
      </c>
      <c r="E121">
        <f>SUMIFS('EPS BAU Outputs'!D:D,'EPS BAU Outputs'!$A:$A,"*"&amp;$C121&amp;"*",'EPS BAU Outputs'!$A:$A,"*"&amp;$B121&amp;"*",'EPS BAU Outputs'!$A:$A,"*"&amp;$A121&amp;"*",'EPS BAU Outputs'!$B:$B,$B$106)/10^12*VLOOKUP($C121,GWPbyPollutant,2,FALSE)</f>
        <v>453.50200000000001</v>
      </c>
      <c r="F121">
        <f>SUMIFS('EPS BAU Outputs'!E:E,'EPS BAU Outputs'!$A:$A,"*"&amp;$C121&amp;"*",'EPS BAU Outputs'!$A:$A,"*"&amp;$B121&amp;"*",'EPS BAU Outputs'!$A:$A,"*"&amp;$A121&amp;"*",'EPS BAU Outputs'!$B:$B,$B$106)/10^12*VLOOKUP($C121,GWPbyPollutant,2,FALSE)</f>
        <v>454.19919999999996</v>
      </c>
      <c r="G121">
        <f>SUMIFS('EPS BAU Outputs'!F:F,'EPS BAU Outputs'!$A:$A,"*"&amp;$C121&amp;"*",'EPS BAU Outputs'!$A:$A,"*"&amp;$B121&amp;"*",'EPS BAU Outputs'!$A:$A,"*"&amp;$A121&amp;"*",'EPS BAU Outputs'!$B:$B,$B$106)/10^12*VLOOKUP($C121,GWPbyPollutant,2,FALSE)</f>
        <v>450.97640000000001</v>
      </c>
      <c r="H121">
        <f>SUMIFS('EPS BAU Outputs'!G:G,'EPS BAU Outputs'!$A:$A,"*"&amp;$C121&amp;"*",'EPS BAU Outputs'!$A:$A,"*"&amp;$B121&amp;"*",'EPS BAU Outputs'!$A:$A,"*"&amp;$A121&amp;"*",'EPS BAU Outputs'!$B:$B,$B$106)/10^12*VLOOKUP($C121,GWPbyPollutant,2,FALSE)</f>
        <v>447.78999999999996</v>
      </c>
      <c r="I121">
        <f>SUMIFS('EPS BAU Outputs'!H:H,'EPS BAU Outputs'!$A:$A,"*"&amp;$C121&amp;"*",'EPS BAU Outputs'!$A:$A,"*"&amp;$B121&amp;"*",'EPS BAU Outputs'!$A:$A,"*"&amp;$A121&amp;"*",'EPS BAU Outputs'!$B:$B,$B$106)/10^12*VLOOKUP($C121,GWPbyPollutant,2,FALSE)</f>
        <v>444.63439999999997</v>
      </c>
      <c r="J121">
        <f>SUMIFS('EPS BAU Outputs'!I:I,'EPS BAU Outputs'!$A:$A,"*"&amp;$C121&amp;"*",'EPS BAU Outputs'!$A:$A,"*"&amp;$B121&amp;"*",'EPS BAU Outputs'!$A:$A,"*"&amp;$A121&amp;"*",'EPS BAU Outputs'!$B:$B,$B$106)/10^12*VLOOKUP($C121,GWPbyPollutant,2,FALSE)</f>
        <v>442.24599999999998</v>
      </c>
      <c r="K121">
        <f>SUMIFS('EPS BAU Outputs'!J:J,'EPS BAU Outputs'!$A:$A,"*"&amp;$C121&amp;"*",'EPS BAU Outputs'!$A:$A,"*"&amp;$B121&amp;"*",'EPS BAU Outputs'!$A:$A,"*"&amp;$A121&amp;"*",'EPS BAU Outputs'!$B:$B,$B$106)/10^12*VLOOKUP($C121,GWPbyPollutant,2,FALSE)</f>
        <v>439.88</v>
      </c>
      <c r="L121">
        <f>SUMIFS('EPS BAU Outputs'!K:K,'EPS BAU Outputs'!$A:$A,"*"&amp;$C121&amp;"*",'EPS BAU Outputs'!$A:$A,"*"&amp;$B121&amp;"*",'EPS BAU Outputs'!$A:$A,"*"&amp;$A121&amp;"*",'EPS BAU Outputs'!$B:$B,$B$106)/10^12*VLOOKUP($C121,GWPbyPollutant,2,FALSE)</f>
        <v>437.53640000000001</v>
      </c>
      <c r="M121">
        <f>SUMIFS('EPS BAU Outputs'!L:L,'EPS BAU Outputs'!$A:$A,"*"&amp;$C121&amp;"*",'EPS BAU Outputs'!$A:$A,"*"&amp;$B121&amp;"*",'EPS BAU Outputs'!$A:$A,"*"&amp;$A121&amp;"*",'EPS BAU Outputs'!$B:$B,$B$106)/10^12*VLOOKUP($C121,GWPbyPollutant,2,FALSE)</f>
        <v>435.16480000000001</v>
      </c>
      <c r="N121">
        <f>SUMIFS('EPS BAU Outputs'!M:M,'EPS BAU Outputs'!$A:$A,"*"&amp;$C121&amp;"*",'EPS BAU Outputs'!$A:$A,"*"&amp;$B121&amp;"*",'EPS BAU Outputs'!$A:$A,"*"&amp;$A121&amp;"*",'EPS BAU Outputs'!$B:$B,$B$106)/10^12*VLOOKUP($C121,GWPbyPollutant,2,FALSE)</f>
        <v>432.81560000000002</v>
      </c>
      <c r="O121">
        <f>SUMIFS('EPS BAU Outputs'!N:N,'EPS BAU Outputs'!$A:$A,"*"&amp;$C121&amp;"*",'EPS BAU Outputs'!$A:$A,"*"&amp;$B121&amp;"*",'EPS BAU Outputs'!$A:$A,"*"&amp;$A121&amp;"*",'EPS BAU Outputs'!$B:$B,$B$106)/10^12*VLOOKUP($C121,GWPbyPollutant,2,FALSE)</f>
        <v>430.6848</v>
      </c>
      <c r="P121">
        <f>SUMIFS('EPS BAU Outputs'!O:O,'EPS BAU Outputs'!$A:$A,"*"&amp;$C121&amp;"*",'EPS BAU Outputs'!$A:$A,"*"&amp;$B121&amp;"*",'EPS BAU Outputs'!$A:$A,"*"&amp;$A121&amp;"*",'EPS BAU Outputs'!$B:$B,$B$106)/10^12*VLOOKUP($C121,GWPbyPollutant,2,FALSE)</f>
        <v>428.49520000000001</v>
      </c>
      <c r="Q121">
        <f>SUMIFS('EPS BAU Outputs'!P:P,'EPS BAU Outputs'!$A:$A,"*"&amp;$C121&amp;"*",'EPS BAU Outputs'!$A:$A,"*"&amp;$B121&amp;"*",'EPS BAU Outputs'!$A:$A,"*"&amp;$A121&amp;"*",'EPS BAU Outputs'!$B:$B,$B$106)/10^12*VLOOKUP($C121,GWPbyPollutant,2,FALSE)</f>
        <v>426.3168</v>
      </c>
      <c r="R121">
        <f>SUMIFS('EPS BAU Outputs'!Q:Q,'EPS BAU Outputs'!$A:$A,"*"&amp;$C121&amp;"*",'EPS BAU Outputs'!$A:$A,"*"&amp;$B121&amp;"*",'EPS BAU Outputs'!$A:$A,"*"&amp;$A121&amp;"*",'EPS BAU Outputs'!$B:$B,$B$106)/10^12*VLOOKUP($C121,GWPbyPollutant,2,FALSE)</f>
        <v>424.1216</v>
      </c>
      <c r="S121">
        <f>SUMIFS('EPS BAU Outputs'!R:R,'EPS BAU Outputs'!$A:$A,"*"&amp;$C121&amp;"*",'EPS BAU Outputs'!$A:$A,"*"&amp;$B121&amp;"*",'EPS BAU Outputs'!$A:$A,"*"&amp;$A121&amp;"*",'EPS BAU Outputs'!$B:$B,$B$106)/10^12*VLOOKUP($C121,GWPbyPollutant,2,FALSE)</f>
        <v>421.85919999999999</v>
      </c>
      <c r="T121">
        <f>SUMIFS('EPS BAU Outputs'!S:S,'EPS BAU Outputs'!$A:$A,"*"&amp;$C121&amp;"*",'EPS BAU Outputs'!$A:$A,"*"&amp;$B121&amp;"*",'EPS BAU Outputs'!$A:$A,"*"&amp;$A121&amp;"*",'EPS BAU Outputs'!$B:$B,$B$106)/10^12*VLOOKUP($C121,GWPbyPollutant,2,FALSE)</f>
        <v>419.80119999999999</v>
      </c>
      <c r="U121">
        <f>SUMIFS('EPS BAU Outputs'!T:T,'EPS BAU Outputs'!$A:$A,"*"&amp;$C121&amp;"*",'EPS BAU Outputs'!$A:$A,"*"&amp;$B121&amp;"*",'EPS BAU Outputs'!$A:$A,"*"&amp;$A121&amp;"*",'EPS BAU Outputs'!$B:$B,$B$106)/10^12*VLOOKUP($C121,GWPbyPollutant,2,FALSE)</f>
        <v>417.67879999999997</v>
      </c>
      <c r="V121">
        <f>SUMIFS('EPS BAU Outputs'!U:U,'EPS BAU Outputs'!$A:$A,"*"&amp;$C121&amp;"*",'EPS BAU Outputs'!$A:$A,"*"&amp;$B121&amp;"*",'EPS BAU Outputs'!$A:$A,"*"&amp;$A121&amp;"*",'EPS BAU Outputs'!$B:$B,$B$106)/10^12*VLOOKUP($C121,GWPbyPollutant,2,FALSE)</f>
        <v>415.57320000000004</v>
      </c>
      <c r="W121">
        <f>SUMIFS('EPS BAU Outputs'!V:V,'EPS BAU Outputs'!$A:$A,"*"&amp;$C121&amp;"*",'EPS BAU Outputs'!$A:$A,"*"&amp;$B121&amp;"*",'EPS BAU Outputs'!$A:$A,"*"&amp;$A121&amp;"*",'EPS BAU Outputs'!$B:$B,$B$106)/10^12*VLOOKUP($C121,GWPbyPollutant,2,FALSE)</f>
        <v>413.42560000000003</v>
      </c>
      <c r="X121">
        <f>SUMIFS('EPS BAU Outputs'!W:W,'EPS BAU Outputs'!$A:$A,"*"&amp;$C121&amp;"*",'EPS BAU Outputs'!$A:$A,"*"&amp;$B121&amp;"*",'EPS BAU Outputs'!$A:$A,"*"&amp;$A121&amp;"*",'EPS BAU Outputs'!$B:$B,$B$106)/10^12*VLOOKUP($C121,GWPbyPollutant,2,FALSE)</f>
        <v>411.2192</v>
      </c>
      <c r="Y121">
        <f>SUMIFS('EPS BAU Outputs'!X:X,'EPS BAU Outputs'!$A:$A,"*"&amp;$C121&amp;"*",'EPS BAU Outputs'!$A:$A,"*"&amp;$B121&amp;"*",'EPS BAU Outputs'!$A:$A,"*"&amp;$A121&amp;"*",'EPS BAU Outputs'!$B:$B,$B$106)/10^12*VLOOKUP($C121,GWPbyPollutant,2,FALSE)</f>
        <v>409.28160000000003</v>
      </c>
      <c r="Z121">
        <f>SUMIFS('EPS BAU Outputs'!Y:Y,'EPS BAU Outputs'!$A:$A,"*"&amp;$C121&amp;"*",'EPS BAU Outputs'!$A:$A,"*"&amp;$B121&amp;"*",'EPS BAU Outputs'!$A:$A,"*"&amp;$A121&amp;"*",'EPS BAU Outputs'!$B:$B,$B$106)/10^12*VLOOKUP($C121,GWPbyPollutant,2,FALSE)</f>
        <v>407.274</v>
      </c>
      <c r="AA121">
        <f>SUMIFS('EPS BAU Outputs'!Z:Z,'EPS BAU Outputs'!$A:$A,"*"&amp;$C121&amp;"*",'EPS BAU Outputs'!$A:$A,"*"&amp;$B121&amp;"*",'EPS BAU Outputs'!$A:$A,"*"&amp;$A121&amp;"*",'EPS BAU Outputs'!$B:$B,$B$106)/10^12*VLOOKUP($C121,GWPbyPollutant,2,FALSE)</f>
        <v>405.24959999999999</v>
      </c>
      <c r="AB121">
        <f>SUMIFS('EPS BAU Outputs'!AA:AA,'EPS BAU Outputs'!$A:$A,"*"&amp;$C121&amp;"*",'EPS BAU Outputs'!$A:$A,"*"&amp;$B121&amp;"*",'EPS BAU Outputs'!$A:$A,"*"&amp;$A121&amp;"*",'EPS BAU Outputs'!$B:$B,$B$106)/10^12*VLOOKUP($C121,GWPbyPollutant,2,FALSE)</f>
        <v>403.19720000000001</v>
      </c>
      <c r="AC121">
        <f>SUMIFS('EPS BAU Outputs'!AB:AB,'EPS BAU Outputs'!$A:$A,"*"&amp;$C121&amp;"*",'EPS BAU Outputs'!$A:$A,"*"&amp;$B121&amp;"*",'EPS BAU Outputs'!$A:$A,"*"&amp;$A121&amp;"*",'EPS BAU Outputs'!$B:$B,$B$106)/10^12*VLOOKUP($C121,GWPbyPollutant,2,FALSE)</f>
        <v>401.04680000000002</v>
      </c>
      <c r="AD121">
        <f>SUMIFS('EPS BAU Outputs'!AC:AC,'EPS BAU Outputs'!$A:$A,"*"&amp;$C121&amp;"*",'EPS BAU Outputs'!$A:$A,"*"&amp;$B121&amp;"*",'EPS BAU Outputs'!$A:$A,"*"&amp;$A121&amp;"*",'EPS BAU Outputs'!$B:$B,$B$106)/10^12*VLOOKUP($C121,GWPbyPollutant,2,FALSE)</f>
        <v>399.17919999999998</v>
      </c>
      <c r="AE121">
        <f>SUMIFS('EPS BAU Outputs'!AD:AD,'EPS BAU Outputs'!$A:$A,"*"&amp;$C121&amp;"*",'EPS BAU Outputs'!$A:$A,"*"&amp;$B121&amp;"*",'EPS BAU Outputs'!$A:$A,"*"&amp;$A121&amp;"*",'EPS BAU Outputs'!$B:$B,$B$106)/10^12*VLOOKUP($C121,GWPbyPollutant,2,FALSE)</f>
        <v>397.16879999999998</v>
      </c>
      <c r="AF121">
        <f>SUMIFS('EPS BAU Outputs'!AE:AE,'EPS BAU Outputs'!$A:$A,"*"&amp;$C121&amp;"*",'EPS BAU Outputs'!$A:$A,"*"&amp;$B121&amp;"*",'EPS BAU Outputs'!$A:$A,"*"&amp;$A121&amp;"*",'EPS BAU Outputs'!$B:$B,$B$106)/10^12*VLOOKUP($C121,GWPbyPollutant,2,FALSE)</f>
        <v>395.1472</v>
      </c>
      <c r="AG121">
        <f>SUMIFS('EPS BAU Outputs'!AF:AF,'EPS BAU Outputs'!$A:$A,"*"&amp;$C121&amp;"*",'EPS BAU Outputs'!$A:$A,"*"&amp;$B121&amp;"*",'EPS BAU Outputs'!$A:$A,"*"&amp;$A121&amp;"*",'EPS BAU Outputs'!$B:$B,$B$106)/10^12*VLOOKUP($C121,GWPbyPollutant,2,FALSE)</f>
        <v>393.05279999999999</v>
      </c>
      <c r="AH121">
        <f>SUMIFS('EPS BAU Outputs'!AG:AG,'EPS BAU Outputs'!$A:$A,"*"&amp;$C121&amp;"*",'EPS BAU Outputs'!$A:$A,"*"&amp;$B121&amp;"*",'EPS BAU Outputs'!$A:$A,"*"&amp;$A121&amp;"*",'EPS BAU Outputs'!$B:$B,$B$106)/10^12*VLOOKUP($C121,GWPbyPollutant,2,FALSE)</f>
        <v>390.87719999999996</v>
      </c>
    </row>
    <row r="122" spans="1:34" outlineLevel="1">
      <c r="A122" t="s">
        <v>597</v>
      </c>
      <c r="B122" t="s">
        <v>590</v>
      </c>
      <c r="C122" t="s">
        <v>411</v>
      </c>
      <c r="D122">
        <f>SUMIFS('EPS BAU Outputs'!C:C,'EPS BAU Outputs'!$A:$A,"*"&amp;$C122&amp;"*",'EPS BAU Outputs'!$A:$A,"*"&amp;$B122&amp;"*",'EPS BAU Outputs'!$A:$A,"*"&amp;$A122&amp;"*",'EPS BAU Outputs'!$B:$B,$B$106)/10^12*VLOOKUP($C122,GWPbyPollutant,2,FALSE)</f>
        <v>170.46151499999999</v>
      </c>
      <c r="E122">
        <f>SUMIFS('EPS BAU Outputs'!D:D,'EPS BAU Outputs'!$A:$A,"*"&amp;$C122&amp;"*",'EPS BAU Outputs'!$A:$A,"*"&amp;$B122&amp;"*",'EPS BAU Outputs'!$A:$A,"*"&amp;$A122&amp;"*",'EPS BAU Outputs'!$B:$B,$B$106)/10^12*VLOOKUP($C122,GWPbyPollutant,2,FALSE)</f>
        <v>176.23136</v>
      </c>
      <c r="F122">
        <f>SUMIFS('EPS BAU Outputs'!E:E,'EPS BAU Outputs'!$A:$A,"*"&amp;$C122&amp;"*",'EPS BAU Outputs'!$A:$A,"*"&amp;$B122&amp;"*",'EPS BAU Outputs'!$A:$A,"*"&amp;$A122&amp;"*",'EPS BAU Outputs'!$B:$B,$B$106)/10^12*VLOOKUP($C122,GWPbyPollutant,2,FALSE)</f>
        <v>177.823215</v>
      </c>
      <c r="G122">
        <f>SUMIFS('EPS BAU Outputs'!F:F,'EPS BAU Outputs'!$A:$A,"*"&amp;$C122&amp;"*",'EPS BAU Outputs'!$A:$A,"*"&amp;$B122&amp;"*",'EPS BAU Outputs'!$A:$A,"*"&amp;$A122&amp;"*",'EPS BAU Outputs'!$B:$B,$B$106)/10^12*VLOOKUP($C122,GWPbyPollutant,2,FALSE)</f>
        <v>177.89714999999998</v>
      </c>
      <c r="H122">
        <f>SUMIFS('EPS BAU Outputs'!G:G,'EPS BAU Outputs'!$A:$A,"*"&amp;$C122&amp;"*",'EPS BAU Outputs'!$A:$A,"*"&amp;$B122&amp;"*",'EPS BAU Outputs'!$A:$A,"*"&amp;$A122&amp;"*",'EPS BAU Outputs'!$B:$B,$B$106)/10^12*VLOOKUP($C122,GWPbyPollutant,2,FALSE)</f>
        <v>177.949355</v>
      </c>
      <c r="I122">
        <f>SUMIFS('EPS BAU Outputs'!H:H,'EPS BAU Outputs'!$A:$A,"*"&amp;$C122&amp;"*",'EPS BAU Outputs'!$A:$A,"*"&amp;$B122&amp;"*",'EPS BAU Outputs'!$A:$A,"*"&amp;$A122&amp;"*",'EPS BAU Outputs'!$B:$B,$B$106)/10^12*VLOOKUP($C122,GWPbyPollutant,2,FALSE)</f>
        <v>178.01560500000002</v>
      </c>
      <c r="J122">
        <f>SUMIFS('EPS BAU Outputs'!I:I,'EPS BAU Outputs'!$A:$A,"*"&amp;$C122&amp;"*",'EPS BAU Outputs'!$A:$A,"*"&amp;$B122&amp;"*",'EPS BAU Outputs'!$A:$A,"*"&amp;$A122&amp;"*",'EPS BAU Outputs'!$B:$B,$B$106)/10^12*VLOOKUP($C122,GWPbyPollutant,2,FALSE)</f>
        <v>178.01428000000001</v>
      </c>
      <c r="K122">
        <f>SUMIFS('EPS BAU Outputs'!J:J,'EPS BAU Outputs'!$A:$A,"*"&amp;$C122&amp;"*",'EPS BAU Outputs'!$A:$A,"*"&amp;$B122&amp;"*",'EPS BAU Outputs'!$A:$A,"*"&amp;$A122&amp;"*",'EPS BAU Outputs'!$B:$B,$B$106)/10^12*VLOOKUP($C122,GWPbyPollutant,2,FALSE)</f>
        <v>177.98142000000001</v>
      </c>
      <c r="L122">
        <f>SUMIFS('EPS BAU Outputs'!K:K,'EPS BAU Outputs'!$A:$A,"*"&amp;$C122&amp;"*",'EPS BAU Outputs'!$A:$A,"*"&amp;$B122&amp;"*",'EPS BAU Outputs'!$A:$A,"*"&amp;$A122&amp;"*",'EPS BAU Outputs'!$B:$B,$B$106)/10^12*VLOOKUP($C122,GWPbyPollutant,2,FALSE)</f>
        <v>177.97188</v>
      </c>
      <c r="M122">
        <f>SUMIFS('EPS BAU Outputs'!L:L,'EPS BAU Outputs'!$A:$A,"*"&amp;$C122&amp;"*",'EPS BAU Outputs'!$A:$A,"*"&amp;$B122&amp;"*",'EPS BAU Outputs'!$A:$A,"*"&amp;$A122&amp;"*",'EPS BAU Outputs'!$B:$B,$B$106)/10^12*VLOOKUP($C122,GWPbyPollutant,2,FALSE)</f>
        <v>177.95968999999999</v>
      </c>
      <c r="N122">
        <f>SUMIFS('EPS BAU Outputs'!M:M,'EPS BAU Outputs'!$A:$A,"*"&amp;$C122&amp;"*",'EPS BAU Outputs'!$A:$A,"*"&amp;$B122&amp;"*",'EPS BAU Outputs'!$A:$A,"*"&amp;$A122&amp;"*",'EPS BAU Outputs'!$B:$B,$B$106)/10^12*VLOOKUP($C122,GWPbyPollutant,2,FALSE)</f>
        <v>177.91729000000001</v>
      </c>
      <c r="O122">
        <f>SUMIFS('EPS BAU Outputs'!N:N,'EPS BAU Outputs'!$A:$A,"*"&amp;$C122&amp;"*",'EPS BAU Outputs'!$A:$A,"*"&amp;$B122&amp;"*",'EPS BAU Outputs'!$A:$A,"*"&amp;$A122&amp;"*",'EPS BAU Outputs'!$B:$B,$B$106)/10^12*VLOOKUP($C122,GWPbyPollutant,2,FALSE)</f>
        <v>177.89953499999999</v>
      </c>
      <c r="P122">
        <f>SUMIFS('EPS BAU Outputs'!O:O,'EPS BAU Outputs'!$A:$A,"*"&amp;$C122&amp;"*",'EPS BAU Outputs'!$A:$A,"*"&amp;$B122&amp;"*",'EPS BAU Outputs'!$A:$A,"*"&amp;$A122&amp;"*",'EPS BAU Outputs'!$B:$B,$B$106)/10^12*VLOOKUP($C122,GWPbyPollutant,2,FALSE)</f>
        <v>177.89953499999999</v>
      </c>
      <c r="Q122">
        <f>SUMIFS('EPS BAU Outputs'!P:P,'EPS BAU Outputs'!$A:$A,"*"&amp;$C122&amp;"*",'EPS BAU Outputs'!$A:$A,"*"&amp;$B122&amp;"*",'EPS BAU Outputs'!$A:$A,"*"&amp;$A122&amp;"*",'EPS BAU Outputs'!$B:$B,$B$106)/10^12*VLOOKUP($C122,GWPbyPollutant,2,FALSE)</f>
        <v>177.86084500000001</v>
      </c>
      <c r="R122">
        <f>SUMIFS('EPS BAU Outputs'!Q:Q,'EPS BAU Outputs'!$A:$A,"*"&amp;$C122&amp;"*",'EPS BAU Outputs'!$A:$A,"*"&amp;$B122&amp;"*",'EPS BAU Outputs'!$A:$A,"*"&amp;$A122&amp;"*",'EPS BAU Outputs'!$B:$B,$B$106)/10^12*VLOOKUP($C122,GWPbyPollutant,2,FALSE)</f>
        <v>177.82109500000001</v>
      </c>
      <c r="S122">
        <f>SUMIFS('EPS BAU Outputs'!R:R,'EPS BAU Outputs'!$A:$A,"*"&amp;$C122&amp;"*",'EPS BAU Outputs'!$A:$A,"*"&amp;$B122&amp;"*",'EPS BAU Outputs'!$A:$A,"*"&amp;$A122&amp;"*",'EPS BAU Outputs'!$B:$B,$B$106)/10^12*VLOOKUP($C122,GWPbyPollutant,2,FALSE)</f>
        <v>177.81923999999998</v>
      </c>
      <c r="T122">
        <f>SUMIFS('EPS BAU Outputs'!S:S,'EPS BAU Outputs'!$A:$A,"*"&amp;$C122&amp;"*",'EPS BAU Outputs'!$A:$A,"*"&amp;$B122&amp;"*",'EPS BAU Outputs'!$A:$A,"*"&amp;$A122&amp;"*",'EPS BAU Outputs'!$B:$B,$B$106)/10^12*VLOOKUP($C122,GWPbyPollutant,2,FALSE)</f>
        <v>177.75988000000001</v>
      </c>
      <c r="U122">
        <f>SUMIFS('EPS BAU Outputs'!T:T,'EPS BAU Outputs'!$A:$A,"*"&amp;$C122&amp;"*",'EPS BAU Outputs'!$A:$A,"*"&amp;$B122&amp;"*",'EPS BAU Outputs'!$A:$A,"*"&amp;$A122&amp;"*",'EPS BAU Outputs'!$B:$B,$B$106)/10^12*VLOOKUP($C122,GWPbyPollutant,2,FALSE)</f>
        <v>177.70423</v>
      </c>
      <c r="V122">
        <f>SUMIFS('EPS BAU Outputs'!U:U,'EPS BAU Outputs'!$A:$A,"*"&amp;$C122&amp;"*",'EPS BAU Outputs'!$A:$A,"*"&amp;$B122&amp;"*",'EPS BAU Outputs'!$A:$A,"*"&amp;$A122&amp;"*",'EPS BAU Outputs'!$B:$B,$B$106)/10^12*VLOOKUP($C122,GWPbyPollutant,2,FALSE)</f>
        <v>177.64062999999999</v>
      </c>
      <c r="W122">
        <f>SUMIFS('EPS BAU Outputs'!V:V,'EPS BAU Outputs'!$A:$A,"*"&amp;$C122&amp;"*",'EPS BAU Outputs'!$A:$A,"*"&amp;$B122&amp;"*",'EPS BAU Outputs'!$A:$A,"*"&amp;$A122&amp;"*",'EPS BAU Outputs'!$B:$B,$B$106)/10^12*VLOOKUP($C122,GWPbyPollutant,2,FALSE)</f>
        <v>177.56510500000002</v>
      </c>
      <c r="X122">
        <f>SUMIFS('EPS BAU Outputs'!W:W,'EPS BAU Outputs'!$A:$A,"*"&amp;$C122&amp;"*",'EPS BAU Outputs'!$A:$A,"*"&amp;$B122&amp;"*",'EPS BAU Outputs'!$A:$A,"*"&amp;$A122&amp;"*",'EPS BAU Outputs'!$B:$B,$B$106)/10^12*VLOOKUP($C122,GWPbyPollutant,2,FALSE)</f>
        <v>177.49911999999998</v>
      </c>
      <c r="Y122">
        <f>SUMIFS('EPS BAU Outputs'!X:X,'EPS BAU Outputs'!$A:$A,"*"&amp;$C122&amp;"*",'EPS BAU Outputs'!$A:$A,"*"&amp;$B122&amp;"*",'EPS BAU Outputs'!$A:$A,"*"&amp;$A122&amp;"*",'EPS BAU Outputs'!$B:$B,$B$106)/10^12*VLOOKUP($C122,GWPbyPollutant,2,FALSE)</f>
        <v>177.37218499999997</v>
      </c>
      <c r="Z122">
        <f>SUMIFS('EPS BAU Outputs'!Y:Y,'EPS BAU Outputs'!$A:$A,"*"&amp;$C122&amp;"*",'EPS BAU Outputs'!$A:$A,"*"&amp;$B122&amp;"*",'EPS BAU Outputs'!$A:$A,"*"&amp;$A122&amp;"*",'EPS BAU Outputs'!$B:$B,$B$106)/10^12*VLOOKUP($C122,GWPbyPollutant,2,FALSE)</f>
        <v>177.26645000000002</v>
      </c>
      <c r="AA122">
        <f>SUMIFS('EPS BAU Outputs'!Z:Z,'EPS BAU Outputs'!$A:$A,"*"&amp;$C122&amp;"*",'EPS BAU Outputs'!$A:$A,"*"&amp;$B122&amp;"*",'EPS BAU Outputs'!$A:$A,"*"&amp;$A122&amp;"*",'EPS BAU Outputs'!$B:$B,$B$106)/10^12*VLOOKUP($C122,GWPbyPollutant,2,FALSE)</f>
        <v>177.13500999999999</v>
      </c>
      <c r="AB122">
        <f>SUMIFS('EPS BAU Outputs'!AA:AA,'EPS BAU Outputs'!$A:$A,"*"&amp;$C122&amp;"*",'EPS BAU Outputs'!$A:$A,"*"&amp;$B122&amp;"*",'EPS BAU Outputs'!$A:$A,"*"&amp;$A122&amp;"*",'EPS BAU Outputs'!$B:$B,$B$106)/10^12*VLOOKUP($C122,GWPbyPollutant,2,FALSE)</f>
        <v>177.03219000000001</v>
      </c>
      <c r="AC122">
        <f>SUMIFS('EPS BAU Outputs'!AB:AB,'EPS BAU Outputs'!$A:$A,"*"&amp;$C122&amp;"*",'EPS BAU Outputs'!$A:$A,"*"&amp;$B122&amp;"*",'EPS BAU Outputs'!$A:$A,"*"&amp;$A122&amp;"*",'EPS BAU Outputs'!$B:$B,$B$106)/10^12*VLOOKUP($C122,GWPbyPollutant,2,FALSE)</f>
        <v>176.907375</v>
      </c>
      <c r="AD122">
        <f>SUMIFS('EPS BAU Outputs'!AC:AC,'EPS BAU Outputs'!$A:$A,"*"&amp;$C122&amp;"*",'EPS BAU Outputs'!$A:$A,"*"&amp;$B122&amp;"*",'EPS BAU Outputs'!$A:$A,"*"&amp;$A122&amp;"*",'EPS BAU Outputs'!$B:$B,$B$106)/10^12*VLOOKUP($C122,GWPbyPollutant,2,FALSE)</f>
        <v>176.79978500000001</v>
      </c>
      <c r="AE122">
        <f>SUMIFS('EPS BAU Outputs'!AD:AD,'EPS BAU Outputs'!$A:$A,"*"&amp;$C122&amp;"*",'EPS BAU Outputs'!$A:$A,"*"&amp;$B122&amp;"*",'EPS BAU Outputs'!$A:$A,"*"&amp;$A122&amp;"*",'EPS BAU Outputs'!$B:$B,$B$106)/10^12*VLOOKUP($C122,GWPbyPollutant,2,FALSE)</f>
        <v>176.65111999999999</v>
      </c>
      <c r="AF122">
        <f>SUMIFS('EPS BAU Outputs'!AE:AE,'EPS BAU Outputs'!$A:$A,"*"&amp;$C122&amp;"*",'EPS BAU Outputs'!$A:$A,"*"&amp;$B122&amp;"*",'EPS BAU Outputs'!$A:$A,"*"&amp;$A122&amp;"*",'EPS BAU Outputs'!$B:$B,$B$106)/10^12*VLOOKUP($C122,GWPbyPollutant,2,FALSE)</f>
        <v>176.51596999999998</v>
      </c>
      <c r="AG122">
        <f>SUMIFS('EPS BAU Outputs'!AF:AF,'EPS BAU Outputs'!$A:$A,"*"&amp;$C122&amp;"*",'EPS BAU Outputs'!$A:$A,"*"&amp;$B122&amp;"*",'EPS BAU Outputs'!$A:$A,"*"&amp;$A122&amp;"*",'EPS BAU Outputs'!$B:$B,$B$106)/10^12*VLOOKUP($C122,GWPbyPollutant,2,FALSE)</f>
        <v>176.37604999999999</v>
      </c>
      <c r="AH122">
        <f>SUMIFS('EPS BAU Outputs'!AG:AG,'EPS BAU Outputs'!$A:$A,"*"&amp;$C122&amp;"*",'EPS BAU Outputs'!$A:$A,"*"&amp;$B122&amp;"*",'EPS BAU Outputs'!$A:$A,"*"&amp;$A122&amp;"*",'EPS BAU Outputs'!$B:$B,$B$106)/10^12*VLOOKUP($C122,GWPbyPollutant,2,FALSE)</f>
        <v>176.23295000000002</v>
      </c>
    </row>
    <row r="123" spans="1:34" outlineLevel="1">
      <c r="A123" t="s">
        <v>597</v>
      </c>
      <c r="B123" t="s">
        <v>590</v>
      </c>
      <c r="C123" t="s">
        <v>595</v>
      </c>
      <c r="D123">
        <f>SUMIFS('EPS BAU Outputs'!C:C,'EPS BAU Outputs'!$A:$A,"*"&amp;$C123&amp;"*",'EPS BAU Outputs'!$A:$A,"*"&amp;$B123&amp;"*",'EPS BAU Outputs'!$A:$A,"*"&amp;$A123&amp;"*",'EPS BAU Outputs'!$B:$B,$B$106)/10^12*VLOOKUP($C123,GWPbyPollutant,2,FALSE)</f>
        <v>96.216800000000006</v>
      </c>
      <c r="E123">
        <f>SUMIFS('EPS BAU Outputs'!D:D,'EPS BAU Outputs'!$A:$A,"*"&amp;$C123&amp;"*",'EPS BAU Outputs'!$A:$A,"*"&amp;$B123&amp;"*",'EPS BAU Outputs'!$A:$A,"*"&amp;$A123&amp;"*",'EPS BAU Outputs'!$B:$B,$B$106)/10^12*VLOOKUP($C123,GWPbyPollutant,2,FALSE)</f>
        <v>95.799899999999994</v>
      </c>
      <c r="F123">
        <f>SUMIFS('EPS BAU Outputs'!E:E,'EPS BAU Outputs'!$A:$A,"*"&amp;$C123&amp;"*",'EPS BAU Outputs'!$A:$A,"*"&amp;$B123&amp;"*",'EPS BAU Outputs'!$A:$A,"*"&amp;$A123&amp;"*",'EPS BAU Outputs'!$B:$B,$B$106)/10^12*VLOOKUP($C123,GWPbyPollutant,2,FALSE)</f>
        <v>92.28</v>
      </c>
      <c r="G123">
        <f>SUMIFS('EPS BAU Outputs'!F:F,'EPS BAU Outputs'!$A:$A,"*"&amp;$C123&amp;"*",'EPS BAU Outputs'!$A:$A,"*"&amp;$B123&amp;"*",'EPS BAU Outputs'!$A:$A,"*"&amp;$A123&amp;"*",'EPS BAU Outputs'!$B:$B,$B$106)/10^12*VLOOKUP($C123,GWPbyPollutant,2,FALSE)</f>
        <v>87.26</v>
      </c>
      <c r="H123">
        <f>SUMIFS('EPS BAU Outputs'!G:G,'EPS BAU Outputs'!$A:$A,"*"&amp;$C123&amp;"*",'EPS BAU Outputs'!$A:$A,"*"&amp;$B123&amp;"*",'EPS BAU Outputs'!$A:$A,"*"&amp;$A123&amp;"*",'EPS BAU Outputs'!$B:$B,$B$106)/10^12*VLOOKUP($C123,GWPbyPollutant,2,FALSE)</f>
        <v>81.569999999999993</v>
      </c>
      <c r="I123">
        <f>SUMIFS('EPS BAU Outputs'!H:H,'EPS BAU Outputs'!$A:$A,"*"&amp;$C123&amp;"*",'EPS BAU Outputs'!$A:$A,"*"&amp;$B123&amp;"*",'EPS BAU Outputs'!$A:$A,"*"&amp;$A123&amp;"*",'EPS BAU Outputs'!$B:$B,$B$106)/10^12*VLOOKUP($C123,GWPbyPollutant,2,FALSE)</f>
        <v>75.22</v>
      </c>
      <c r="J123">
        <f>SUMIFS('EPS BAU Outputs'!I:I,'EPS BAU Outputs'!$A:$A,"*"&amp;$C123&amp;"*",'EPS BAU Outputs'!$A:$A,"*"&amp;$B123&amp;"*",'EPS BAU Outputs'!$A:$A,"*"&amp;$A123&amp;"*",'EPS BAU Outputs'!$B:$B,$B$106)/10^12*VLOOKUP($C123,GWPbyPollutant,2,FALSE)</f>
        <v>70.66</v>
      </c>
      <c r="K123">
        <f>SUMIFS('EPS BAU Outputs'!J:J,'EPS BAU Outputs'!$A:$A,"*"&amp;$C123&amp;"*",'EPS BAU Outputs'!$A:$A,"*"&amp;$B123&amp;"*",'EPS BAU Outputs'!$A:$A,"*"&amp;$A123&amp;"*",'EPS BAU Outputs'!$B:$B,$B$106)/10^12*VLOOKUP($C123,GWPbyPollutant,2,FALSE)</f>
        <v>66.23</v>
      </c>
      <c r="L123">
        <f>SUMIFS('EPS BAU Outputs'!K:K,'EPS BAU Outputs'!$A:$A,"*"&amp;$C123&amp;"*",'EPS BAU Outputs'!$A:$A,"*"&amp;$B123&amp;"*",'EPS BAU Outputs'!$A:$A,"*"&amp;$A123&amp;"*",'EPS BAU Outputs'!$B:$B,$B$106)/10^12*VLOOKUP($C123,GWPbyPollutant,2,FALSE)</f>
        <v>61.93</v>
      </c>
      <c r="M123">
        <f>SUMIFS('EPS BAU Outputs'!L:L,'EPS BAU Outputs'!$A:$A,"*"&amp;$C123&amp;"*",'EPS BAU Outputs'!$A:$A,"*"&amp;$B123&amp;"*",'EPS BAU Outputs'!$A:$A,"*"&amp;$A123&amp;"*",'EPS BAU Outputs'!$B:$B,$B$106)/10^12*VLOOKUP($C123,GWPbyPollutant,2,FALSE)</f>
        <v>57.75</v>
      </c>
      <c r="N123">
        <f>SUMIFS('EPS BAU Outputs'!M:M,'EPS BAU Outputs'!$A:$A,"*"&amp;$C123&amp;"*",'EPS BAU Outputs'!$A:$A,"*"&amp;$B123&amp;"*",'EPS BAU Outputs'!$A:$A,"*"&amp;$A123&amp;"*",'EPS BAU Outputs'!$B:$B,$B$106)/10^12*VLOOKUP($C123,GWPbyPollutant,2,FALSE)</f>
        <v>53.7</v>
      </c>
      <c r="O123">
        <f>SUMIFS('EPS BAU Outputs'!N:N,'EPS BAU Outputs'!$A:$A,"*"&amp;$C123&amp;"*",'EPS BAU Outputs'!$A:$A,"*"&amp;$B123&amp;"*",'EPS BAU Outputs'!$A:$A,"*"&amp;$A123&amp;"*",'EPS BAU Outputs'!$B:$B,$B$106)/10^12*VLOOKUP($C123,GWPbyPollutant,2,FALSE)</f>
        <v>51.75</v>
      </c>
      <c r="P123">
        <f>SUMIFS('EPS BAU Outputs'!O:O,'EPS BAU Outputs'!$A:$A,"*"&amp;$C123&amp;"*",'EPS BAU Outputs'!$A:$A,"*"&amp;$B123&amp;"*",'EPS BAU Outputs'!$A:$A,"*"&amp;$A123&amp;"*",'EPS BAU Outputs'!$B:$B,$B$106)/10^12*VLOOKUP($C123,GWPbyPollutant,2,FALSE)</f>
        <v>49.81</v>
      </c>
      <c r="Q123">
        <f>SUMIFS('EPS BAU Outputs'!P:P,'EPS BAU Outputs'!$A:$A,"*"&amp;$C123&amp;"*",'EPS BAU Outputs'!$A:$A,"*"&amp;$B123&amp;"*",'EPS BAU Outputs'!$A:$A,"*"&amp;$A123&amp;"*",'EPS BAU Outputs'!$B:$B,$B$106)/10^12*VLOOKUP($C123,GWPbyPollutant,2,FALSE)</f>
        <v>47.86</v>
      </c>
      <c r="R123">
        <f>SUMIFS('EPS BAU Outputs'!Q:Q,'EPS BAU Outputs'!$A:$A,"*"&amp;$C123&amp;"*",'EPS BAU Outputs'!$A:$A,"*"&amp;$B123&amp;"*",'EPS BAU Outputs'!$A:$A,"*"&amp;$A123&amp;"*",'EPS BAU Outputs'!$B:$B,$B$106)/10^12*VLOOKUP($C123,GWPbyPollutant,2,FALSE)</f>
        <v>45.91</v>
      </c>
      <c r="S123">
        <f>SUMIFS('EPS BAU Outputs'!R:R,'EPS BAU Outputs'!$A:$A,"*"&amp;$C123&amp;"*",'EPS BAU Outputs'!$A:$A,"*"&amp;$B123&amp;"*",'EPS BAU Outputs'!$A:$A,"*"&amp;$A123&amp;"*",'EPS BAU Outputs'!$B:$B,$B$106)/10^12*VLOOKUP($C123,GWPbyPollutant,2,FALSE)</f>
        <v>43.96</v>
      </c>
      <c r="T123">
        <f>SUMIFS('EPS BAU Outputs'!S:S,'EPS BAU Outputs'!$A:$A,"*"&amp;$C123&amp;"*",'EPS BAU Outputs'!$A:$A,"*"&amp;$B123&amp;"*",'EPS BAU Outputs'!$A:$A,"*"&amp;$A123&amp;"*",'EPS BAU Outputs'!$B:$B,$B$106)/10^12*VLOOKUP($C123,GWPbyPollutant,2,FALSE)</f>
        <v>44.23</v>
      </c>
      <c r="U123">
        <f>SUMIFS('EPS BAU Outputs'!T:T,'EPS BAU Outputs'!$A:$A,"*"&amp;$C123&amp;"*",'EPS BAU Outputs'!$A:$A,"*"&amp;$B123&amp;"*",'EPS BAU Outputs'!$A:$A,"*"&amp;$A123&amp;"*",'EPS BAU Outputs'!$B:$B,$B$106)/10^12*VLOOKUP($C123,GWPbyPollutant,2,FALSE)</f>
        <v>44.5</v>
      </c>
      <c r="V123">
        <f>SUMIFS('EPS BAU Outputs'!U:U,'EPS BAU Outputs'!$A:$A,"*"&amp;$C123&amp;"*",'EPS BAU Outputs'!$A:$A,"*"&amp;$B123&amp;"*",'EPS BAU Outputs'!$A:$A,"*"&amp;$A123&amp;"*",'EPS BAU Outputs'!$B:$B,$B$106)/10^12*VLOOKUP($C123,GWPbyPollutant,2,FALSE)</f>
        <v>44.77</v>
      </c>
      <c r="W123">
        <f>SUMIFS('EPS BAU Outputs'!V:V,'EPS BAU Outputs'!$A:$A,"*"&amp;$C123&amp;"*",'EPS BAU Outputs'!$A:$A,"*"&amp;$B123&amp;"*",'EPS BAU Outputs'!$A:$A,"*"&amp;$A123&amp;"*",'EPS BAU Outputs'!$B:$B,$B$106)/10^12*VLOOKUP($C123,GWPbyPollutant,2,FALSE)</f>
        <v>45.03</v>
      </c>
      <c r="X123">
        <f>SUMIFS('EPS BAU Outputs'!W:W,'EPS BAU Outputs'!$A:$A,"*"&amp;$C123&amp;"*",'EPS BAU Outputs'!$A:$A,"*"&amp;$B123&amp;"*",'EPS BAU Outputs'!$A:$A,"*"&amp;$A123&amp;"*",'EPS BAU Outputs'!$B:$B,$B$106)/10^12*VLOOKUP($C123,GWPbyPollutant,2,FALSE)</f>
        <v>45.3</v>
      </c>
      <c r="Y123">
        <f>SUMIFS('EPS BAU Outputs'!X:X,'EPS BAU Outputs'!$A:$A,"*"&amp;$C123&amp;"*",'EPS BAU Outputs'!$A:$A,"*"&amp;$B123&amp;"*",'EPS BAU Outputs'!$A:$A,"*"&amp;$A123&amp;"*",'EPS BAU Outputs'!$B:$B,$B$106)/10^12*VLOOKUP($C123,GWPbyPollutant,2,FALSE)</f>
        <v>45.58</v>
      </c>
      <c r="Z123">
        <f>SUMIFS('EPS BAU Outputs'!Y:Y,'EPS BAU Outputs'!$A:$A,"*"&amp;$C123&amp;"*",'EPS BAU Outputs'!$A:$A,"*"&amp;$B123&amp;"*",'EPS BAU Outputs'!$A:$A,"*"&amp;$A123&amp;"*",'EPS BAU Outputs'!$B:$B,$B$106)/10^12*VLOOKUP($C123,GWPbyPollutant,2,FALSE)</f>
        <v>45.85</v>
      </c>
      <c r="AA123">
        <f>SUMIFS('EPS BAU Outputs'!Z:Z,'EPS BAU Outputs'!$A:$A,"*"&amp;$C123&amp;"*",'EPS BAU Outputs'!$A:$A,"*"&amp;$B123&amp;"*",'EPS BAU Outputs'!$A:$A,"*"&amp;$A123&amp;"*",'EPS BAU Outputs'!$B:$B,$B$106)/10^12*VLOOKUP($C123,GWPbyPollutant,2,FALSE)</f>
        <v>46.12</v>
      </c>
      <c r="AB123">
        <f>SUMIFS('EPS BAU Outputs'!AA:AA,'EPS BAU Outputs'!$A:$A,"*"&amp;$C123&amp;"*",'EPS BAU Outputs'!$A:$A,"*"&amp;$B123&amp;"*",'EPS BAU Outputs'!$A:$A,"*"&amp;$A123&amp;"*",'EPS BAU Outputs'!$B:$B,$B$106)/10^12*VLOOKUP($C123,GWPbyPollutant,2,FALSE)</f>
        <v>46.4</v>
      </c>
      <c r="AC123">
        <f>SUMIFS('EPS BAU Outputs'!AB:AB,'EPS BAU Outputs'!$A:$A,"*"&amp;$C123&amp;"*",'EPS BAU Outputs'!$A:$A,"*"&amp;$B123&amp;"*",'EPS BAU Outputs'!$A:$A,"*"&amp;$A123&amp;"*",'EPS BAU Outputs'!$B:$B,$B$106)/10^12*VLOOKUP($C123,GWPbyPollutant,2,FALSE)</f>
        <v>46.67</v>
      </c>
      <c r="AD123">
        <f>SUMIFS('EPS BAU Outputs'!AC:AC,'EPS BAU Outputs'!$A:$A,"*"&amp;$C123&amp;"*",'EPS BAU Outputs'!$A:$A,"*"&amp;$B123&amp;"*",'EPS BAU Outputs'!$A:$A,"*"&amp;$A123&amp;"*",'EPS BAU Outputs'!$B:$B,$B$106)/10^12*VLOOKUP($C123,GWPbyPollutant,2,FALSE)</f>
        <v>47.08</v>
      </c>
      <c r="AE123">
        <f>SUMIFS('EPS BAU Outputs'!AD:AD,'EPS BAU Outputs'!$A:$A,"*"&amp;$C123&amp;"*",'EPS BAU Outputs'!$A:$A,"*"&amp;$B123&amp;"*",'EPS BAU Outputs'!$A:$A,"*"&amp;$A123&amp;"*",'EPS BAU Outputs'!$B:$B,$B$106)/10^12*VLOOKUP($C123,GWPbyPollutant,2,FALSE)</f>
        <v>47.49</v>
      </c>
      <c r="AF123">
        <f>SUMIFS('EPS BAU Outputs'!AE:AE,'EPS BAU Outputs'!$A:$A,"*"&amp;$C123&amp;"*",'EPS BAU Outputs'!$A:$A,"*"&amp;$B123&amp;"*",'EPS BAU Outputs'!$A:$A,"*"&amp;$A123&amp;"*",'EPS BAU Outputs'!$B:$B,$B$106)/10^12*VLOOKUP($C123,GWPbyPollutant,2,FALSE)</f>
        <v>47.9</v>
      </c>
      <c r="AG123">
        <f>SUMIFS('EPS BAU Outputs'!AF:AF,'EPS BAU Outputs'!$A:$A,"*"&amp;$C123&amp;"*",'EPS BAU Outputs'!$A:$A,"*"&amp;$B123&amp;"*",'EPS BAU Outputs'!$A:$A,"*"&amp;$A123&amp;"*",'EPS BAU Outputs'!$B:$B,$B$106)/10^12*VLOOKUP($C123,GWPbyPollutant,2,FALSE)</f>
        <v>48.31</v>
      </c>
      <c r="AH123">
        <f>SUMIFS('EPS BAU Outputs'!AG:AG,'EPS BAU Outputs'!$A:$A,"*"&amp;$C123&amp;"*",'EPS BAU Outputs'!$A:$A,"*"&amp;$B123&amp;"*",'EPS BAU Outputs'!$A:$A,"*"&amp;$A123&amp;"*",'EPS BAU Outputs'!$B:$B,$B$106)/10^12*VLOOKUP($C123,GWPbyPollutant,2,FALSE)</f>
        <v>48.73</v>
      </c>
    </row>
    <row r="124" spans="1:34" outlineLevel="1">
      <c r="A124" t="s">
        <v>597</v>
      </c>
      <c r="B124" t="s">
        <v>530</v>
      </c>
      <c r="C124" t="s">
        <v>412</v>
      </c>
      <c r="D124">
        <f>SUMIFS('EPS BAU Outputs'!C:C,'EPS BAU Outputs'!$A:$A,"*"&amp;$C124&amp;"*",'EPS BAU Outputs'!$A:$A,"*"&amp;$B124&amp;"*",'EPS BAU Outputs'!$A:$A,"*"&amp;$A124&amp;"*",'EPS BAU Outputs'!$B:$B,$B$106)/10^12*VLOOKUP($C124,GWPbyPollutant,2,FALSE)</f>
        <v>9.4223639999999997E-2</v>
      </c>
      <c r="E124">
        <f>SUMIFS('EPS BAU Outputs'!D:D,'EPS BAU Outputs'!$A:$A,"*"&amp;$C124&amp;"*",'EPS BAU Outputs'!$A:$A,"*"&amp;$B124&amp;"*",'EPS BAU Outputs'!$A:$A,"*"&amp;$A124&amp;"*",'EPS BAU Outputs'!$B:$B,$B$106)/10^12*VLOOKUP($C124,GWPbyPollutant,2,FALSE)</f>
        <v>0.10044328</v>
      </c>
      <c r="F124">
        <f>SUMIFS('EPS BAU Outputs'!E:E,'EPS BAU Outputs'!$A:$A,"*"&amp;$C124&amp;"*",'EPS BAU Outputs'!$A:$A,"*"&amp;$B124&amp;"*",'EPS BAU Outputs'!$A:$A,"*"&amp;$A124&amp;"*",'EPS BAU Outputs'!$B:$B,$B$106)/10^12*VLOOKUP($C124,GWPbyPollutant,2,FALSE)</f>
        <v>0.10158456</v>
      </c>
      <c r="G124">
        <f>SUMIFS('EPS BAU Outputs'!F:F,'EPS BAU Outputs'!$A:$A,"*"&amp;$C124&amp;"*",'EPS BAU Outputs'!$A:$A,"*"&amp;$B124&amp;"*",'EPS BAU Outputs'!$A:$A,"*"&amp;$A124&amp;"*",'EPS BAU Outputs'!$B:$B,$B$106)/10^12*VLOOKUP($C124,GWPbyPollutant,2,FALSE)</f>
        <v>0.10083976</v>
      </c>
      <c r="H124">
        <f>SUMIFS('EPS BAU Outputs'!G:G,'EPS BAU Outputs'!$A:$A,"*"&amp;$C124&amp;"*",'EPS BAU Outputs'!$A:$A,"*"&amp;$B124&amp;"*",'EPS BAU Outputs'!$A:$A,"*"&amp;$A124&amp;"*",'EPS BAU Outputs'!$B:$B,$B$106)/10^12*VLOOKUP($C124,GWPbyPollutant,2,FALSE)</f>
        <v>0.1056482</v>
      </c>
      <c r="I124">
        <f>SUMIFS('EPS BAU Outputs'!H:H,'EPS BAU Outputs'!$A:$A,"*"&amp;$C124&amp;"*",'EPS BAU Outputs'!$A:$A,"*"&amp;$B124&amp;"*",'EPS BAU Outputs'!$A:$A,"*"&amp;$A124&amp;"*",'EPS BAU Outputs'!$B:$B,$B$106)/10^12*VLOOKUP($C124,GWPbyPollutant,2,FALSE)</f>
        <v>0.10824043999999999</v>
      </c>
      <c r="J124">
        <f>SUMIFS('EPS BAU Outputs'!I:I,'EPS BAU Outputs'!$A:$A,"*"&amp;$C124&amp;"*",'EPS BAU Outputs'!$A:$A,"*"&amp;$B124&amp;"*",'EPS BAU Outputs'!$A:$A,"*"&amp;$A124&amp;"*",'EPS BAU Outputs'!$B:$B,$B$106)/10^12*VLOOKUP($C124,GWPbyPollutant,2,FALSE)</f>
        <v>0.11079963999999999</v>
      </c>
      <c r="K124">
        <f>SUMIFS('EPS BAU Outputs'!J:J,'EPS BAU Outputs'!$A:$A,"*"&amp;$C124&amp;"*",'EPS BAU Outputs'!$A:$A,"*"&amp;$B124&amp;"*",'EPS BAU Outputs'!$A:$A,"*"&amp;$A124&amp;"*",'EPS BAU Outputs'!$B:$B,$B$106)/10^12*VLOOKUP($C124,GWPbyPollutant,2,FALSE)</f>
        <v>0.10847648</v>
      </c>
      <c r="L124">
        <f>SUMIFS('EPS BAU Outputs'!K:K,'EPS BAU Outputs'!$A:$A,"*"&amp;$C124&amp;"*",'EPS BAU Outputs'!$A:$A,"*"&amp;$B124&amp;"*",'EPS BAU Outputs'!$A:$A,"*"&amp;$A124&amp;"*",'EPS BAU Outputs'!$B:$B,$B$106)/10^12*VLOOKUP($C124,GWPbyPollutant,2,FALSE)</f>
        <v>0.10884439999999999</v>
      </c>
      <c r="M124">
        <f>SUMIFS('EPS BAU Outputs'!L:L,'EPS BAU Outputs'!$A:$A,"*"&amp;$C124&amp;"*",'EPS BAU Outputs'!$A:$A,"*"&amp;$B124&amp;"*",'EPS BAU Outputs'!$A:$A,"*"&amp;$A124&amp;"*",'EPS BAU Outputs'!$B:$B,$B$106)/10^12*VLOOKUP($C124,GWPbyPollutant,2,FALSE)</f>
        <v>0.10699723999999999</v>
      </c>
      <c r="N124">
        <f>SUMIFS('EPS BAU Outputs'!M:M,'EPS BAU Outputs'!$A:$A,"*"&amp;$C124&amp;"*",'EPS BAU Outputs'!$A:$A,"*"&amp;$B124&amp;"*",'EPS BAU Outputs'!$A:$A,"*"&amp;$A124&amp;"*",'EPS BAU Outputs'!$B:$B,$B$106)/10^12*VLOOKUP($C124,GWPbyPollutant,2,FALSE)</f>
        <v>0.10291232</v>
      </c>
      <c r="O124">
        <f>SUMIFS('EPS BAU Outputs'!N:N,'EPS BAU Outputs'!$A:$A,"*"&amp;$C124&amp;"*",'EPS BAU Outputs'!$A:$A,"*"&amp;$B124&amp;"*",'EPS BAU Outputs'!$A:$A,"*"&amp;$A124&amp;"*",'EPS BAU Outputs'!$B:$B,$B$106)/10^12*VLOOKUP($C124,GWPbyPollutant,2,FALSE)</f>
        <v>0.10511116000000001</v>
      </c>
      <c r="P124">
        <f>SUMIFS('EPS BAU Outputs'!O:O,'EPS BAU Outputs'!$A:$A,"*"&amp;$C124&amp;"*",'EPS BAU Outputs'!$A:$A,"*"&amp;$B124&amp;"*",'EPS BAU Outputs'!$A:$A,"*"&amp;$A124&amp;"*",'EPS BAU Outputs'!$B:$B,$B$106)/10^12*VLOOKUP($C124,GWPbyPollutant,2,FALSE)</f>
        <v>0.10327631999999999</v>
      </c>
      <c r="Q124">
        <f>SUMIFS('EPS BAU Outputs'!P:P,'EPS BAU Outputs'!$A:$A,"*"&amp;$C124&amp;"*",'EPS BAU Outputs'!$A:$A,"*"&amp;$B124&amp;"*",'EPS BAU Outputs'!$A:$A,"*"&amp;$A124&amp;"*",'EPS BAU Outputs'!$B:$B,$B$106)/10^12*VLOOKUP($C124,GWPbyPollutant,2,FALSE)</f>
        <v>8.7866239999999998E-2</v>
      </c>
      <c r="R124">
        <f>SUMIFS('EPS BAU Outputs'!Q:Q,'EPS BAU Outputs'!$A:$A,"*"&amp;$C124&amp;"*",'EPS BAU Outputs'!$A:$A,"*"&amp;$B124&amp;"*",'EPS BAU Outputs'!$A:$A,"*"&amp;$A124&amp;"*",'EPS BAU Outputs'!$B:$B,$B$106)/10^12*VLOOKUP($C124,GWPbyPollutant,2,FALSE)</f>
        <v>8.3291599999999993E-2</v>
      </c>
      <c r="S124">
        <f>SUMIFS('EPS BAU Outputs'!R:R,'EPS BAU Outputs'!$A:$A,"*"&amp;$C124&amp;"*",'EPS BAU Outputs'!$A:$A,"*"&amp;$B124&amp;"*",'EPS BAU Outputs'!$A:$A,"*"&amp;$A124&amp;"*",'EPS BAU Outputs'!$B:$B,$B$106)/10^12*VLOOKUP($C124,GWPbyPollutant,2,FALSE)</f>
        <v>8.0611719999999998E-2</v>
      </c>
      <c r="T124">
        <f>SUMIFS('EPS BAU Outputs'!S:S,'EPS BAU Outputs'!$A:$A,"*"&amp;$C124&amp;"*",'EPS BAU Outputs'!$A:$A,"*"&amp;$B124&amp;"*",'EPS BAU Outputs'!$A:$A,"*"&amp;$A124&amp;"*",'EPS BAU Outputs'!$B:$B,$B$106)/10^12*VLOOKUP($C124,GWPbyPollutant,2,FALSE)</f>
        <v>7.8157519999999994E-2</v>
      </c>
      <c r="U124">
        <f>SUMIFS('EPS BAU Outputs'!T:T,'EPS BAU Outputs'!$A:$A,"*"&amp;$C124&amp;"*",'EPS BAU Outputs'!$A:$A,"*"&amp;$B124&amp;"*",'EPS BAU Outputs'!$A:$A,"*"&amp;$A124&amp;"*",'EPS BAU Outputs'!$B:$B,$B$106)/10^12*VLOOKUP($C124,GWPbyPollutant,2,FALSE)</f>
        <v>7.3311279999999993E-2</v>
      </c>
      <c r="V124">
        <f>SUMIFS('EPS BAU Outputs'!U:U,'EPS BAU Outputs'!$A:$A,"*"&amp;$C124&amp;"*",'EPS BAU Outputs'!$A:$A,"*"&amp;$B124&amp;"*",'EPS BAU Outputs'!$A:$A,"*"&amp;$A124&amp;"*",'EPS BAU Outputs'!$B:$B,$B$106)/10^12*VLOOKUP($C124,GWPbyPollutant,2,FALSE)</f>
        <v>7.0868559999999997E-2</v>
      </c>
      <c r="W124">
        <f>SUMIFS('EPS BAU Outputs'!V:V,'EPS BAU Outputs'!$A:$A,"*"&amp;$C124&amp;"*",'EPS BAU Outputs'!$A:$A,"*"&amp;$B124&amp;"*",'EPS BAU Outputs'!$A:$A,"*"&amp;$A124&amp;"*",'EPS BAU Outputs'!$B:$B,$B$106)/10^12*VLOOKUP($C124,GWPbyPollutant,2,FALSE)</f>
        <v>7.2285360000000007E-2</v>
      </c>
      <c r="X124">
        <f>SUMIFS('EPS BAU Outputs'!W:W,'EPS BAU Outputs'!$A:$A,"*"&amp;$C124&amp;"*",'EPS BAU Outputs'!$A:$A,"*"&amp;$B124&amp;"*",'EPS BAU Outputs'!$A:$A,"*"&amp;$A124&amp;"*",'EPS BAU Outputs'!$B:$B,$B$106)/10^12*VLOOKUP($C124,GWPbyPollutant,2,FALSE)</f>
        <v>7.3762919999999996E-2</v>
      </c>
      <c r="Y124">
        <f>SUMIFS('EPS BAU Outputs'!X:X,'EPS BAU Outputs'!$A:$A,"*"&amp;$C124&amp;"*",'EPS BAU Outputs'!$A:$A,"*"&amp;$B124&amp;"*",'EPS BAU Outputs'!$A:$A,"*"&amp;$A124&amp;"*",'EPS BAU Outputs'!$B:$B,$B$106)/10^12*VLOOKUP($C124,GWPbyPollutant,2,FALSE)</f>
        <v>7.2434319999999996E-2</v>
      </c>
      <c r="Z124">
        <f>SUMIFS('EPS BAU Outputs'!Y:Y,'EPS BAU Outputs'!$A:$A,"*"&amp;$C124&amp;"*",'EPS BAU Outputs'!$A:$A,"*"&amp;$B124&amp;"*",'EPS BAU Outputs'!$A:$A,"*"&amp;$A124&amp;"*",'EPS BAU Outputs'!$B:$B,$B$106)/10^12*VLOOKUP($C124,GWPbyPollutant,2,FALSE)</f>
        <v>7.6166160000000011E-2</v>
      </c>
      <c r="AA124">
        <f>SUMIFS('EPS BAU Outputs'!Z:Z,'EPS BAU Outputs'!$A:$A,"*"&amp;$C124&amp;"*",'EPS BAU Outputs'!$A:$A,"*"&amp;$B124&amp;"*",'EPS BAU Outputs'!$A:$A,"*"&amp;$A124&amp;"*",'EPS BAU Outputs'!$B:$B,$B$106)/10^12*VLOOKUP($C124,GWPbyPollutant,2,FALSE)</f>
        <v>7.9296840000000007E-2</v>
      </c>
      <c r="AB124">
        <f>SUMIFS('EPS BAU Outputs'!AA:AA,'EPS BAU Outputs'!$A:$A,"*"&amp;$C124&amp;"*",'EPS BAU Outputs'!$A:$A,"*"&amp;$B124&amp;"*",'EPS BAU Outputs'!$A:$A,"*"&amp;$A124&amp;"*",'EPS BAU Outputs'!$B:$B,$B$106)/10^12*VLOOKUP($C124,GWPbyPollutant,2,FALSE)</f>
        <v>8.7939039999999996E-2</v>
      </c>
      <c r="AC124">
        <f>SUMIFS('EPS BAU Outputs'!AB:AB,'EPS BAU Outputs'!$A:$A,"*"&amp;$C124&amp;"*",'EPS BAU Outputs'!$A:$A,"*"&amp;$B124&amp;"*",'EPS BAU Outputs'!$A:$A,"*"&amp;$A124&amp;"*",'EPS BAU Outputs'!$B:$B,$B$106)/10^12*VLOOKUP($C124,GWPbyPollutant,2,FALSE)</f>
        <v>9.9452639999999995E-2</v>
      </c>
      <c r="AD124">
        <f>SUMIFS('EPS BAU Outputs'!AC:AC,'EPS BAU Outputs'!$A:$A,"*"&amp;$C124&amp;"*",'EPS BAU Outputs'!$A:$A,"*"&amp;$B124&amp;"*",'EPS BAU Outputs'!$A:$A,"*"&amp;$A124&amp;"*",'EPS BAU Outputs'!$B:$B,$B$106)/10^12*VLOOKUP($C124,GWPbyPollutant,2,FALSE)</f>
        <v>9.7935040000000001E-2</v>
      </c>
      <c r="AE124">
        <f>SUMIFS('EPS BAU Outputs'!AD:AD,'EPS BAU Outputs'!$A:$A,"*"&amp;$C124&amp;"*",'EPS BAU Outputs'!$A:$A,"*"&amp;$B124&amp;"*",'EPS BAU Outputs'!$A:$A,"*"&amp;$A124&amp;"*",'EPS BAU Outputs'!$B:$B,$B$106)/10^12*VLOOKUP($C124,GWPbyPollutant,2,FALSE)</f>
        <v>0.10105199999999999</v>
      </c>
      <c r="AF124">
        <f>SUMIFS('EPS BAU Outputs'!AE:AE,'EPS BAU Outputs'!$A:$A,"*"&amp;$C124&amp;"*",'EPS BAU Outputs'!$A:$A,"*"&amp;$B124&amp;"*",'EPS BAU Outputs'!$A:$A,"*"&amp;$A124&amp;"*",'EPS BAU Outputs'!$B:$B,$B$106)/10^12*VLOOKUP($C124,GWPbyPollutant,2,FALSE)</f>
        <v>0.10731251999999999</v>
      </c>
      <c r="AG124">
        <f>SUMIFS('EPS BAU Outputs'!AF:AF,'EPS BAU Outputs'!$A:$A,"*"&amp;$C124&amp;"*",'EPS BAU Outputs'!$A:$A,"*"&amp;$B124&amp;"*",'EPS BAU Outputs'!$A:$A,"*"&amp;$A124&amp;"*",'EPS BAU Outputs'!$B:$B,$B$106)/10^12*VLOOKUP($C124,GWPbyPollutant,2,FALSE)</f>
        <v>0.11760812</v>
      </c>
      <c r="AH124">
        <f>SUMIFS('EPS BAU Outputs'!AG:AG,'EPS BAU Outputs'!$A:$A,"*"&amp;$C124&amp;"*",'EPS BAU Outputs'!$A:$A,"*"&amp;$B124&amp;"*",'EPS BAU Outputs'!$A:$A,"*"&amp;$A124&amp;"*",'EPS BAU Outputs'!$B:$B,$B$106)/10^12*VLOOKUP($C124,GWPbyPollutant,2,FALSE)</f>
        <v>0.11793963999999998</v>
      </c>
    </row>
    <row r="125" spans="1:34" outlineLevel="1">
      <c r="A125" t="s">
        <v>597</v>
      </c>
      <c r="B125" t="s">
        <v>530</v>
      </c>
      <c r="C125" t="s">
        <v>411</v>
      </c>
      <c r="D125">
        <f>SUMIFS('EPS BAU Outputs'!C:C,'EPS BAU Outputs'!$A:$A,"*"&amp;$C125&amp;"*",'EPS BAU Outputs'!$A:$A,"*"&amp;$B125&amp;"*",'EPS BAU Outputs'!$A:$A,"*"&amp;$A125&amp;"*",'EPS BAU Outputs'!$B:$B,$B$106)/10^12*VLOOKUP($C125,GWPbyPollutant,2,FALSE)</f>
        <v>0.1258697</v>
      </c>
      <c r="E125">
        <f>SUMIFS('EPS BAU Outputs'!D:D,'EPS BAU Outputs'!$A:$A,"*"&amp;$C125&amp;"*",'EPS BAU Outputs'!$A:$A,"*"&amp;$B125&amp;"*",'EPS BAU Outputs'!$A:$A,"*"&amp;$A125&amp;"*",'EPS BAU Outputs'!$B:$B,$B$106)/10^12*VLOOKUP($C125,GWPbyPollutant,2,FALSE)</f>
        <v>0.13461735000000002</v>
      </c>
      <c r="F125">
        <f>SUMIFS('EPS BAU Outputs'!E:E,'EPS BAU Outputs'!$A:$A,"*"&amp;$C125&amp;"*",'EPS BAU Outputs'!$A:$A,"*"&amp;$B125&amp;"*",'EPS BAU Outputs'!$A:$A,"*"&amp;$A125&amp;"*",'EPS BAU Outputs'!$B:$B,$B$106)/10^12*VLOOKUP($C125,GWPbyPollutant,2,FALSE)</f>
        <v>0.13595825</v>
      </c>
      <c r="G125">
        <f>SUMIFS('EPS BAU Outputs'!F:F,'EPS BAU Outputs'!$A:$A,"*"&amp;$C125&amp;"*",'EPS BAU Outputs'!$A:$A,"*"&amp;$B125&amp;"*",'EPS BAU Outputs'!$A:$A,"*"&amp;$A125&amp;"*",'EPS BAU Outputs'!$B:$B,$B$106)/10^12*VLOOKUP($C125,GWPbyPollutant,2,FALSE)</f>
        <v>0.13489029999999999</v>
      </c>
      <c r="H125">
        <f>SUMIFS('EPS BAU Outputs'!G:G,'EPS BAU Outputs'!$A:$A,"*"&amp;$C125&amp;"*",'EPS BAU Outputs'!$A:$A,"*"&amp;$B125&amp;"*",'EPS BAU Outputs'!$A:$A,"*"&amp;$A125&amp;"*",'EPS BAU Outputs'!$B:$B,$B$106)/10^12*VLOOKUP($C125,GWPbyPollutant,2,FALSE)</f>
        <v>0.14139605</v>
      </c>
      <c r="I125">
        <f>SUMIFS('EPS BAU Outputs'!H:H,'EPS BAU Outputs'!$A:$A,"*"&amp;$C125&amp;"*",'EPS BAU Outputs'!$A:$A,"*"&amp;$B125&amp;"*",'EPS BAU Outputs'!$A:$A,"*"&amp;$A125&amp;"*",'EPS BAU Outputs'!$B:$B,$B$106)/10^12*VLOOKUP($C125,GWPbyPollutant,2,FALSE)</f>
        <v>0.14488609999999999</v>
      </c>
      <c r="J125">
        <f>SUMIFS('EPS BAU Outputs'!I:I,'EPS BAU Outputs'!$A:$A,"*"&amp;$C125&amp;"*",'EPS BAU Outputs'!$A:$A,"*"&amp;$B125&amp;"*",'EPS BAU Outputs'!$A:$A,"*"&amp;$A125&amp;"*",'EPS BAU Outputs'!$B:$B,$B$106)/10^12*VLOOKUP($C125,GWPbyPollutant,2,FALSE)</f>
        <v>0.14857755</v>
      </c>
      <c r="K125">
        <f>SUMIFS('EPS BAU Outputs'!J:J,'EPS BAU Outputs'!$A:$A,"*"&amp;$C125&amp;"*",'EPS BAU Outputs'!$A:$A,"*"&amp;$B125&amp;"*",'EPS BAU Outputs'!$A:$A,"*"&amp;$A125&amp;"*",'EPS BAU Outputs'!$B:$B,$B$106)/10^12*VLOOKUP($C125,GWPbyPollutant,2,FALSE)</f>
        <v>0.1452359</v>
      </c>
      <c r="L125">
        <f>SUMIFS('EPS BAU Outputs'!K:K,'EPS BAU Outputs'!$A:$A,"*"&amp;$C125&amp;"*",'EPS BAU Outputs'!$A:$A,"*"&amp;$B125&amp;"*",'EPS BAU Outputs'!$A:$A,"*"&amp;$A125&amp;"*",'EPS BAU Outputs'!$B:$B,$B$106)/10^12*VLOOKUP($C125,GWPbyPollutant,2,FALSE)</f>
        <v>0.14557775000000001</v>
      </c>
      <c r="M125">
        <f>SUMIFS('EPS BAU Outputs'!L:L,'EPS BAU Outputs'!$A:$A,"*"&amp;$C125&amp;"*",'EPS BAU Outputs'!$A:$A,"*"&amp;$B125&amp;"*",'EPS BAU Outputs'!$A:$A,"*"&amp;$A125&amp;"*",'EPS BAU Outputs'!$B:$B,$B$106)/10^12*VLOOKUP($C125,GWPbyPollutant,2,FALSE)</f>
        <v>0.14297280000000001</v>
      </c>
      <c r="N125">
        <f>SUMIFS('EPS BAU Outputs'!M:M,'EPS BAU Outputs'!$A:$A,"*"&amp;$C125&amp;"*",'EPS BAU Outputs'!$A:$A,"*"&amp;$B125&amp;"*",'EPS BAU Outputs'!$A:$A,"*"&amp;$A125&amp;"*",'EPS BAU Outputs'!$B:$B,$B$106)/10^12*VLOOKUP($C125,GWPbyPollutant,2,FALSE)</f>
        <v>0.13712425</v>
      </c>
      <c r="O125">
        <f>SUMIFS('EPS BAU Outputs'!N:N,'EPS BAU Outputs'!$A:$A,"*"&amp;$C125&amp;"*",'EPS BAU Outputs'!$A:$A,"*"&amp;$B125&amp;"*",'EPS BAU Outputs'!$A:$A,"*"&amp;$A125&amp;"*",'EPS BAU Outputs'!$B:$B,$B$106)/10^12*VLOOKUP($C125,GWPbyPollutant,2,FALSE)</f>
        <v>0.14007899999999998</v>
      </c>
      <c r="P125">
        <f>SUMIFS('EPS BAU Outputs'!O:O,'EPS BAU Outputs'!$A:$A,"*"&amp;$C125&amp;"*",'EPS BAU Outputs'!$A:$A,"*"&amp;$B125&amp;"*",'EPS BAU Outputs'!$A:$A,"*"&amp;$A125&amp;"*",'EPS BAU Outputs'!$B:$B,$B$106)/10^12*VLOOKUP($C125,GWPbyPollutant,2,FALSE)</f>
        <v>0.1375615</v>
      </c>
      <c r="Q125">
        <f>SUMIFS('EPS BAU Outputs'!P:P,'EPS BAU Outputs'!$A:$A,"*"&amp;$C125&amp;"*",'EPS BAU Outputs'!$A:$A,"*"&amp;$B125&amp;"*",'EPS BAU Outputs'!$A:$A,"*"&amp;$A125&amp;"*",'EPS BAU Outputs'!$B:$B,$B$106)/10^12*VLOOKUP($C125,GWPbyPollutant,2,FALSE)</f>
        <v>0.11609119999999999</v>
      </c>
      <c r="R125">
        <f>SUMIFS('EPS BAU Outputs'!Q:Q,'EPS BAU Outputs'!$A:$A,"*"&amp;$C125&amp;"*",'EPS BAU Outputs'!$A:$A,"*"&amp;$B125&amp;"*",'EPS BAU Outputs'!$A:$A,"*"&amp;$A125&amp;"*",'EPS BAU Outputs'!$B:$B,$B$106)/10^12*VLOOKUP($C125,GWPbyPollutant,2,FALSE)</f>
        <v>0.1098425</v>
      </c>
      <c r="S125">
        <f>SUMIFS('EPS BAU Outputs'!R:R,'EPS BAU Outputs'!$A:$A,"*"&amp;$C125&amp;"*",'EPS BAU Outputs'!$A:$A,"*"&amp;$B125&amp;"*",'EPS BAU Outputs'!$A:$A,"*"&amp;$A125&amp;"*",'EPS BAU Outputs'!$B:$B,$B$106)/10^12*VLOOKUP($C125,GWPbyPollutant,2,FALSE)</f>
        <v>0.10563695000000001</v>
      </c>
      <c r="T125">
        <f>SUMIFS('EPS BAU Outputs'!S:S,'EPS BAU Outputs'!$A:$A,"*"&amp;$C125&amp;"*",'EPS BAU Outputs'!$A:$A,"*"&amp;$B125&amp;"*",'EPS BAU Outputs'!$A:$A,"*"&amp;$A125&amp;"*",'EPS BAU Outputs'!$B:$B,$B$106)/10^12*VLOOKUP($C125,GWPbyPollutant,2,FALSE)</f>
        <v>0.10245695</v>
      </c>
      <c r="U125">
        <f>SUMIFS('EPS BAU Outputs'!T:T,'EPS BAU Outputs'!$A:$A,"*"&amp;$C125&amp;"*",'EPS BAU Outputs'!$A:$A,"*"&amp;$B125&amp;"*",'EPS BAU Outputs'!$A:$A,"*"&amp;$A125&amp;"*",'EPS BAU Outputs'!$B:$B,$B$106)/10^12*VLOOKUP($C125,GWPbyPollutant,2,FALSE)</f>
        <v>9.5174749999999989E-2</v>
      </c>
      <c r="V125">
        <f>SUMIFS('EPS BAU Outputs'!U:U,'EPS BAU Outputs'!$A:$A,"*"&amp;$C125&amp;"*",'EPS BAU Outputs'!$A:$A,"*"&amp;$B125&amp;"*",'EPS BAU Outputs'!$A:$A,"*"&amp;$A125&amp;"*",'EPS BAU Outputs'!$B:$B,$B$106)/10^12*VLOOKUP($C125,GWPbyPollutant,2,FALSE)</f>
        <v>9.163170000000001E-2</v>
      </c>
      <c r="W125">
        <f>SUMIFS('EPS BAU Outputs'!V:V,'EPS BAU Outputs'!$A:$A,"*"&amp;$C125&amp;"*",'EPS BAU Outputs'!$A:$A,"*"&amp;$B125&amp;"*",'EPS BAU Outputs'!$A:$A,"*"&amp;$A125&amp;"*",'EPS BAU Outputs'!$B:$B,$B$106)/10^12*VLOOKUP($C125,GWPbyPollutant,2,FALSE)</f>
        <v>9.3605950000000007E-2</v>
      </c>
      <c r="X125">
        <f>SUMIFS('EPS BAU Outputs'!W:W,'EPS BAU Outputs'!$A:$A,"*"&amp;$C125&amp;"*",'EPS BAU Outputs'!$A:$A,"*"&amp;$B125&amp;"*",'EPS BAU Outputs'!$A:$A,"*"&amp;$A125&amp;"*",'EPS BAU Outputs'!$B:$B,$B$106)/10^12*VLOOKUP($C125,GWPbyPollutant,2,FALSE)</f>
        <v>9.5630549999999995E-2</v>
      </c>
      <c r="Y125">
        <f>SUMIFS('EPS BAU Outputs'!X:X,'EPS BAU Outputs'!$A:$A,"*"&amp;$C125&amp;"*",'EPS BAU Outputs'!$A:$A,"*"&amp;$B125&amp;"*",'EPS BAU Outputs'!$A:$A,"*"&amp;$A125&amp;"*",'EPS BAU Outputs'!$B:$B,$B$106)/10^12*VLOOKUP($C125,GWPbyPollutant,2,FALSE)</f>
        <v>9.3317100000000014E-2</v>
      </c>
      <c r="Z125">
        <f>SUMIFS('EPS BAU Outputs'!Y:Y,'EPS BAU Outputs'!$A:$A,"*"&amp;$C125&amp;"*",'EPS BAU Outputs'!$A:$A,"*"&amp;$B125&amp;"*",'EPS BAU Outputs'!$A:$A,"*"&amp;$A125&amp;"*",'EPS BAU Outputs'!$B:$B,$B$106)/10^12*VLOOKUP($C125,GWPbyPollutant,2,FALSE)</f>
        <v>9.8516400000000004E-2</v>
      </c>
      <c r="AA125">
        <f>SUMIFS('EPS BAU Outputs'!Z:Z,'EPS BAU Outputs'!$A:$A,"*"&amp;$C125&amp;"*",'EPS BAU Outputs'!$A:$A,"*"&amp;$B125&amp;"*",'EPS BAU Outputs'!$A:$A,"*"&amp;$A125&amp;"*",'EPS BAU Outputs'!$B:$B,$B$106)/10^12*VLOOKUP($C125,GWPbyPollutant,2,FALSE)</f>
        <v>0.10287565</v>
      </c>
      <c r="AB125">
        <f>SUMIFS('EPS BAU Outputs'!AA:AA,'EPS BAU Outputs'!$A:$A,"*"&amp;$C125&amp;"*",'EPS BAU Outputs'!$A:$A,"*"&amp;$B125&amp;"*",'EPS BAU Outputs'!$A:$A,"*"&amp;$A125&amp;"*",'EPS BAU Outputs'!$B:$B,$B$106)/10^12*VLOOKUP($C125,GWPbyPollutant,2,FALSE)</f>
        <v>0.11487219999999999</v>
      </c>
      <c r="AC125">
        <f>SUMIFS('EPS BAU Outputs'!AB:AB,'EPS BAU Outputs'!$A:$A,"*"&amp;$C125&amp;"*",'EPS BAU Outputs'!$A:$A,"*"&amp;$B125&amp;"*",'EPS BAU Outputs'!$A:$A,"*"&amp;$A125&amp;"*",'EPS BAU Outputs'!$B:$B,$B$106)/10^12*VLOOKUP($C125,GWPbyPollutant,2,FALSE)</f>
        <v>0.13109019999999999</v>
      </c>
      <c r="AD125">
        <f>SUMIFS('EPS BAU Outputs'!AC:AC,'EPS BAU Outputs'!$A:$A,"*"&amp;$C125&amp;"*",'EPS BAU Outputs'!$A:$A,"*"&amp;$B125&amp;"*",'EPS BAU Outputs'!$A:$A,"*"&amp;$A125&amp;"*",'EPS BAU Outputs'!$B:$B,$B$106)/10^12*VLOOKUP($C125,GWPbyPollutant,2,FALSE)</f>
        <v>0.12883240000000001</v>
      </c>
      <c r="AE125">
        <f>SUMIFS('EPS BAU Outputs'!AD:AD,'EPS BAU Outputs'!$A:$A,"*"&amp;$C125&amp;"*",'EPS BAU Outputs'!$A:$A,"*"&amp;$B125&amp;"*",'EPS BAU Outputs'!$A:$A,"*"&amp;$A125&amp;"*",'EPS BAU Outputs'!$B:$B,$B$106)/10^12*VLOOKUP($C125,GWPbyPollutant,2,FALSE)</f>
        <v>0.13299025</v>
      </c>
      <c r="AF125">
        <f>SUMIFS('EPS BAU Outputs'!AE:AE,'EPS BAU Outputs'!$A:$A,"*"&amp;$C125&amp;"*",'EPS BAU Outputs'!$A:$A,"*"&amp;$B125&amp;"*",'EPS BAU Outputs'!$A:$A,"*"&amp;$A125&amp;"*",'EPS BAU Outputs'!$B:$B,$B$106)/10^12*VLOOKUP($C125,GWPbyPollutant,2,FALSE)</f>
        <v>0.14161599999999999</v>
      </c>
      <c r="AG125">
        <f>SUMIFS('EPS BAU Outputs'!AF:AF,'EPS BAU Outputs'!$A:$A,"*"&amp;$C125&amp;"*",'EPS BAU Outputs'!$A:$A,"*"&amp;$B125&amp;"*",'EPS BAU Outputs'!$A:$A,"*"&amp;$A125&amp;"*",'EPS BAU Outputs'!$B:$B,$B$106)/10^12*VLOOKUP($C125,GWPbyPollutant,2,FALSE)</f>
        <v>0.15580939999999999</v>
      </c>
      <c r="AH125">
        <f>SUMIFS('EPS BAU Outputs'!AG:AG,'EPS BAU Outputs'!$A:$A,"*"&amp;$C125&amp;"*",'EPS BAU Outputs'!$A:$A,"*"&amp;$B125&amp;"*",'EPS BAU Outputs'!$A:$A,"*"&amp;$A125&amp;"*",'EPS BAU Outputs'!$B:$B,$B$106)/10^12*VLOOKUP($C125,GWPbyPollutant,2,FALSE)</f>
        <v>0.15600019999999998</v>
      </c>
    </row>
    <row r="126" spans="1:34" outlineLevel="1">
      <c r="A126" t="s">
        <v>597</v>
      </c>
      <c r="B126" t="s">
        <v>530</v>
      </c>
      <c r="C126" t="s">
        <v>595</v>
      </c>
      <c r="D126">
        <f>SUMIFS('EPS BAU Outputs'!C:C,'EPS BAU Outputs'!$A:$A,"*"&amp;$C126&amp;"*",'EPS BAU Outputs'!$A:$A,"*"&amp;$B126&amp;"*",'EPS BAU Outputs'!$A:$A,"*"&amp;$A126&amp;"*",'EPS BAU Outputs'!$B:$B,$B$106)/10^12*VLOOKUP($C126,GWPbyPollutant,2,FALSE)</f>
        <v>0</v>
      </c>
      <c r="E126">
        <f>SUMIFS('EPS BAU Outputs'!D:D,'EPS BAU Outputs'!$A:$A,"*"&amp;$C126&amp;"*",'EPS BAU Outputs'!$A:$A,"*"&amp;$B126&amp;"*",'EPS BAU Outputs'!$A:$A,"*"&amp;$A126&amp;"*",'EPS BAU Outputs'!$B:$B,$B$106)/10^12*VLOOKUP($C126,GWPbyPollutant,2,FALSE)</f>
        <v>0</v>
      </c>
      <c r="F126">
        <f>SUMIFS('EPS BAU Outputs'!E:E,'EPS BAU Outputs'!$A:$A,"*"&amp;$C126&amp;"*",'EPS BAU Outputs'!$A:$A,"*"&amp;$B126&amp;"*",'EPS BAU Outputs'!$A:$A,"*"&amp;$A126&amp;"*",'EPS BAU Outputs'!$B:$B,$B$106)/10^12*VLOOKUP($C126,GWPbyPollutant,2,FALSE)</f>
        <v>0</v>
      </c>
      <c r="G126">
        <f>SUMIFS('EPS BAU Outputs'!F:F,'EPS BAU Outputs'!$A:$A,"*"&amp;$C126&amp;"*",'EPS BAU Outputs'!$A:$A,"*"&amp;$B126&amp;"*",'EPS BAU Outputs'!$A:$A,"*"&amp;$A126&amp;"*",'EPS BAU Outputs'!$B:$B,$B$106)/10^12*VLOOKUP($C126,GWPbyPollutant,2,FALSE)</f>
        <v>0</v>
      </c>
      <c r="H126">
        <f>SUMIFS('EPS BAU Outputs'!G:G,'EPS BAU Outputs'!$A:$A,"*"&amp;$C126&amp;"*",'EPS BAU Outputs'!$A:$A,"*"&amp;$B126&amp;"*",'EPS BAU Outputs'!$A:$A,"*"&amp;$A126&amp;"*",'EPS BAU Outputs'!$B:$B,$B$106)/10^12*VLOOKUP($C126,GWPbyPollutant,2,FALSE)</f>
        <v>0</v>
      </c>
      <c r="I126">
        <f>SUMIFS('EPS BAU Outputs'!H:H,'EPS BAU Outputs'!$A:$A,"*"&amp;$C126&amp;"*",'EPS BAU Outputs'!$A:$A,"*"&amp;$B126&amp;"*",'EPS BAU Outputs'!$A:$A,"*"&amp;$A126&amp;"*",'EPS BAU Outputs'!$B:$B,$B$106)/10^12*VLOOKUP($C126,GWPbyPollutant,2,FALSE)</f>
        <v>0</v>
      </c>
      <c r="J126">
        <f>SUMIFS('EPS BAU Outputs'!I:I,'EPS BAU Outputs'!$A:$A,"*"&amp;$C126&amp;"*",'EPS BAU Outputs'!$A:$A,"*"&amp;$B126&amp;"*",'EPS BAU Outputs'!$A:$A,"*"&amp;$A126&amp;"*",'EPS BAU Outputs'!$B:$B,$B$106)/10^12*VLOOKUP($C126,GWPbyPollutant,2,FALSE)</f>
        <v>0</v>
      </c>
      <c r="K126">
        <f>SUMIFS('EPS BAU Outputs'!J:J,'EPS BAU Outputs'!$A:$A,"*"&amp;$C126&amp;"*",'EPS BAU Outputs'!$A:$A,"*"&amp;$B126&amp;"*",'EPS BAU Outputs'!$A:$A,"*"&amp;$A126&amp;"*",'EPS BAU Outputs'!$B:$B,$B$106)/10^12*VLOOKUP($C126,GWPbyPollutant,2,FALSE)</f>
        <v>0</v>
      </c>
      <c r="L126">
        <f>SUMIFS('EPS BAU Outputs'!K:K,'EPS BAU Outputs'!$A:$A,"*"&amp;$C126&amp;"*",'EPS BAU Outputs'!$A:$A,"*"&amp;$B126&amp;"*",'EPS BAU Outputs'!$A:$A,"*"&amp;$A126&amp;"*",'EPS BAU Outputs'!$B:$B,$B$106)/10^12*VLOOKUP($C126,GWPbyPollutant,2,FALSE)</f>
        <v>0</v>
      </c>
      <c r="M126">
        <f>SUMIFS('EPS BAU Outputs'!L:L,'EPS BAU Outputs'!$A:$A,"*"&amp;$C126&amp;"*",'EPS BAU Outputs'!$A:$A,"*"&amp;$B126&amp;"*",'EPS BAU Outputs'!$A:$A,"*"&amp;$A126&amp;"*",'EPS BAU Outputs'!$B:$B,$B$106)/10^12*VLOOKUP($C126,GWPbyPollutant,2,FALSE)</f>
        <v>0</v>
      </c>
      <c r="N126">
        <f>SUMIFS('EPS BAU Outputs'!M:M,'EPS BAU Outputs'!$A:$A,"*"&amp;$C126&amp;"*",'EPS BAU Outputs'!$A:$A,"*"&amp;$B126&amp;"*",'EPS BAU Outputs'!$A:$A,"*"&amp;$A126&amp;"*",'EPS BAU Outputs'!$B:$B,$B$106)/10^12*VLOOKUP($C126,GWPbyPollutant,2,FALSE)</f>
        <v>0</v>
      </c>
      <c r="O126">
        <f>SUMIFS('EPS BAU Outputs'!N:N,'EPS BAU Outputs'!$A:$A,"*"&amp;$C126&amp;"*",'EPS BAU Outputs'!$A:$A,"*"&amp;$B126&amp;"*",'EPS BAU Outputs'!$A:$A,"*"&amp;$A126&amp;"*",'EPS BAU Outputs'!$B:$B,$B$106)/10^12*VLOOKUP($C126,GWPbyPollutant,2,FALSE)</f>
        <v>0</v>
      </c>
      <c r="P126">
        <f>SUMIFS('EPS BAU Outputs'!O:O,'EPS BAU Outputs'!$A:$A,"*"&amp;$C126&amp;"*",'EPS BAU Outputs'!$A:$A,"*"&amp;$B126&amp;"*",'EPS BAU Outputs'!$A:$A,"*"&amp;$A126&amp;"*",'EPS BAU Outputs'!$B:$B,$B$106)/10^12*VLOOKUP($C126,GWPbyPollutant,2,FALSE)</f>
        <v>0</v>
      </c>
      <c r="Q126">
        <f>SUMIFS('EPS BAU Outputs'!P:P,'EPS BAU Outputs'!$A:$A,"*"&amp;$C126&amp;"*",'EPS BAU Outputs'!$A:$A,"*"&amp;$B126&amp;"*",'EPS BAU Outputs'!$A:$A,"*"&amp;$A126&amp;"*",'EPS BAU Outputs'!$B:$B,$B$106)/10^12*VLOOKUP($C126,GWPbyPollutant,2,FALSE)</f>
        <v>0</v>
      </c>
      <c r="R126">
        <f>SUMIFS('EPS BAU Outputs'!Q:Q,'EPS BAU Outputs'!$A:$A,"*"&amp;$C126&amp;"*",'EPS BAU Outputs'!$A:$A,"*"&amp;$B126&amp;"*",'EPS BAU Outputs'!$A:$A,"*"&amp;$A126&amp;"*",'EPS BAU Outputs'!$B:$B,$B$106)/10^12*VLOOKUP($C126,GWPbyPollutant,2,FALSE)</f>
        <v>0</v>
      </c>
      <c r="S126">
        <f>SUMIFS('EPS BAU Outputs'!R:R,'EPS BAU Outputs'!$A:$A,"*"&amp;$C126&amp;"*",'EPS BAU Outputs'!$A:$A,"*"&amp;$B126&amp;"*",'EPS BAU Outputs'!$A:$A,"*"&amp;$A126&amp;"*",'EPS BAU Outputs'!$B:$B,$B$106)/10^12*VLOOKUP($C126,GWPbyPollutant,2,FALSE)</f>
        <v>0</v>
      </c>
      <c r="T126">
        <f>SUMIFS('EPS BAU Outputs'!S:S,'EPS BAU Outputs'!$A:$A,"*"&amp;$C126&amp;"*",'EPS BAU Outputs'!$A:$A,"*"&amp;$B126&amp;"*",'EPS BAU Outputs'!$A:$A,"*"&amp;$A126&amp;"*",'EPS BAU Outputs'!$B:$B,$B$106)/10^12*VLOOKUP($C126,GWPbyPollutant,2,FALSE)</f>
        <v>0</v>
      </c>
      <c r="U126">
        <f>SUMIFS('EPS BAU Outputs'!T:T,'EPS BAU Outputs'!$A:$A,"*"&amp;$C126&amp;"*",'EPS BAU Outputs'!$A:$A,"*"&amp;$B126&amp;"*",'EPS BAU Outputs'!$A:$A,"*"&amp;$A126&amp;"*",'EPS BAU Outputs'!$B:$B,$B$106)/10^12*VLOOKUP($C126,GWPbyPollutant,2,FALSE)</f>
        <v>0</v>
      </c>
      <c r="V126">
        <f>SUMIFS('EPS BAU Outputs'!U:U,'EPS BAU Outputs'!$A:$A,"*"&amp;$C126&amp;"*",'EPS BAU Outputs'!$A:$A,"*"&amp;$B126&amp;"*",'EPS BAU Outputs'!$A:$A,"*"&amp;$A126&amp;"*",'EPS BAU Outputs'!$B:$B,$B$106)/10^12*VLOOKUP($C126,GWPbyPollutant,2,FALSE)</f>
        <v>0</v>
      </c>
      <c r="W126">
        <f>SUMIFS('EPS BAU Outputs'!V:V,'EPS BAU Outputs'!$A:$A,"*"&amp;$C126&amp;"*",'EPS BAU Outputs'!$A:$A,"*"&amp;$B126&amp;"*",'EPS BAU Outputs'!$A:$A,"*"&amp;$A126&amp;"*",'EPS BAU Outputs'!$B:$B,$B$106)/10^12*VLOOKUP($C126,GWPbyPollutant,2,FALSE)</f>
        <v>0</v>
      </c>
      <c r="X126">
        <f>SUMIFS('EPS BAU Outputs'!W:W,'EPS BAU Outputs'!$A:$A,"*"&amp;$C126&amp;"*",'EPS BAU Outputs'!$A:$A,"*"&amp;$B126&amp;"*",'EPS BAU Outputs'!$A:$A,"*"&amp;$A126&amp;"*",'EPS BAU Outputs'!$B:$B,$B$106)/10^12*VLOOKUP($C126,GWPbyPollutant,2,FALSE)</f>
        <v>0</v>
      </c>
      <c r="Y126">
        <f>SUMIFS('EPS BAU Outputs'!X:X,'EPS BAU Outputs'!$A:$A,"*"&amp;$C126&amp;"*",'EPS BAU Outputs'!$A:$A,"*"&amp;$B126&amp;"*",'EPS BAU Outputs'!$A:$A,"*"&amp;$A126&amp;"*",'EPS BAU Outputs'!$B:$B,$B$106)/10^12*VLOOKUP($C126,GWPbyPollutant,2,FALSE)</f>
        <v>0</v>
      </c>
      <c r="Z126">
        <f>SUMIFS('EPS BAU Outputs'!Y:Y,'EPS BAU Outputs'!$A:$A,"*"&amp;$C126&amp;"*",'EPS BAU Outputs'!$A:$A,"*"&amp;$B126&amp;"*",'EPS BAU Outputs'!$A:$A,"*"&amp;$A126&amp;"*",'EPS BAU Outputs'!$B:$B,$B$106)/10^12*VLOOKUP($C126,GWPbyPollutant,2,FALSE)</f>
        <v>0</v>
      </c>
      <c r="AA126">
        <f>SUMIFS('EPS BAU Outputs'!Z:Z,'EPS BAU Outputs'!$A:$A,"*"&amp;$C126&amp;"*",'EPS BAU Outputs'!$A:$A,"*"&amp;$B126&amp;"*",'EPS BAU Outputs'!$A:$A,"*"&amp;$A126&amp;"*",'EPS BAU Outputs'!$B:$B,$B$106)/10^12*VLOOKUP($C126,GWPbyPollutant,2,FALSE)</f>
        <v>0</v>
      </c>
      <c r="AB126">
        <f>SUMIFS('EPS BAU Outputs'!AA:AA,'EPS BAU Outputs'!$A:$A,"*"&amp;$C126&amp;"*",'EPS BAU Outputs'!$A:$A,"*"&amp;$B126&amp;"*",'EPS BAU Outputs'!$A:$A,"*"&amp;$A126&amp;"*",'EPS BAU Outputs'!$B:$B,$B$106)/10^12*VLOOKUP($C126,GWPbyPollutant,2,FALSE)</f>
        <v>0</v>
      </c>
      <c r="AC126">
        <f>SUMIFS('EPS BAU Outputs'!AB:AB,'EPS BAU Outputs'!$A:$A,"*"&amp;$C126&amp;"*",'EPS BAU Outputs'!$A:$A,"*"&amp;$B126&amp;"*",'EPS BAU Outputs'!$A:$A,"*"&amp;$A126&amp;"*",'EPS BAU Outputs'!$B:$B,$B$106)/10^12*VLOOKUP($C126,GWPbyPollutant,2,FALSE)</f>
        <v>0</v>
      </c>
      <c r="AD126">
        <f>SUMIFS('EPS BAU Outputs'!AC:AC,'EPS BAU Outputs'!$A:$A,"*"&amp;$C126&amp;"*",'EPS BAU Outputs'!$A:$A,"*"&amp;$B126&amp;"*",'EPS BAU Outputs'!$A:$A,"*"&amp;$A126&amp;"*",'EPS BAU Outputs'!$B:$B,$B$106)/10^12*VLOOKUP($C126,GWPbyPollutant,2,FALSE)</f>
        <v>0</v>
      </c>
      <c r="AE126">
        <f>SUMIFS('EPS BAU Outputs'!AD:AD,'EPS BAU Outputs'!$A:$A,"*"&amp;$C126&amp;"*",'EPS BAU Outputs'!$A:$A,"*"&amp;$B126&amp;"*",'EPS BAU Outputs'!$A:$A,"*"&amp;$A126&amp;"*",'EPS BAU Outputs'!$B:$B,$B$106)/10^12*VLOOKUP($C126,GWPbyPollutant,2,FALSE)</f>
        <v>0</v>
      </c>
      <c r="AF126">
        <f>SUMIFS('EPS BAU Outputs'!AE:AE,'EPS BAU Outputs'!$A:$A,"*"&amp;$C126&amp;"*",'EPS BAU Outputs'!$A:$A,"*"&amp;$B126&amp;"*",'EPS BAU Outputs'!$A:$A,"*"&amp;$A126&amp;"*",'EPS BAU Outputs'!$B:$B,$B$106)/10^12*VLOOKUP($C126,GWPbyPollutant,2,FALSE)</f>
        <v>0</v>
      </c>
      <c r="AG126">
        <f>SUMIFS('EPS BAU Outputs'!AF:AF,'EPS BAU Outputs'!$A:$A,"*"&amp;$C126&amp;"*",'EPS BAU Outputs'!$A:$A,"*"&amp;$B126&amp;"*",'EPS BAU Outputs'!$A:$A,"*"&amp;$A126&amp;"*",'EPS BAU Outputs'!$B:$B,$B$106)/10^12*VLOOKUP($C126,GWPbyPollutant,2,FALSE)</f>
        <v>0</v>
      </c>
      <c r="AH126">
        <f>SUMIFS('EPS BAU Outputs'!AG:AG,'EPS BAU Outputs'!$A:$A,"*"&amp;$C126&amp;"*",'EPS BAU Outputs'!$A:$A,"*"&amp;$B126&amp;"*",'EPS BAU Outputs'!$A:$A,"*"&amp;$A126&amp;"*",'EPS BAU Outputs'!$B:$B,$B$106)/10^12*VLOOKUP($C126,GWPbyPollutant,2,FALSE)</f>
        <v>0</v>
      </c>
    </row>
    <row r="127" spans="1:34" outlineLevel="1">
      <c r="A127" t="s">
        <v>597</v>
      </c>
      <c r="B127" t="s">
        <v>531</v>
      </c>
      <c r="C127" t="s">
        <v>412</v>
      </c>
      <c r="D127">
        <f>SUMIFS('EPS BAU Outputs'!C:C,'EPS BAU Outputs'!$A:$A,"*"&amp;$C127&amp;"*",'EPS BAU Outputs'!$A:$A,"*"&amp;$B127&amp;"*",'EPS BAU Outputs'!$A:$A,"*"&amp;$A127&amp;"*",'EPS BAU Outputs'!$B:$B,$B$106)/10^12*VLOOKUP($C127,GWPbyPollutant,2,FALSE)</f>
        <v>2.7635999999999998</v>
      </c>
      <c r="E127">
        <f>SUMIFS('EPS BAU Outputs'!D:D,'EPS BAU Outputs'!$A:$A,"*"&amp;$C127&amp;"*",'EPS BAU Outputs'!$A:$A,"*"&amp;$B127&amp;"*",'EPS BAU Outputs'!$A:$A,"*"&amp;$A127&amp;"*",'EPS BAU Outputs'!$B:$B,$B$106)/10^12*VLOOKUP($C127,GWPbyPollutant,2,FALSE)</f>
        <v>2.4304000000000001</v>
      </c>
      <c r="F127">
        <f>SUMIFS('EPS BAU Outputs'!E:E,'EPS BAU Outputs'!$A:$A,"*"&amp;$C127&amp;"*",'EPS BAU Outputs'!$A:$A,"*"&amp;$B127&amp;"*",'EPS BAU Outputs'!$A:$A,"*"&amp;$A127&amp;"*",'EPS BAU Outputs'!$B:$B,$B$106)/10^12*VLOOKUP($C127,GWPbyPollutant,2,FALSE)</f>
        <v>2.4192</v>
      </c>
      <c r="G127">
        <f>SUMIFS('EPS BAU Outputs'!F:F,'EPS BAU Outputs'!$A:$A,"*"&amp;$C127&amp;"*",'EPS BAU Outputs'!$A:$A,"*"&amp;$B127&amp;"*",'EPS BAU Outputs'!$A:$A,"*"&amp;$A127&amp;"*",'EPS BAU Outputs'!$B:$B,$B$106)/10^12*VLOOKUP($C127,GWPbyPollutant,2,FALSE)</f>
        <v>2.3184</v>
      </c>
      <c r="H127">
        <f>SUMIFS('EPS BAU Outputs'!G:G,'EPS BAU Outputs'!$A:$A,"*"&amp;$C127&amp;"*",'EPS BAU Outputs'!$A:$A,"*"&amp;$B127&amp;"*",'EPS BAU Outputs'!$A:$A,"*"&amp;$A127&amp;"*",'EPS BAU Outputs'!$B:$B,$B$106)/10^12*VLOOKUP($C127,GWPbyPollutant,2,FALSE)</f>
        <v>2.5255999999999998</v>
      </c>
      <c r="I127">
        <f>SUMIFS('EPS BAU Outputs'!H:H,'EPS BAU Outputs'!$A:$A,"*"&amp;$C127&amp;"*",'EPS BAU Outputs'!$A:$A,"*"&amp;$B127&amp;"*",'EPS BAU Outputs'!$A:$A,"*"&amp;$A127&amp;"*",'EPS BAU Outputs'!$B:$B,$B$106)/10^12*VLOOKUP($C127,GWPbyPollutant,2,FALSE)</f>
        <v>2.5311999999999997</v>
      </c>
      <c r="J127">
        <f>SUMIFS('EPS BAU Outputs'!I:I,'EPS BAU Outputs'!$A:$A,"*"&amp;$C127&amp;"*",'EPS BAU Outputs'!$A:$A,"*"&amp;$B127&amp;"*",'EPS BAU Outputs'!$A:$A,"*"&amp;$A127&amp;"*",'EPS BAU Outputs'!$B:$B,$B$106)/10^12*VLOOKUP($C127,GWPbyPollutant,2,FALSE)</f>
        <v>2.52</v>
      </c>
      <c r="K127">
        <f>SUMIFS('EPS BAU Outputs'!J:J,'EPS BAU Outputs'!$A:$A,"*"&amp;$C127&amp;"*",'EPS BAU Outputs'!$A:$A,"*"&amp;$B127&amp;"*",'EPS BAU Outputs'!$A:$A,"*"&amp;$A127&amp;"*",'EPS BAU Outputs'!$B:$B,$B$106)/10^12*VLOOKUP($C127,GWPbyPollutant,2,FALSE)</f>
        <v>2.4976000000000003</v>
      </c>
      <c r="L127">
        <f>SUMIFS('EPS BAU Outputs'!K:K,'EPS BAU Outputs'!$A:$A,"*"&amp;$C127&amp;"*",'EPS BAU Outputs'!$A:$A,"*"&amp;$B127&amp;"*",'EPS BAU Outputs'!$A:$A,"*"&amp;$A127&amp;"*",'EPS BAU Outputs'!$B:$B,$B$106)/10^12*VLOOKUP($C127,GWPbyPollutant,2,FALSE)</f>
        <v>2.4752000000000001</v>
      </c>
      <c r="M127">
        <f>SUMIFS('EPS BAU Outputs'!L:L,'EPS BAU Outputs'!$A:$A,"*"&amp;$C127&amp;"*",'EPS BAU Outputs'!$A:$A,"*"&amp;$B127&amp;"*",'EPS BAU Outputs'!$A:$A,"*"&amp;$A127&amp;"*",'EPS BAU Outputs'!$B:$B,$B$106)/10^12*VLOOKUP($C127,GWPbyPollutant,2,FALSE)</f>
        <v>2.3351999999999999</v>
      </c>
      <c r="N127">
        <f>SUMIFS('EPS BAU Outputs'!M:M,'EPS BAU Outputs'!$A:$A,"*"&amp;$C127&amp;"*",'EPS BAU Outputs'!$A:$A,"*"&amp;$B127&amp;"*",'EPS BAU Outputs'!$A:$A,"*"&amp;$A127&amp;"*",'EPS BAU Outputs'!$B:$B,$B$106)/10^12*VLOOKUP($C127,GWPbyPollutant,2,FALSE)</f>
        <v>2.2904</v>
      </c>
      <c r="O127">
        <f>SUMIFS('EPS BAU Outputs'!N:N,'EPS BAU Outputs'!$A:$A,"*"&amp;$C127&amp;"*",'EPS BAU Outputs'!$A:$A,"*"&amp;$B127&amp;"*",'EPS BAU Outputs'!$A:$A,"*"&amp;$A127&amp;"*",'EPS BAU Outputs'!$B:$B,$B$106)/10^12*VLOOKUP($C127,GWPbyPollutant,2,FALSE)</f>
        <v>2.2483999999999997</v>
      </c>
      <c r="P127">
        <f>SUMIFS('EPS BAU Outputs'!O:O,'EPS BAU Outputs'!$A:$A,"*"&amp;$C127&amp;"*",'EPS BAU Outputs'!$A:$A,"*"&amp;$B127&amp;"*",'EPS BAU Outputs'!$A:$A,"*"&amp;$A127&amp;"*",'EPS BAU Outputs'!$B:$B,$B$106)/10^12*VLOOKUP($C127,GWPbyPollutant,2,FALSE)</f>
        <v>2.2288000000000001</v>
      </c>
      <c r="Q127">
        <f>SUMIFS('EPS BAU Outputs'!P:P,'EPS BAU Outputs'!$A:$A,"*"&amp;$C127&amp;"*",'EPS BAU Outputs'!$A:$A,"*"&amp;$B127&amp;"*",'EPS BAU Outputs'!$A:$A,"*"&amp;$A127&amp;"*",'EPS BAU Outputs'!$B:$B,$B$106)/10^12*VLOOKUP($C127,GWPbyPollutant,2,FALSE)</f>
        <v>2.1951999999999998</v>
      </c>
      <c r="R127">
        <f>SUMIFS('EPS BAU Outputs'!Q:Q,'EPS BAU Outputs'!$A:$A,"*"&amp;$C127&amp;"*",'EPS BAU Outputs'!$A:$A,"*"&amp;$B127&amp;"*",'EPS BAU Outputs'!$A:$A,"*"&amp;$A127&amp;"*",'EPS BAU Outputs'!$B:$B,$B$106)/10^12*VLOOKUP($C127,GWPbyPollutant,2,FALSE)</f>
        <v>2.1503999999999999</v>
      </c>
      <c r="S127">
        <f>SUMIFS('EPS BAU Outputs'!R:R,'EPS BAU Outputs'!$A:$A,"*"&amp;$C127&amp;"*",'EPS BAU Outputs'!$A:$A,"*"&amp;$B127&amp;"*",'EPS BAU Outputs'!$A:$A,"*"&amp;$A127&amp;"*",'EPS BAU Outputs'!$B:$B,$B$106)/10^12*VLOOKUP($C127,GWPbyPollutant,2,FALSE)</f>
        <v>2.1307999999999998</v>
      </c>
      <c r="T127">
        <f>SUMIFS('EPS BAU Outputs'!S:S,'EPS BAU Outputs'!$A:$A,"*"&amp;$C127&amp;"*",'EPS BAU Outputs'!$A:$A,"*"&amp;$B127&amp;"*",'EPS BAU Outputs'!$A:$A,"*"&amp;$A127&amp;"*",'EPS BAU Outputs'!$B:$B,$B$106)/10^12*VLOOKUP($C127,GWPbyPollutant,2,FALSE)</f>
        <v>2.1364000000000001</v>
      </c>
      <c r="U127">
        <f>SUMIFS('EPS BAU Outputs'!T:T,'EPS BAU Outputs'!$A:$A,"*"&amp;$C127&amp;"*",'EPS BAU Outputs'!$A:$A,"*"&amp;$B127&amp;"*",'EPS BAU Outputs'!$A:$A,"*"&amp;$A127&amp;"*",'EPS BAU Outputs'!$B:$B,$B$106)/10^12*VLOOKUP($C127,GWPbyPollutant,2,FALSE)</f>
        <v>2.1419999999999999</v>
      </c>
      <c r="V127">
        <f>SUMIFS('EPS BAU Outputs'!U:U,'EPS BAU Outputs'!$A:$A,"*"&amp;$C127&amp;"*",'EPS BAU Outputs'!$A:$A,"*"&amp;$B127&amp;"*",'EPS BAU Outputs'!$A:$A,"*"&amp;$A127&amp;"*",'EPS BAU Outputs'!$B:$B,$B$106)/10^12*VLOOKUP($C127,GWPbyPollutant,2,FALSE)</f>
        <v>2.1476000000000002</v>
      </c>
      <c r="W127">
        <f>SUMIFS('EPS BAU Outputs'!V:V,'EPS BAU Outputs'!$A:$A,"*"&amp;$C127&amp;"*",'EPS BAU Outputs'!$A:$A,"*"&amp;$B127&amp;"*",'EPS BAU Outputs'!$A:$A,"*"&amp;$A127&amp;"*",'EPS BAU Outputs'!$B:$B,$B$106)/10^12*VLOOKUP($C127,GWPbyPollutant,2,FALSE)</f>
        <v>2.1588000000000003</v>
      </c>
      <c r="X127">
        <f>SUMIFS('EPS BAU Outputs'!W:W,'EPS BAU Outputs'!$A:$A,"*"&amp;$C127&amp;"*",'EPS BAU Outputs'!$A:$A,"*"&amp;$B127&amp;"*",'EPS BAU Outputs'!$A:$A,"*"&amp;$A127&amp;"*",'EPS BAU Outputs'!$B:$B,$B$106)/10^12*VLOOKUP($C127,GWPbyPollutant,2,FALSE)</f>
        <v>2.1840000000000002</v>
      </c>
      <c r="Y127">
        <f>SUMIFS('EPS BAU Outputs'!X:X,'EPS BAU Outputs'!$A:$A,"*"&amp;$C127&amp;"*",'EPS BAU Outputs'!$A:$A,"*"&amp;$B127&amp;"*",'EPS BAU Outputs'!$A:$A,"*"&amp;$A127&amp;"*",'EPS BAU Outputs'!$B:$B,$B$106)/10^12*VLOOKUP($C127,GWPbyPollutant,2,FALSE)</f>
        <v>2.1923999999999997</v>
      </c>
      <c r="Z127">
        <f>SUMIFS('EPS BAU Outputs'!Y:Y,'EPS BAU Outputs'!$A:$A,"*"&amp;$C127&amp;"*",'EPS BAU Outputs'!$A:$A,"*"&amp;$B127&amp;"*",'EPS BAU Outputs'!$A:$A,"*"&amp;$A127&amp;"*",'EPS BAU Outputs'!$B:$B,$B$106)/10^12*VLOOKUP($C127,GWPbyPollutant,2,FALSE)</f>
        <v>2.2036000000000002</v>
      </c>
      <c r="AA127">
        <f>SUMIFS('EPS BAU Outputs'!Z:Z,'EPS BAU Outputs'!$A:$A,"*"&amp;$C127&amp;"*",'EPS BAU Outputs'!$A:$A,"*"&amp;$B127&amp;"*",'EPS BAU Outputs'!$A:$A,"*"&amp;$A127&amp;"*",'EPS BAU Outputs'!$B:$B,$B$106)/10^12*VLOOKUP($C127,GWPbyPollutant,2,FALSE)</f>
        <v>2.2120000000000002</v>
      </c>
      <c r="AB127">
        <f>SUMIFS('EPS BAU Outputs'!AA:AA,'EPS BAU Outputs'!$A:$A,"*"&amp;$C127&amp;"*",'EPS BAU Outputs'!$A:$A,"*"&amp;$B127&amp;"*",'EPS BAU Outputs'!$A:$A,"*"&amp;$A127&amp;"*",'EPS BAU Outputs'!$B:$B,$B$106)/10^12*VLOOKUP($C127,GWPbyPollutant,2,FALSE)</f>
        <v>2.2231999999999998</v>
      </c>
      <c r="AC127">
        <f>SUMIFS('EPS BAU Outputs'!AB:AB,'EPS BAU Outputs'!$A:$A,"*"&amp;$C127&amp;"*",'EPS BAU Outputs'!$A:$A,"*"&amp;$B127&amp;"*",'EPS BAU Outputs'!$A:$A,"*"&amp;$A127&amp;"*",'EPS BAU Outputs'!$B:$B,$B$106)/10^12*VLOOKUP($C127,GWPbyPollutant,2,FALSE)</f>
        <v>2.2343999999999999</v>
      </c>
      <c r="AD127">
        <f>SUMIFS('EPS BAU Outputs'!AC:AC,'EPS BAU Outputs'!$A:$A,"*"&amp;$C127&amp;"*",'EPS BAU Outputs'!$A:$A,"*"&amp;$B127&amp;"*",'EPS BAU Outputs'!$A:$A,"*"&amp;$A127&amp;"*",'EPS BAU Outputs'!$B:$B,$B$106)/10^12*VLOOKUP($C127,GWPbyPollutant,2,FALSE)</f>
        <v>2.2427999999999999</v>
      </c>
      <c r="AE127">
        <f>SUMIFS('EPS BAU Outputs'!AD:AD,'EPS BAU Outputs'!$A:$A,"*"&amp;$C127&amp;"*",'EPS BAU Outputs'!$A:$A,"*"&amp;$B127&amp;"*",'EPS BAU Outputs'!$A:$A,"*"&amp;$A127&amp;"*",'EPS BAU Outputs'!$B:$B,$B$106)/10^12*VLOOKUP($C127,GWPbyPollutant,2,FALSE)</f>
        <v>2.254</v>
      </c>
      <c r="AF127">
        <f>SUMIFS('EPS BAU Outputs'!AE:AE,'EPS BAU Outputs'!$A:$A,"*"&amp;$C127&amp;"*",'EPS BAU Outputs'!$A:$A,"*"&amp;$B127&amp;"*",'EPS BAU Outputs'!$A:$A,"*"&amp;$A127&amp;"*",'EPS BAU Outputs'!$B:$B,$B$106)/10^12*VLOOKUP($C127,GWPbyPollutant,2,FALSE)</f>
        <v>2.2624</v>
      </c>
      <c r="AG127">
        <f>SUMIFS('EPS BAU Outputs'!AF:AF,'EPS BAU Outputs'!$A:$A,"*"&amp;$C127&amp;"*",'EPS BAU Outputs'!$A:$A,"*"&amp;$B127&amp;"*",'EPS BAU Outputs'!$A:$A,"*"&amp;$A127&amp;"*",'EPS BAU Outputs'!$B:$B,$B$106)/10^12*VLOOKUP($C127,GWPbyPollutant,2,FALSE)</f>
        <v>2.2736000000000001</v>
      </c>
      <c r="AH127">
        <f>SUMIFS('EPS BAU Outputs'!AG:AG,'EPS BAU Outputs'!$A:$A,"*"&amp;$C127&amp;"*",'EPS BAU Outputs'!$A:$A,"*"&amp;$B127&amp;"*",'EPS BAU Outputs'!$A:$A,"*"&amp;$A127&amp;"*",'EPS BAU Outputs'!$B:$B,$B$106)/10^12*VLOOKUP($C127,GWPbyPollutant,2,FALSE)</f>
        <v>2.2848000000000002</v>
      </c>
    </row>
    <row r="128" spans="1:34" outlineLevel="1">
      <c r="A128" t="s">
        <v>597</v>
      </c>
      <c r="B128" t="s">
        <v>531</v>
      </c>
      <c r="C128" t="s">
        <v>411</v>
      </c>
      <c r="D128">
        <f>SUMIFS('EPS BAU Outputs'!C:C,'EPS BAU Outputs'!$A:$A,"*"&amp;$C128&amp;"*",'EPS BAU Outputs'!$A:$A,"*"&amp;$B128&amp;"*",'EPS BAU Outputs'!$A:$A,"*"&amp;$A128&amp;"*",'EPS BAU Outputs'!$B:$B,$B$106)/10^12*VLOOKUP($C128,GWPbyPollutant,2,FALSE)</f>
        <v>2.1279500000000002</v>
      </c>
      <c r="E128">
        <f>SUMIFS('EPS BAU Outputs'!D:D,'EPS BAU Outputs'!$A:$A,"*"&amp;$C128&amp;"*",'EPS BAU Outputs'!$A:$A,"*"&amp;$B128&amp;"*",'EPS BAU Outputs'!$A:$A,"*"&amp;$A128&amp;"*",'EPS BAU Outputs'!$B:$B,$B$106)/10^12*VLOOKUP($C128,GWPbyPollutant,2,FALSE)</f>
        <v>1.8709</v>
      </c>
      <c r="F128">
        <f>SUMIFS('EPS BAU Outputs'!E:E,'EPS BAU Outputs'!$A:$A,"*"&amp;$C128&amp;"*",'EPS BAU Outputs'!$A:$A,"*"&amp;$B128&amp;"*",'EPS BAU Outputs'!$A:$A,"*"&amp;$A128&amp;"*",'EPS BAU Outputs'!$B:$B,$B$106)/10^12*VLOOKUP($C128,GWPbyPollutant,2,FALSE)</f>
        <v>1.8656000000000001</v>
      </c>
      <c r="G128">
        <f>SUMIFS('EPS BAU Outputs'!F:F,'EPS BAU Outputs'!$A:$A,"*"&amp;$C128&amp;"*",'EPS BAU Outputs'!$A:$A,"*"&amp;$B128&amp;"*",'EPS BAU Outputs'!$A:$A,"*"&amp;$A128&amp;"*",'EPS BAU Outputs'!$B:$B,$B$106)/10^12*VLOOKUP($C128,GWPbyPollutant,2,FALSE)</f>
        <v>1.7861</v>
      </c>
      <c r="H128">
        <f>SUMIFS('EPS BAU Outputs'!G:G,'EPS BAU Outputs'!$A:$A,"*"&amp;$C128&amp;"*",'EPS BAU Outputs'!$A:$A,"*"&amp;$B128&amp;"*",'EPS BAU Outputs'!$A:$A,"*"&amp;$A128&amp;"*",'EPS BAU Outputs'!$B:$B,$B$106)/10^12*VLOOKUP($C128,GWPbyPollutant,2,FALSE)</f>
        <v>1.9451000000000001</v>
      </c>
      <c r="I128">
        <f>SUMIFS('EPS BAU Outputs'!H:H,'EPS BAU Outputs'!$A:$A,"*"&amp;$C128&amp;"*",'EPS BAU Outputs'!$A:$A,"*"&amp;$B128&amp;"*",'EPS BAU Outputs'!$A:$A,"*"&amp;$A128&amp;"*",'EPS BAU Outputs'!$B:$B,$B$106)/10^12*VLOOKUP($C128,GWPbyPollutant,2,FALSE)</f>
        <v>1.9504000000000001</v>
      </c>
      <c r="J128">
        <f>SUMIFS('EPS BAU Outputs'!I:I,'EPS BAU Outputs'!$A:$A,"*"&amp;$C128&amp;"*",'EPS BAU Outputs'!$A:$A,"*"&amp;$B128&amp;"*",'EPS BAU Outputs'!$A:$A,"*"&amp;$A128&amp;"*",'EPS BAU Outputs'!$B:$B,$B$106)/10^12*VLOOKUP($C128,GWPbyPollutant,2,FALSE)</f>
        <v>1.94245</v>
      </c>
      <c r="K128">
        <f>SUMIFS('EPS BAU Outputs'!J:J,'EPS BAU Outputs'!$A:$A,"*"&amp;$C128&amp;"*",'EPS BAU Outputs'!$A:$A,"*"&amp;$B128&amp;"*",'EPS BAU Outputs'!$A:$A,"*"&amp;$A128&amp;"*",'EPS BAU Outputs'!$B:$B,$B$106)/10^12*VLOOKUP($C128,GWPbyPollutant,2,FALSE)</f>
        <v>1.9238999999999999</v>
      </c>
      <c r="L128">
        <f>SUMIFS('EPS BAU Outputs'!K:K,'EPS BAU Outputs'!$A:$A,"*"&amp;$C128&amp;"*",'EPS BAU Outputs'!$A:$A,"*"&amp;$B128&amp;"*",'EPS BAU Outputs'!$A:$A,"*"&amp;$A128&amp;"*",'EPS BAU Outputs'!$B:$B,$B$106)/10^12*VLOOKUP($C128,GWPbyPollutant,2,FALSE)</f>
        <v>1.9053500000000001</v>
      </c>
      <c r="M128">
        <f>SUMIFS('EPS BAU Outputs'!L:L,'EPS BAU Outputs'!$A:$A,"*"&amp;$C128&amp;"*",'EPS BAU Outputs'!$A:$A,"*"&amp;$B128&amp;"*",'EPS BAU Outputs'!$A:$A,"*"&amp;$A128&amp;"*",'EPS BAU Outputs'!$B:$B,$B$106)/10^12*VLOOKUP($C128,GWPbyPollutant,2,FALSE)</f>
        <v>1.79935</v>
      </c>
      <c r="N128">
        <f>SUMIFS('EPS BAU Outputs'!M:M,'EPS BAU Outputs'!$A:$A,"*"&amp;$C128&amp;"*",'EPS BAU Outputs'!$A:$A,"*"&amp;$B128&amp;"*",'EPS BAU Outputs'!$A:$A,"*"&amp;$A128&amp;"*",'EPS BAU Outputs'!$B:$B,$B$106)/10^12*VLOOKUP($C128,GWPbyPollutant,2,FALSE)</f>
        <v>1.7649000000000001</v>
      </c>
      <c r="O128">
        <f>SUMIFS('EPS BAU Outputs'!N:N,'EPS BAU Outputs'!$A:$A,"*"&amp;$C128&amp;"*",'EPS BAU Outputs'!$A:$A,"*"&amp;$B128&amp;"*",'EPS BAU Outputs'!$A:$A,"*"&amp;$A128&amp;"*",'EPS BAU Outputs'!$B:$B,$B$106)/10^12*VLOOKUP($C128,GWPbyPollutant,2,FALSE)</f>
        <v>1.7330999999999999</v>
      </c>
      <c r="P128">
        <f>SUMIFS('EPS BAU Outputs'!O:O,'EPS BAU Outputs'!$A:$A,"*"&amp;$C128&amp;"*",'EPS BAU Outputs'!$A:$A,"*"&amp;$B128&amp;"*",'EPS BAU Outputs'!$A:$A,"*"&amp;$A128&amp;"*",'EPS BAU Outputs'!$B:$B,$B$106)/10^12*VLOOKUP($C128,GWPbyPollutant,2,FALSE)</f>
        <v>1.7171999999999998</v>
      </c>
      <c r="Q128">
        <f>SUMIFS('EPS BAU Outputs'!P:P,'EPS BAU Outputs'!$A:$A,"*"&amp;$C128&amp;"*",'EPS BAU Outputs'!$A:$A,"*"&amp;$B128&amp;"*",'EPS BAU Outputs'!$A:$A,"*"&amp;$A128&amp;"*",'EPS BAU Outputs'!$B:$B,$B$106)/10^12*VLOOKUP($C128,GWPbyPollutant,2,FALSE)</f>
        <v>1.6907000000000001</v>
      </c>
      <c r="R128">
        <f>SUMIFS('EPS BAU Outputs'!Q:Q,'EPS BAU Outputs'!$A:$A,"*"&amp;$C128&amp;"*",'EPS BAU Outputs'!$A:$A,"*"&amp;$B128&amp;"*",'EPS BAU Outputs'!$A:$A,"*"&amp;$A128&amp;"*",'EPS BAU Outputs'!$B:$B,$B$106)/10^12*VLOOKUP($C128,GWPbyPollutant,2,FALSE)</f>
        <v>1.65625</v>
      </c>
      <c r="S128">
        <f>SUMIFS('EPS BAU Outputs'!R:R,'EPS BAU Outputs'!$A:$A,"*"&amp;$C128&amp;"*",'EPS BAU Outputs'!$A:$A,"*"&amp;$B128&amp;"*",'EPS BAU Outputs'!$A:$A,"*"&amp;$A128&amp;"*",'EPS BAU Outputs'!$B:$B,$B$106)/10^12*VLOOKUP($C128,GWPbyPollutant,2,FALSE)</f>
        <v>1.643</v>
      </c>
      <c r="T128">
        <f>SUMIFS('EPS BAU Outputs'!S:S,'EPS BAU Outputs'!$A:$A,"*"&amp;$C128&amp;"*",'EPS BAU Outputs'!$A:$A,"*"&amp;$B128&amp;"*",'EPS BAU Outputs'!$A:$A,"*"&amp;$A128&amp;"*",'EPS BAU Outputs'!$B:$B,$B$106)/10^12*VLOOKUP($C128,GWPbyPollutant,2,FALSE)</f>
        <v>1.6456500000000001</v>
      </c>
      <c r="U128">
        <f>SUMIFS('EPS BAU Outputs'!T:T,'EPS BAU Outputs'!$A:$A,"*"&amp;$C128&amp;"*",'EPS BAU Outputs'!$A:$A,"*"&amp;$B128&amp;"*",'EPS BAU Outputs'!$A:$A,"*"&amp;$A128&amp;"*",'EPS BAU Outputs'!$B:$B,$B$106)/10^12*VLOOKUP($C128,GWPbyPollutant,2,FALSE)</f>
        <v>1.6509500000000001</v>
      </c>
      <c r="V128">
        <f>SUMIFS('EPS BAU Outputs'!U:U,'EPS BAU Outputs'!$A:$A,"*"&amp;$C128&amp;"*",'EPS BAU Outputs'!$A:$A,"*"&amp;$B128&amp;"*",'EPS BAU Outputs'!$A:$A,"*"&amp;$A128&amp;"*",'EPS BAU Outputs'!$B:$B,$B$106)/10^12*VLOOKUP($C128,GWPbyPollutant,2,FALSE)</f>
        <v>1.6536</v>
      </c>
      <c r="W128">
        <f>SUMIFS('EPS BAU Outputs'!V:V,'EPS BAU Outputs'!$A:$A,"*"&amp;$C128&amp;"*",'EPS BAU Outputs'!$A:$A,"*"&amp;$B128&amp;"*",'EPS BAU Outputs'!$A:$A,"*"&amp;$A128&amp;"*",'EPS BAU Outputs'!$B:$B,$B$106)/10^12*VLOOKUP($C128,GWPbyPollutant,2,FALSE)</f>
        <v>1.6641999999999999</v>
      </c>
      <c r="X128">
        <f>SUMIFS('EPS BAU Outputs'!W:W,'EPS BAU Outputs'!$A:$A,"*"&amp;$C128&amp;"*",'EPS BAU Outputs'!$A:$A,"*"&amp;$B128&amp;"*",'EPS BAU Outputs'!$A:$A,"*"&amp;$A128&amp;"*",'EPS BAU Outputs'!$B:$B,$B$106)/10^12*VLOOKUP($C128,GWPbyPollutant,2,FALSE)</f>
        <v>1.68275</v>
      </c>
      <c r="Y128">
        <f>SUMIFS('EPS BAU Outputs'!X:X,'EPS BAU Outputs'!$A:$A,"*"&amp;$C128&amp;"*",'EPS BAU Outputs'!$A:$A,"*"&amp;$B128&amp;"*",'EPS BAU Outputs'!$A:$A,"*"&amp;$A128&amp;"*",'EPS BAU Outputs'!$B:$B,$B$106)/10^12*VLOOKUP($C128,GWPbyPollutant,2,FALSE)</f>
        <v>1.6907000000000001</v>
      </c>
      <c r="Z128">
        <f>SUMIFS('EPS BAU Outputs'!Y:Y,'EPS BAU Outputs'!$A:$A,"*"&amp;$C128&amp;"*",'EPS BAU Outputs'!$A:$A,"*"&amp;$B128&amp;"*",'EPS BAU Outputs'!$A:$A,"*"&amp;$A128&amp;"*",'EPS BAU Outputs'!$B:$B,$B$106)/10^12*VLOOKUP($C128,GWPbyPollutant,2,FALSE)</f>
        <v>1.6960000000000002</v>
      </c>
      <c r="AA128">
        <f>SUMIFS('EPS BAU Outputs'!Z:Z,'EPS BAU Outputs'!$A:$A,"*"&amp;$C128&amp;"*",'EPS BAU Outputs'!$A:$A,"*"&amp;$B128&amp;"*",'EPS BAU Outputs'!$A:$A,"*"&amp;$A128&amp;"*",'EPS BAU Outputs'!$B:$B,$B$106)/10^12*VLOOKUP($C128,GWPbyPollutant,2,FALSE)</f>
        <v>1.7039500000000001</v>
      </c>
      <c r="AB128">
        <f>SUMIFS('EPS BAU Outputs'!AA:AA,'EPS BAU Outputs'!$A:$A,"*"&amp;$C128&amp;"*",'EPS BAU Outputs'!$A:$A,"*"&amp;$B128&amp;"*",'EPS BAU Outputs'!$A:$A,"*"&amp;$A128&amp;"*",'EPS BAU Outputs'!$B:$B,$B$106)/10^12*VLOOKUP($C128,GWPbyPollutant,2,FALSE)</f>
        <v>1.7119</v>
      </c>
      <c r="AC128">
        <f>SUMIFS('EPS BAU Outputs'!AB:AB,'EPS BAU Outputs'!$A:$A,"*"&amp;$C128&amp;"*",'EPS BAU Outputs'!$A:$A,"*"&amp;$B128&amp;"*",'EPS BAU Outputs'!$A:$A,"*"&amp;$A128&amp;"*",'EPS BAU Outputs'!$B:$B,$B$106)/10^12*VLOOKUP($C128,GWPbyPollutant,2,FALSE)</f>
        <v>1.7198500000000001</v>
      </c>
      <c r="AD128">
        <f>SUMIFS('EPS BAU Outputs'!AC:AC,'EPS BAU Outputs'!$A:$A,"*"&amp;$C128&amp;"*",'EPS BAU Outputs'!$A:$A,"*"&amp;$B128&amp;"*",'EPS BAU Outputs'!$A:$A,"*"&amp;$A128&amp;"*",'EPS BAU Outputs'!$B:$B,$B$106)/10^12*VLOOKUP($C128,GWPbyPollutant,2,FALSE)</f>
        <v>1.7278</v>
      </c>
      <c r="AE128">
        <f>SUMIFS('EPS BAU Outputs'!AD:AD,'EPS BAU Outputs'!$A:$A,"*"&amp;$C128&amp;"*",'EPS BAU Outputs'!$A:$A,"*"&amp;$B128&amp;"*",'EPS BAU Outputs'!$A:$A,"*"&amp;$A128&amp;"*",'EPS BAU Outputs'!$B:$B,$B$106)/10^12*VLOOKUP($C128,GWPbyPollutant,2,FALSE)</f>
        <v>1.7357500000000001</v>
      </c>
      <c r="AF128">
        <f>SUMIFS('EPS BAU Outputs'!AE:AE,'EPS BAU Outputs'!$A:$A,"*"&amp;$C128&amp;"*",'EPS BAU Outputs'!$A:$A,"*"&amp;$B128&amp;"*",'EPS BAU Outputs'!$A:$A,"*"&amp;$A128&amp;"*",'EPS BAU Outputs'!$B:$B,$B$106)/10^12*VLOOKUP($C128,GWPbyPollutant,2,FALSE)</f>
        <v>1.7437</v>
      </c>
      <c r="AG128">
        <f>SUMIFS('EPS BAU Outputs'!AF:AF,'EPS BAU Outputs'!$A:$A,"*"&amp;$C128&amp;"*",'EPS BAU Outputs'!$A:$A,"*"&amp;$B128&amp;"*",'EPS BAU Outputs'!$A:$A,"*"&amp;$A128&amp;"*",'EPS BAU Outputs'!$B:$B,$B$106)/10^12*VLOOKUP($C128,GWPbyPollutant,2,FALSE)</f>
        <v>1.7516500000000002</v>
      </c>
      <c r="AH128">
        <f>SUMIFS('EPS BAU Outputs'!AG:AG,'EPS BAU Outputs'!$A:$A,"*"&amp;$C128&amp;"*",'EPS BAU Outputs'!$A:$A,"*"&amp;$B128&amp;"*",'EPS BAU Outputs'!$A:$A,"*"&amp;$A128&amp;"*",'EPS BAU Outputs'!$B:$B,$B$106)/10^12*VLOOKUP($C128,GWPbyPollutant,2,FALSE)</f>
        <v>1.7596000000000001</v>
      </c>
    </row>
    <row r="129" spans="1:36" outlineLevel="1">
      <c r="A129" t="s">
        <v>597</v>
      </c>
      <c r="B129" t="s">
        <v>531</v>
      </c>
      <c r="C129" t="s">
        <v>595</v>
      </c>
      <c r="D129">
        <f>SUMIFS('EPS BAU Outputs'!C:C,'EPS BAU Outputs'!$A:$A,"*"&amp;$C129&amp;"*",'EPS BAU Outputs'!$A:$A,"*"&amp;$B129&amp;"*",'EPS BAU Outputs'!$A:$A,"*"&amp;$A129&amp;"*",'EPS BAU Outputs'!$B:$B,$B$106)/10^12*VLOOKUP($C129,GWPbyPollutant,2,FALSE)</f>
        <v>0</v>
      </c>
      <c r="E129">
        <f>SUMIFS('EPS BAU Outputs'!D:D,'EPS BAU Outputs'!$A:$A,"*"&amp;$C129&amp;"*",'EPS BAU Outputs'!$A:$A,"*"&amp;$B129&amp;"*",'EPS BAU Outputs'!$A:$A,"*"&amp;$A129&amp;"*",'EPS BAU Outputs'!$B:$B,$B$106)/10^12*VLOOKUP($C129,GWPbyPollutant,2,FALSE)</f>
        <v>0</v>
      </c>
      <c r="F129">
        <f>SUMIFS('EPS BAU Outputs'!E:E,'EPS BAU Outputs'!$A:$A,"*"&amp;$C129&amp;"*",'EPS BAU Outputs'!$A:$A,"*"&amp;$B129&amp;"*",'EPS BAU Outputs'!$A:$A,"*"&amp;$A129&amp;"*",'EPS BAU Outputs'!$B:$B,$B$106)/10^12*VLOOKUP($C129,GWPbyPollutant,2,FALSE)</f>
        <v>0</v>
      </c>
      <c r="G129">
        <f>SUMIFS('EPS BAU Outputs'!F:F,'EPS BAU Outputs'!$A:$A,"*"&amp;$C129&amp;"*",'EPS BAU Outputs'!$A:$A,"*"&amp;$B129&amp;"*",'EPS BAU Outputs'!$A:$A,"*"&amp;$A129&amp;"*",'EPS BAU Outputs'!$B:$B,$B$106)/10^12*VLOOKUP($C129,GWPbyPollutant,2,FALSE)</f>
        <v>0</v>
      </c>
      <c r="H129">
        <f>SUMIFS('EPS BAU Outputs'!G:G,'EPS BAU Outputs'!$A:$A,"*"&amp;$C129&amp;"*",'EPS BAU Outputs'!$A:$A,"*"&amp;$B129&amp;"*",'EPS BAU Outputs'!$A:$A,"*"&amp;$A129&amp;"*",'EPS BAU Outputs'!$B:$B,$B$106)/10^12*VLOOKUP($C129,GWPbyPollutant,2,FALSE)</f>
        <v>0</v>
      </c>
      <c r="I129">
        <f>SUMIFS('EPS BAU Outputs'!H:H,'EPS BAU Outputs'!$A:$A,"*"&amp;$C129&amp;"*",'EPS BAU Outputs'!$A:$A,"*"&amp;$B129&amp;"*",'EPS BAU Outputs'!$A:$A,"*"&amp;$A129&amp;"*",'EPS BAU Outputs'!$B:$B,$B$106)/10^12*VLOOKUP($C129,GWPbyPollutant,2,FALSE)</f>
        <v>0</v>
      </c>
      <c r="J129">
        <f>SUMIFS('EPS BAU Outputs'!I:I,'EPS BAU Outputs'!$A:$A,"*"&amp;$C129&amp;"*",'EPS BAU Outputs'!$A:$A,"*"&amp;$B129&amp;"*",'EPS BAU Outputs'!$A:$A,"*"&amp;$A129&amp;"*",'EPS BAU Outputs'!$B:$B,$B$106)/10^12*VLOOKUP($C129,GWPbyPollutant,2,FALSE)</f>
        <v>0</v>
      </c>
      <c r="K129">
        <f>SUMIFS('EPS BAU Outputs'!J:J,'EPS BAU Outputs'!$A:$A,"*"&amp;$C129&amp;"*",'EPS BAU Outputs'!$A:$A,"*"&amp;$B129&amp;"*",'EPS BAU Outputs'!$A:$A,"*"&amp;$A129&amp;"*",'EPS BAU Outputs'!$B:$B,$B$106)/10^12*VLOOKUP($C129,GWPbyPollutant,2,FALSE)</f>
        <v>0</v>
      </c>
      <c r="L129">
        <f>SUMIFS('EPS BAU Outputs'!K:K,'EPS BAU Outputs'!$A:$A,"*"&amp;$C129&amp;"*",'EPS BAU Outputs'!$A:$A,"*"&amp;$B129&amp;"*",'EPS BAU Outputs'!$A:$A,"*"&amp;$A129&amp;"*",'EPS BAU Outputs'!$B:$B,$B$106)/10^12*VLOOKUP($C129,GWPbyPollutant,2,FALSE)</f>
        <v>0</v>
      </c>
      <c r="M129">
        <f>SUMIFS('EPS BAU Outputs'!L:L,'EPS BAU Outputs'!$A:$A,"*"&amp;$C129&amp;"*",'EPS BAU Outputs'!$A:$A,"*"&amp;$B129&amp;"*",'EPS BAU Outputs'!$A:$A,"*"&amp;$A129&amp;"*",'EPS BAU Outputs'!$B:$B,$B$106)/10^12*VLOOKUP($C129,GWPbyPollutant,2,FALSE)</f>
        <v>0</v>
      </c>
      <c r="N129">
        <f>SUMIFS('EPS BAU Outputs'!M:M,'EPS BAU Outputs'!$A:$A,"*"&amp;$C129&amp;"*",'EPS BAU Outputs'!$A:$A,"*"&amp;$B129&amp;"*",'EPS BAU Outputs'!$A:$A,"*"&amp;$A129&amp;"*",'EPS BAU Outputs'!$B:$B,$B$106)/10^12*VLOOKUP($C129,GWPbyPollutant,2,FALSE)</f>
        <v>0</v>
      </c>
      <c r="O129">
        <f>SUMIFS('EPS BAU Outputs'!N:N,'EPS BAU Outputs'!$A:$A,"*"&amp;$C129&amp;"*",'EPS BAU Outputs'!$A:$A,"*"&amp;$B129&amp;"*",'EPS BAU Outputs'!$A:$A,"*"&amp;$A129&amp;"*",'EPS BAU Outputs'!$B:$B,$B$106)/10^12*VLOOKUP($C129,GWPbyPollutant,2,FALSE)</f>
        <v>0</v>
      </c>
      <c r="P129">
        <f>SUMIFS('EPS BAU Outputs'!O:O,'EPS BAU Outputs'!$A:$A,"*"&amp;$C129&amp;"*",'EPS BAU Outputs'!$A:$A,"*"&amp;$B129&amp;"*",'EPS BAU Outputs'!$A:$A,"*"&amp;$A129&amp;"*",'EPS BAU Outputs'!$B:$B,$B$106)/10^12*VLOOKUP($C129,GWPbyPollutant,2,FALSE)</f>
        <v>0</v>
      </c>
      <c r="Q129">
        <f>SUMIFS('EPS BAU Outputs'!P:P,'EPS BAU Outputs'!$A:$A,"*"&amp;$C129&amp;"*",'EPS BAU Outputs'!$A:$A,"*"&amp;$B129&amp;"*",'EPS BAU Outputs'!$A:$A,"*"&amp;$A129&amp;"*",'EPS BAU Outputs'!$B:$B,$B$106)/10^12*VLOOKUP($C129,GWPbyPollutant,2,FALSE)</f>
        <v>0</v>
      </c>
      <c r="R129">
        <f>SUMIFS('EPS BAU Outputs'!Q:Q,'EPS BAU Outputs'!$A:$A,"*"&amp;$C129&amp;"*",'EPS BAU Outputs'!$A:$A,"*"&amp;$B129&amp;"*",'EPS BAU Outputs'!$A:$A,"*"&amp;$A129&amp;"*",'EPS BAU Outputs'!$B:$B,$B$106)/10^12*VLOOKUP($C129,GWPbyPollutant,2,FALSE)</f>
        <v>0</v>
      </c>
      <c r="S129">
        <f>SUMIFS('EPS BAU Outputs'!R:R,'EPS BAU Outputs'!$A:$A,"*"&amp;$C129&amp;"*",'EPS BAU Outputs'!$A:$A,"*"&amp;$B129&amp;"*",'EPS BAU Outputs'!$A:$A,"*"&amp;$A129&amp;"*",'EPS BAU Outputs'!$B:$B,$B$106)/10^12*VLOOKUP($C129,GWPbyPollutant,2,FALSE)</f>
        <v>0</v>
      </c>
      <c r="T129">
        <f>SUMIFS('EPS BAU Outputs'!S:S,'EPS BAU Outputs'!$A:$A,"*"&amp;$C129&amp;"*",'EPS BAU Outputs'!$A:$A,"*"&amp;$B129&amp;"*",'EPS BAU Outputs'!$A:$A,"*"&amp;$A129&amp;"*",'EPS BAU Outputs'!$B:$B,$B$106)/10^12*VLOOKUP($C129,GWPbyPollutant,2,FALSE)</f>
        <v>0</v>
      </c>
      <c r="U129">
        <f>SUMIFS('EPS BAU Outputs'!T:T,'EPS BAU Outputs'!$A:$A,"*"&amp;$C129&amp;"*",'EPS BAU Outputs'!$A:$A,"*"&amp;$B129&amp;"*",'EPS BAU Outputs'!$A:$A,"*"&amp;$A129&amp;"*",'EPS BAU Outputs'!$B:$B,$B$106)/10^12*VLOOKUP($C129,GWPbyPollutant,2,FALSE)</f>
        <v>0</v>
      </c>
      <c r="V129">
        <f>SUMIFS('EPS BAU Outputs'!U:U,'EPS BAU Outputs'!$A:$A,"*"&amp;$C129&amp;"*",'EPS BAU Outputs'!$A:$A,"*"&amp;$B129&amp;"*",'EPS BAU Outputs'!$A:$A,"*"&amp;$A129&amp;"*",'EPS BAU Outputs'!$B:$B,$B$106)/10^12*VLOOKUP($C129,GWPbyPollutant,2,FALSE)</f>
        <v>0</v>
      </c>
      <c r="W129">
        <f>SUMIFS('EPS BAU Outputs'!V:V,'EPS BAU Outputs'!$A:$A,"*"&amp;$C129&amp;"*",'EPS BAU Outputs'!$A:$A,"*"&amp;$B129&amp;"*",'EPS BAU Outputs'!$A:$A,"*"&amp;$A129&amp;"*",'EPS BAU Outputs'!$B:$B,$B$106)/10^12*VLOOKUP($C129,GWPbyPollutant,2,FALSE)</f>
        <v>0</v>
      </c>
      <c r="X129">
        <f>SUMIFS('EPS BAU Outputs'!W:W,'EPS BAU Outputs'!$A:$A,"*"&amp;$C129&amp;"*",'EPS BAU Outputs'!$A:$A,"*"&amp;$B129&amp;"*",'EPS BAU Outputs'!$A:$A,"*"&amp;$A129&amp;"*",'EPS BAU Outputs'!$B:$B,$B$106)/10^12*VLOOKUP($C129,GWPbyPollutant,2,FALSE)</f>
        <v>0</v>
      </c>
      <c r="Y129">
        <f>SUMIFS('EPS BAU Outputs'!X:X,'EPS BAU Outputs'!$A:$A,"*"&amp;$C129&amp;"*",'EPS BAU Outputs'!$A:$A,"*"&amp;$B129&amp;"*",'EPS BAU Outputs'!$A:$A,"*"&amp;$A129&amp;"*",'EPS BAU Outputs'!$B:$B,$B$106)/10^12*VLOOKUP($C129,GWPbyPollutant,2,FALSE)</f>
        <v>0</v>
      </c>
      <c r="Z129">
        <f>SUMIFS('EPS BAU Outputs'!Y:Y,'EPS BAU Outputs'!$A:$A,"*"&amp;$C129&amp;"*",'EPS BAU Outputs'!$A:$A,"*"&amp;$B129&amp;"*",'EPS BAU Outputs'!$A:$A,"*"&amp;$A129&amp;"*",'EPS BAU Outputs'!$B:$B,$B$106)/10^12*VLOOKUP($C129,GWPbyPollutant,2,FALSE)</f>
        <v>0</v>
      </c>
      <c r="AA129">
        <f>SUMIFS('EPS BAU Outputs'!Z:Z,'EPS BAU Outputs'!$A:$A,"*"&amp;$C129&amp;"*",'EPS BAU Outputs'!$A:$A,"*"&amp;$B129&amp;"*",'EPS BAU Outputs'!$A:$A,"*"&amp;$A129&amp;"*",'EPS BAU Outputs'!$B:$B,$B$106)/10^12*VLOOKUP($C129,GWPbyPollutant,2,FALSE)</f>
        <v>0</v>
      </c>
      <c r="AB129">
        <f>SUMIFS('EPS BAU Outputs'!AA:AA,'EPS BAU Outputs'!$A:$A,"*"&amp;$C129&amp;"*",'EPS BAU Outputs'!$A:$A,"*"&amp;$B129&amp;"*",'EPS BAU Outputs'!$A:$A,"*"&amp;$A129&amp;"*",'EPS BAU Outputs'!$B:$B,$B$106)/10^12*VLOOKUP($C129,GWPbyPollutant,2,FALSE)</f>
        <v>0</v>
      </c>
      <c r="AC129">
        <f>SUMIFS('EPS BAU Outputs'!AB:AB,'EPS BAU Outputs'!$A:$A,"*"&amp;$C129&amp;"*",'EPS BAU Outputs'!$A:$A,"*"&amp;$B129&amp;"*",'EPS BAU Outputs'!$A:$A,"*"&amp;$A129&amp;"*",'EPS BAU Outputs'!$B:$B,$B$106)/10^12*VLOOKUP($C129,GWPbyPollutant,2,FALSE)</f>
        <v>0</v>
      </c>
      <c r="AD129">
        <f>SUMIFS('EPS BAU Outputs'!AC:AC,'EPS BAU Outputs'!$A:$A,"*"&amp;$C129&amp;"*",'EPS BAU Outputs'!$A:$A,"*"&amp;$B129&amp;"*",'EPS BAU Outputs'!$A:$A,"*"&amp;$A129&amp;"*",'EPS BAU Outputs'!$B:$B,$B$106)/10^12*VLOOKUP($C129,GWPbyPollutant,2,FALSE)</f>
        <v>0</v>
      </c>
      <c r="AE129">
        <f>SUMIFS('EPS BAU Outputs'!AD:AD,'EPS BAU Outputs'!$A:$A,"*"&amp;$C129&amp;"*",'EPS BAU Outputs'!$A:$A,"*"&amp;$B129&amp;"*",'EPS BAU Outputs'!$A:$A,"*"&amp;$A129&amp;"*",'EPS BAU Outputs'!$B:$B,$B$106)/10^12*VLOOKUP($C129,GWPbyPollutant,2,FALSE)</f>
        <v>0</v>
      </c>
      <c r="AF129">
        <f>SUMIFS('EPS BAU Outputs'!AE:AE,'EPS BAU Outputs'!$A:$A,"*"&amp;$C129&amp;"*",'EPS BAU Outputs'!$A:$A,"*"&amp;$B129&amp;"*",'EPS BAU Outputs'!$A:$A,"*"&amp;$A129&amp;"*",'EPS BAU Outputs'!$B:$B,$B$106)/10^12*VLOOKUP($C129,GWPbyPollutant,2,FALSE)</f>
        <v>0</v>
      </c>
      <c r="AG129">
        <f>SUMIFS('EPS BAU Outputs'!AF:AF,'EPS BAU Outputs'!$A:$A,"*"&amp;$C129&amp;"*",'EPS BAU Outputs'!$A:$A,"*"&amp;$B129&amp;"*",'EPS BAU Outputs'!$A:$A,"*"&amp;$A129&amp;"*",'EPS BAU Outputs'!$B:$B,$B$106)/10^12*VLOOKUP($C129,GWPbyPollutant,2,FALSE)</f>
        <v>0</v>
      </c>
      <c r="AH129">
        <f>SUMIFS('EPS BAU Outputs'!AG:AG,'EPS BAU Outputs'!$A:$A,"*"&amp;$C129&amp;"*",'EPS BAU Outputs'!$A:$A,"*"&amp;$B129&amp;"*",'EPS BAU Outputs'!$A:$A,"*"&amp;$A129&amp;"*",'EPS BAU Outputs'!$B:$B,$B$106)/10^12*VLOOKUP($C129,GWPbyPollutant,2,FALSE)</f>
        <v>0</v>
      </c>
    </row>
    <row r="130" spans="1:36" outlineLevel="1">
      <c r="A130" t="s">
        <v>597</v>
      </c>
      <c r="B130" t="s">
        <v>532</v>
      </c>
      <c r="C130" t="s">
        <v>412</v>
      </c>
      <c r="D130">
        <f>SUMIFS('EPS BAU Outputs'!C:C,'EPS BAU Outputs'!$A:$A,"*"&amp;$C130&amp;"*",'EPS BAU Outputs'!$A:$A,"*"&amp;$B130&amp;"*",'EPS BAU Outputs'!$A:$A,"*"&amp;$A130&amp;"*",'EPS BAU Outputs'!$B:$B,$B$106)/10^12*VLOOKUP($C130,GWPbyPollutant,2,FALSE)</f>
        <v>0</v>
      </c>
      <c r="E130">
        <f>SUMIFS('EPS BAU Outputs'!D:D,'EPS BAU Outputs'!$A:$A,"*"&amp;$C130&amp;"*",'EPS BAU Outputs'!$A:$A,"*"&amp;$B130&amp;"*",'EPS BAU Outputs'!$A:$A,"*"&amp;$A130&amp;"*",'EPS BAU Outputs'!$B:$B,$B$106)/10^12*VLOOKUP($C130,GWPbyPollutant,2,FALSE)</f>
        <v>0</v>
      </c>
      <c r="F130">
        <f>SUMIFS('EPS BAU Outputs'!E:E,'EPS BAU Outputs'!$A:$A,"*"&amp;$C130&amp;"*",'EPS BAU Outputs'!$A:$A,"*"&amp;$B130&amp;"*",'EPS BAU Outputs'!$A:$A,"*"&amp;$A130&amp;"*",'EPS BAU Outputs'!$B:$B,$B$106)/10^12*VLOOKUP($C130,GWPbyPollutant,2,FALSE)</f>
        <v>0</v>
      </c>
      <c r="G130">
        <f>SUMIFS('EPS BAU Outputs'!F:F,'EPS BAU Outputs'!$A:$A,"*"&amp;$C130&amp;"*",'EPS BAU Outputs'!$A:$A,"*"&amp;$B130&amp;"*",'EPS BAU Outputs'!$A:$A,"*"&amp;$A130&amp;"*",'EPS BAU Outputs'!$B:$B,$B$106)/10^12*VLOOKUP($C130,GWPbyPollutant,2,FALSE)</f>
        <v>0</v>
      </c>
      <c r="H130">
        <f>SUMIFS('EPS BAU Outputs'!G:G,'EPS BAU Outputs'!$A:$A,"*"&amp;$C130&amp;"*",'EPS BAU Outputs'!$A:$A,"*"&amp;$B130&amp;"*",'EPS BAU Outputs'!$A:$A,"*"&amp;$A130&amp;"*",'EPS BAU Outputs'!$B:$B,$B$106)/10^12*VLOOKUP($C130,GWPbyPollutant,2,FALSE)</f>
        <v>0</v>
      </c>
      <c r="I130">
        <f>SUMIFS('EPS BAU Outputs'!H:H,'EPS BAU Outputs'!$A:$A,"*"&amp;$C130&amp;"*",'EPS BAU Outputs'!$A:$A,"*"&amp;$B130&amp;"*",'EPS BAU Outputs'!$A:$A,"*"&amp;$A130&amp;"*",'EPS BAU Outputs'!$B:$B,$B$106)/10^12*VLOOKUP($C130,GWPbyPollutant,2,FALSE)</f>
        <v>0</v>
      </c>
      <c r="J130">
        <f>SUMIFS('EPS BAU Outputs'!I:I,'EPS BAU Outputs'!$A:$A,"*"&amp;$C130&amp;"*",'EPS BAU Outputs'!$A:$A,"*"&amp;$B130&amp;"*",'EPS BAU Outputs'!$A:$A,"*"&amp;$A130&amp;"*",'EPS BAU Outputs'!$B:$B,$B$106)/10^12*VLOOKUP($C130,GWPbyPollutant,2,FALSE)</f>
        <v>0</v>
      </c>
      <c r="K130">
        <f>SUMIFS('EPS BAU Outputs'!J:J,'EPS BAU Outputs'!$A:$A,"*"&amp;$C130&amp;"*",'EPS BAU Outputs'!$A:$A,"*"&amp;$B130&amp;"*",'EPS BAU Outputs'!$A:$A,"*"&amp;$A130&amp;"*",'EPS BAU Outputs'!$B:$B,$B$106)/10^12*VLOOKUP($C130,GWPbyPollutant,2,FALSE)</f>
        <v>0</v>
      </c>
      <c r="L130">
        <f>SUMIFS('EPS BAU Outputs'!K:K,'EPS BAU Outputs'!$A:$A,"*"&amp;$C130&amp;"*",'EPS BAU Outputs'!$A:$A,"*"&amp;$B130&amp;"*",'EPS BAU Outputs'!$A:$A,"*"&amp;$A130&amp;"*",'EPS BAU Outputs'!$B:$B,$B$106)/10^12*VLOOKUP($C130,GWPbyPollutant,2,FALSE)</f>
        <v>0</v>
      </c>
      <c r="M130">
        <f>SUMIFS('EPS BAU Outputs'!L:L,'EPS BAU Outputs'!$A:$A,"*"&amp;$C130&amp;"*",'EPS BAU Outputs'!$A:$A,"*"&amp;$B130&amp;"*",'EPS BAU Outputs'!$A:$A,"*"&amp;$A130&amp;"*",'EPS BAU Outputs'!$B:$B,$B$106)/10^12*VLOOKUP($C130,GWPbyPollutant,2,FALSE)</f>
        <v>0</v>
      </c>
      <c r="N130">
        <f>SUMIFS('EPS BAU Outputs'!M:M,'EPS BAU Outputs'!$A:$A,"*"&amp;$C130&amp;"*",'EPS BAU Outputs'!$A:$A,"*"&amp;$B130&amp;"*",'EPS BAU Outputs'!$A:$A,"*"&amp;$A130&amp;"*",'EPS BAU Outputs'!$B:$B,$B$106)/10^12*VLOOKUP($C130,GWPbyPollutant,2,FALSE)</f>
        <v>0</v>
      </c>
      <c r="O130">
        <f>SUMIFS('EPS BAU Outputs'!N:N,'EPS BAU Outputs'!$A:$A,"*"&amp;$C130&amp;"*",'EPS BAU Outputs'!$A:$A,"*"&amp;$B130&amp;"*",'EPS BAU Outputs'!$A:$A,"*"&amp;$A130&amp;"*",'EPS BAU Outputs'!$B:$B,$B$106)/10^12*VLOOKUP($C130,GWPbyPollutant,2,FALSE)</f>
        <v>0</v>
      </c>
      <c r="P130">
        <f>SUMIFS('EPS BAU Outputs'!O:O,'EPS BAU Outputs'!$A:$A,"*"&amp;$C130&amp;"*",'EPS BAU Outputs'!$A:$A,"*"&amp;$B130&amp;"*",'EPS BAU Outputs'!$A:$A,"*"&amp;$A130&amp;"*",'EPS BAU Outputs'!$B:$B,$B$106)/10^12*VLOOKUP($C130,GWPbyPollutant,2,FALSE)</f>
        <v>0</v>
      </c>
      <c r="Q130">
        <f>SUMIFS('EPS BAU Outputs'!P:P,'EPS BAU Outputs'!$A:$A,"*"&amp;$C130&amp;"*",'EPS BAU Outputs'!$A:$A,"*"&amp;$B130&amp;"*",'EPS BAU Outputs'!$A:$A,"*"&amp;$A130&amp;"*",'EPS BAU Outputs'!$B:$B,$B$106)/10^12*VLOOKUP($C130,GWPbyPollutant,2,FALSE)</f>
        <v>0</v>
      </c>
      <c r="R130">
        <f>SUMIFS('EPS BAU Outputs'!Q:Q,'EPS BAU Outputs'!$A:$A,"*"&amp;$C130&amp;"*",'EPS BAU Outputs'!$A:$A,"*"&amp;$B130&amp;"*",'EPS BAU Outputs'!$A:$A,"*"&amp;$A130&amp;"*",'EPS BAU Outputs'!$B:$B,$B$106)/10^12*VLOOKUP($C130,GWPbyPollutant,2,FALSE)</f>
        <v>0</v>
      </c>
      <c r="S130">
        <f>SUMIFS('EPS BAU Outputs'!R:R,'EPS BAU Outputs'!$A:$A,"*"&amp;$C130&amp;"*",'EPS BAU Outputs'!$A:$A,"*"&amp;$B130&amp;"*",'EPS BAU Outputs'!$A:$A,"*"&amp;$A130&amp;"*",'EPS BAU Outputs'!$B:$B,$B$106)/10^12*VLOOKUP($C130,GWPbyPollutant,2,FALSE)</f>
        <v>0</v>
      </c>
      <c r="T130">
        <f>SUMIFS('EPS BAU Outputs'!S:S,'EPS BAU Outputs'!$A:$A,"*"&amp;$C130&amp;"*",'EPS BAU Outputs'!$A:$A,"*"&amp;$B130&amp;"*",'EPS BAU Outputs'!$A:$A,"*"&amp;$A130&amp;"*",'EPS BAU Outputs'!$B:$B,$B$106)/10^12*VLOOKUP($C130,GWPbyPollutant,2,FALSE)</f>
        <v>0</v>
      </c>
      <c r="U130">
        <f>SUMIFS('EPS BAU Outputs'!T:T,'EPS BAU Outputs'!$A:$A,"*"&amp;$C130&amp;"*",'EPS BAU Outputs'!$A:$A,"*"&amp;$B130&amp;"*",'EPS BAU Outputs'!$A:$A,"*"&amp;$A130&amp;"*",'EPS BAU Outputs'!$B:$B,$B$106)/10^12*VLOOKUP($C130,GWPbyPollutant,2,FALSE)</f>
        <v>0</v>
      </c>
      <c r="V130">
        <f>SUMIFS('EPS BAU Outputs'!U:U,'EPS BAU Outputs'!$A:$A,"*"&amp;$C130&amp;"*",'EPS BAU Outputs'!$A:$A,"*"&amp;$B130&amp;"*",'EPS BAU Outputs'!$A:$A,"*"&amp;$A130&amp;"*",'EPS BAU Outputs'!$B:$B,$B$106)/10^12*VLOOKUP($C130,GWPbyPollutant,2,FALSE)</f>
        <v>0</v>
      </c>
      <c r="W130">
        <f>SUMIFS('EPS BAU Outputs'!V:V,'EPS BAU Outputs'!$A:$A,"*"&amp;$C130&amp;"*",'EPS BAU Outputs'!$A:$A,"*"&amp;$B130&amp;"*",'EPS BAU Outputs'!$A:$A,"*"&amp;$A130&amp;"*",'EPS BAU Outputs'!$B:$B,$B$106)/10^12*VLOOKUP($C130,GWPbyPollutant,2,FALSE)</f>
        <v>0</v>
      </c>
      <c r="X130">
        <f>SUMIFS('EPS BAU Outputs'!W:W,'EPS BAU Outputs'!$A:$A,"*"&amp;$C130&amp;"*",'EPS BAU Outputs'!$A:$A,"*"&amp;$B130&amp;"*",'EPS BAU Outputs'!$A:$A,"*"&amp;$A130&amp;"*",'EPS BAU Outputs'!$B:$B,$B$106)/10^12*VLOOKUP($C130,GWPbyPollutant,2,FALSE)</f>
        <v>0</v>
      </c>
      <c r="Y130">
        <f>SUMIFS('EPS BAU Outputs'!X:X,'EPS BAU Outputs'!$A:$A,"*"&amp;$C130&amp;"*",'EPS BAU Outputs'!$A:$A,"*"&amp;$B130&amp;"*",'EPS BAU Outputs'!$A:$A,"*"&amp;$A130&amp;"*",'EPS BAU Outputs'!$B:$B,$B$106)/10^12*VLOOKUP($C130,GWPbyPollutant,2,FALSE)</f>
        <v>0</v>
      </c>
      <c r="Z130">
        <f>SUMIFS('EPS BAU Outputs'!Y:Y,'EPS BAU Outputs'!$A:$A,"*"&amp;$C130&amp;"*",'EPS BAU Outputs'!$A:$A,"*"&amp;$B130&amp;"*",'EPS BAU Outputs'!$A:$A,"*"&amp;$A130&amp;"*",'EPS BAU Outputs'!$B:$B,$B$106)/10^12*VLOOKUP($C130,GWPbyPollutant,2,FALSE)</f>
        <v>0</v>
      </c>
      <c r="AA130">
        <f>SUMIFS('EPS BAU Outputs'!Z:Z,'EPS BAU Outputs'!$A:$A,"*"&amp;$C130&amp;"*",'EPS BAU Outputs'!$A:$A,"*"&amp;$B130&amp;"*",'EPS BAU Outputs'!$A:$A,"*"&amp;$A130&amp;"*",'EPS BAU Outputs'!$B:$B,$B$106)/10^12*VLOOKUP($C130,GWPbyPollutant,2,FALSE)</f>
        <v>0</v>
      </c>
      <c r="AB130">
        <f>SUMIFS('EPS BAU Outputs'!AA:AA,'EPS BAU Outputs'!$A:$A,"*"&amp;$C130&amp;"*",'EPS BAU Outputs'!$A:$A,"*"&amp;$B130&amp;"*",'EPS BAU Outputs'!$A:$A,"*"&amp;$A130&amp;"*",'EPS BAU Outputs'!$B:$B,$B$106)/10^12*VLOOKUP($C130,GWPbyPollutant,2,FALSE)</f>
        <v>0</v>
      </c>
      <c r="AC130">
        <f>SUMIFS('EPS BAU Outputs'!AB:AB,'EPS BAU Outputs'!$A:$A,"*"&amp;$C130&amp;"*",'EPS BAU Outputs'!$A:$A,"*"&amp;$B130&amp;"*",'EPS BAU Outputs'!$A:$A,"*"&amp;$A130&amp;"*",'EPS BAU Outputs'!$B:$B,$B$106)/10^12*VLOOKUP($C130,GWPbyPollutant,2,FALSE)</f>
        <v>0</v>
      </c>
      <c r="AD130">
        <f>SUMIFS('EPS BAU Outputs'!AC:AC,'EPS BAU Outputs'!$A:$A,"*"&amp;$C130&amp;"*",'EPS BAU Outputs'!$A:$A,"*"&amp;$B130&amp;"*",'EPS BAU Outputs'!$A:$A,"*"&amp;$A130&amp;"*",'EPS BAU Outputs'!$B:$B,$B$106)/10^12*VLOOKUP($C130,GWPbyPollutant,2,FALSE)</f>
        <v>0</v>
      </c>
      <c r="AE130">
        <f>SUMIFS('EPS BAU Outputs'!AD:AD,'EPS BAU Outputs'!$A:$A,"*"&amp;$C130&amp;"*",'EPS BAU Outputs'!$A:$A,"*"&amp;$B130&amp;"*",'EPS BAU Outputs'!$A:$A,"*"&amp;$A130&amp;"*",'EPS BAU Outputs'!$B:$B,$B$106)/10^12*VLOOKUP($C130,GWPbyPollutant,2,FALSE)</f>
        <v>0</v>
      </c>
      <c r="AF130">
        <f>SUMIFS('EPS BAU Outputs'!AE:AE,'EPS BAU Outputs'!$A:$A,"*"&amp;$C130&amp;"*",'EPS BAU Outputs'!$A:$A,"*"&amp;$B130&amp;"*",'EPS BAU Outputs'!$A:$A,"*"&amp;$A130&amp;"*",'EPS BAU Outputs'!$B:$B,$B$106)/10^12*VLOOKUP($C130,GWPbyPollutant,2,FALSE)</f>
        <v>0</v>
      </c>
      <c r="AG130">
        <f>SUMIFS('EPS BAU Outputs'!AF:AF,'EPS BAU Outputs'!$A:$A,"*"&amp;$C130&amp;"*",'EPS BAU Outputs'!$A:$A,"*"&amp;$B130&amp;"*",'EPS BAU Outputs'!$A:$A,"*"&amp;$A130&amp;"*",'EPS BAU Outputs'!$B:$B,$B$106)/10^12*VLOOKUP($C130,GWPbyPollutant,2,FALSE)</f>
        <v>0</v>
      </c>
      <c r="AH130">
        <f>SUMIFS('EPS BAU Outputs'!AG:AG,'EPS BAU Outputs'!$A:$A,"*"&amp;$C130&amp;"*",'EPS BAU Outputs'!$A:$A,"*"&amp;$B130&amp;"*",'EPS BAU Outputs'!$A:$A,"*"&amp;$A130&amp;"*",'EPS BAU Outputs'!$B:$B,$B$106)/10^12*VLOOKUP($C130,GWPbyPollutant,2,FALSE)</f>
        <v>0</v>
      </c>
    </row>
    <row r="131" spans="1:36" outlineLevel="1">
      <c r="A131" t="s">
        <v>597</v>
      </c>
      <c r="B131" t="s">
        <v>532</v>
      </c>
      <c r="C131" t="s">
        <v>411</v>
      </c>
      <c r="D131">
        <f>SUMIFS('EPS BAU Outputs'!C:C,'EPS BAU Outputs'!$A:$A,"*"&amp;$C131&amp;"*",'EPS BAU Outputs'!$A:$A,"*"&amp;$B131&amp;"*",'EPS BAU Outputs'!$A:$A,"*"&amp;$A131&amp;"*",'EPS BAU Outputs'!$B:$B,$B$106)/10^12*VLOOKUP($C131,GWPbyPollutant,2,FALSE)</f>
        <v>0</v>
      </c>
      <c r="E131">
        <f>SUMIFS('EPS BAU Outputs'!D:D,'EPS BAU Outputs'!$A:$A,"*"&amp;$C131&amp;"*",'EPS BAU Outputs'!$A:$A,"*"&amp;$B131&amp;"*",'EPS BAU Outputs'!$A:$A,"*"&amp;$A131&amp;"*",'EPS BAU Outputs'!$B:$B,$B$106)/10^12*VLOOKUP($C131,GWPbyPollutant,2,FALSE)</f>
        <v>0</v>
      </c>
      <c r="F131">
        <f>SUMIFS('EPS BAU Outputs'!E:E,'EPS BAU Outputs'!$A:$A,"*"&amp;$C131&amp;"*",'EPS BAU Outputs'!$A:$A,"*"&amp;$B131&amp;"*",'EPS BAU Outputs'!$A:$A,"*"&amp;$A131&amp;"*",'EPS BAU Outputs'!$B:$B,$B$106)/10^12*VLOOKUP($C131,GWPbyPollutant,2,FALSE)</f>
        <v>0</v>
      </c>
      <c r="G131">
        <f>SUMIFS('EPS BAU Outputs'!F:F,'EPS BAU Outputs'!$A:$A,"*"&amp;$C131&amp;"*",'EPS BAU Outputs'!$A:$A,"*"&amp;$B131&amp;"*",'EPS BAU Outputs'!$A:$A,"*"&amp;$A131&amp;"*",'EPS BAU Outputs'!$B:$B,$B$106)/10^12*VLOOKUP($C131,GWPbyPollutant,2,FALSE)</f>
        <v>0</v>
      </c>
      <c r="H131">
        <f>SUMIFS('EPS BAU Outputs'!G:G,'EPS BAU Outputs'!$A:$A,"*"&amp;$C131&amp;"*",'EPS BAU Outputs'!$A:$A,"*"&amp;$B131&amp;"*",'EPS BAU Outputs'!$A:$A,"*"&amp;$A131&amp;"*",'EPS BAU Outputs'!$B:$B,$B$106)/10^12*VLOOKUP($C131,GWPbyPollutant,2,FALSE)</f>
        <v>0</v>
      </c>
      <c r="I131">
        <f>SUMIFS('EPS BAU Outputs'!H:H,'EPS BAU Outputs'!$A:$A,"*"&amp;$C131&amp;"*",'EPS BAU Outputs'!$A:$A,"*"&amp;$B131&amp;"*",'EPS BAU Outputs'!$A:$A,"*"&amp;$A131&amp;"*",'EPS BAU Outputs'!$B:$B,$B$106)/10^12*VLOOKUP($C131,GWPbyPollutant,2,FALSE)</f>
        <v>0</v>
      </c>
      <c r="J131">
        <f>SUMIFS('EPS BAU Outputs'!I:I,'EPS BAU Outputs'!$A:$A,"*"&amp;$C131&amp;"*",'EPS BAU Outputs'!$A:$A,"*"&amp;$B131&amp;"*",'EPS BAU Outputs'!$A:$A,"*"&amp;$A131&amp;"*",'EPS BAU Outputs'!$B:$B,$B$106)/10^12*VLOOKUP($C131,GWPbyPollutant,2,FALSE)</f>
        <v>0</v>
      </c>
      <c r="K131">
        <f>SUMIFS('EPS BAU Outputs'!J:J,'EPS BAU Outputs'!$A:$A,"*"&amp;$C131&amp;"*",'EPS BAU Outputs'!$A:$A,"*"&amp;$B131&amp;"*",'EPS BAU Outputs'!$A:$A,"*"&amp;$A131&amp;"*",'EPS BAU Outputs'!$B:$B,$B$106)/10^12*VLOOKUP($C131,GWPbyPollutant,2,FALSE)</f>
        <v>0</v>
      </c>
      <c r="L131">
        <f>SUMIFS('EPS BAU Outputs'!K:K,'EPS BAU Outputs'!$A:$A,"*"&amp;$C131&amp;"*",'EPS BAU Outputs'!$A:$A,"*"&amp;$B131&amp;"*",'EPS BAU Outputs'!$A:$A,"*"&amp;$A131&amp;"*",'EPS BAU Outputs'!$B:$B,$B$106)/10^12*VLOOKUP($C131,GWPbyPollutant,2,FALSE)</f>
        <v>0</v>
      </c>
      <c r="M131">
        <f>SUMIFS('EPS BAU Outputs'!L:L,'EPS BAU Outputs'!$A:$A,"*"&amp;$C131&amp;"*",'EPS BAU Outputs'!$A:$A,"*"&amp;$B131&amp;"*",'EPS BAU Outputs'!$A:$A,"*"&amp;$A131&amp;"*",'EPS BAU Outputs'!$B:$B,$B$106)/10^12*VLOOKUP($C131,GWPbyPollutant,2,FALSE)</f>
        <v>0</v>
      </c>
      <c r="N131">
        <f>SUMIFS('EPS BAU Outputs'!M:M,'EPS BAU Outputs'!$A:$A,"*"&amp;$C131&amp;"*",'EPS BAU Outputs'!$A:$A,"*"&amp;$B131&amp;"*",'EPS BAU Outputs'!$A:$A,"*"&amp;$A131&amp;"*",'EPS BAU Outputs'!$B:$B,$B$106)/10^12*VLOOKUP($C131,GWPbyPollutant,2,FALSE)</f>
        <v>0</v>
      </c>
      <c r="O131">
        <f>SUMIFS('EPS BAU Outputs'!N:N,'EPS BAU Outputs'!$A:$A,"*"&amp;$C131&amp;"*",'EPS BAU Outputs'!$A:$A,"*"&amp;$B131&amp;"*",'EPS BAU Outputs'!$A:$A,"*"&amp;$A131&amp;"*",'EPS BAU Outputs'!$B:$B,$B$106)/10^12*VLOOKUP($C131,GWPbyPollutant,2,FALSE)</f>
        <v>0</v>
      </c>
      <c r="P131">
        <f>SUMIFS('EPS BAU Outputs'!O:O,'EPS BAU Outputs'!$A:$A,"*"&amp;$C131&amp;"*",'EPS BAU Outputs'!$A:$A,"*"&amp;$B131&amp;"*",'EPS BAU Outputs'!$A:$A,"*"&amp;$A131&amp;"*",'EPS BAU Outputs'!$B:$B,$B$106)/10^12*VLOOKUP($C131,GWPbyPollutant,2,FALSE)</f>
        <v>0</v>
      </c>
      <c r="Q131">
        <f>SUMIFS('EPS BAU Outputs'!P:P,'EPS BAU Outputs'!$A:$A,"*"&amp;$C131&amp;"*",'EPS BAU Outputs'!$A:$A,"*"&amp;$B131&amp;"*",'EPS BAU Outputs'!$A:$A,"*"&amp;$A131&amp;"*",'EPS BAU Outputs'!$B:$B,$B$106)/10^12*VLOOKUP($C131,GWPbyPollutant,2,FALSE)</f>
        <v>0</v>
      </c>
      <c r="R131">
        <f>SUMIFS('EPS BAU Outputs'!Q:Q,'EPS BAU Outputs'!$A:$A,"*"&amp;$C131&amp;"*",'EPS BAU Outputs'!$A:$A,"*"&amp;$B131&amp;"*",'EPS BAU Outputs'!$A:$A,"*"&amp;$A131&amp;"*",'EPS BAU Outputs'!$B:$B,$B$106)/10^12*VLOOKUP($C131,GWPbyPollutant,2,FALSE)</f>
        <v>0</v>
      </c>
      <c r="S131">
        <f>SUMIFS('EPS BAU Outputs'!R:R,'EPS BAU Outputs'!$A:$A,"*"&amp;$C131&amp;"*",'EPS BAU Outputs'!$A:$A,"*"&amp;$B131&amp;"*",'EPS BAU Outputs'!$A:$A,"*"&amp;$A131&amp;"*",'EPS BAU Outputs'!$B:$B,$B$106)/10^12*VLOOKUP($C131,GWPbyPollutant,2,FALSE)</f>
        <v>0</v>
      </c>
      <c r="T131">
        <f>SUMIFS('EPS BAU Outputs'!S:S,'EPS BAU Outputs'!$A:$A,"*"&amp;$C131&amp;"*",'EPS BAU Outputs'!$A:$A,"*"&amp;$B131&amp;"*",'EPS BAU Outputs'!$A:$A,"*"&amp;$A131&amp;"*",'EPS BAU Outputs'!$B:$B,$B$106)/10^12*VLOOKUP($C131,GWPbyPollutant,2,FALSE)</f>
        <v>0</v>
      </c>
      <c r="U131">
        <f>SUMIFS('EPS BAU Outputs'!T:T,'EPS BAU Outputs'!$A:$A,"*"&amp;$C131&amp;"*",'EPS BAU Outputs'!$A:$A,"*"&amp;$B131&amp;"*",'EPS BAU Outputs'!$A:$A,"*"&amp;$A131&amp;"*",'EPS BAU Outputs'!$B:$B,$B$106)/10^12*VLOOKUP($C131,GWPbyPollutant,2,FALSE)</f>
        <v>0</v>
      </c>
      <c r="V131">
        <f>SUMIFS('EPS BAU Outputs'!U:U,'EPS BAU Outputs'!$A:$A,"*"&amp;$C131&amp;"*",'EPS BAU Outputs'!$A:$A,"*"&amp;$B131&amp;"*",'EPS BAU Outputs'!$A:$A,"*"&amp;$A131&amp;"*",'EPS BAU Outputs'!$B:$B,$B$106)/10^12*VLOOKUP($C131,GWPbyPollutant,2,FALSE)</f>
        <v>0</v>
      </c>
      <c r="W131">
        <f>SUMIFS('EPS BAU Outputs'!V:V,'EPS BAU Outputs'!$A:$A,"*"&amp;$C131&amp;"*",'EPS BAU Outputs'!$A:$A,"*"&amp;$B131&amp;"*",'EPS BAU Outputs'!$A:$A,"*"&amp;$A131&amp;"*",'EPS BAU Outputs'!$B:$B,$B$106)/10^12*VLOOKUP($C131,GWPbyPollutant,2,FALSE)</f>
        <v>0</v>
      </c>
      <c r="X131">
        <f>SUMIFS('EPS BAU Outputs'!W:W,'EPS BAU Outputs'!$A:$A,"*"&amp;$C131&amp;"*",'EPS BAU Outputs'!$A:$A,"*"&amp;$B131&amp;"*",'EPS BAU Outputs'!$A:$A,"*"&amp;$A131&amp;"*",'EPS BAU Outputs'!$B:$B,$B$106)/10^12*VLOOKUP($C131,GWPbyPollutant,2,FALSE)</f>
        <v>0</v>
      </c>
      <c r="Y131">
        <f>SUMIFS('EPS BAU Outputs'!X:X,'EPS BAU Outputs'!$A:$A,"*"&amp;$C131&amp;"*",'EPS BAU Outputs'!$A:$A,"*"&amp;$B131&amp;"*",'EPS BAU Outputs'!$A:$A,"*"&amp;$A131&amp;"*",'EPS BAU Outputs'!$B:$B,$B$106)/10^12*VLOOKUP($C131,GWPbyPollutant,2,FALSE)</f>
        <v>0</v>
      </c>
      <c r="Z131">
        <f>SUMIFS('EPS BAU Outputs'!Y:Y,'EPS BAU Outputs'!$A:$A,"*"&amp;$C131&amp;"*",'EPS BAU Outputs'!$A:$A,"*"&amp;$B131&amp;"*",'EPS BAU Outputs'!$A:$A,"*"&amp;$A131&amp;"*",'EPS BAU Outputs'!$B:$B,$B$106)/10^12*VLOOKUP($C131,GWPbyPollutant,2,FALSE)</f>
        <v>0</v>
      </c>
      <c r="AA131">
        <f>SUMIFS('EPS BAU Outputs'!Z:Z,'EPS BAU Outputs'!$A:$A,"*"&amp;$C131&amp;"*",'EPS BAU Outputs'!$A:$A,"*"&amp;$B131&amp;"*",'EPS BAU Outputs'!$A:$A,"*"&amp;$A131&amp;"*",'EPS BAU Outputs'!$B:$B,$B$106)/10^12*VLOOKUP($C131,GWPbyPollutant,2,FALSE)</f>
        <v>0</v>
      </c>
      <c r="AB131">
        <f>SUMIFS('EPS BAU Outputs'!AA:AA,'EPS BAU Outputs'!$A:$A,"*"&amp;$C131&amp;"*",'EPS BAU Outputs'!$A:$A,"*"&amp;$B131&amp;"*",'EPS BAU Outputs'!$A:$A,"*"&amp;$A131&amp;"*",'EPS BAU Outputs'!$B:$B,$B$106)/10^12*VLOOKUP($C131,GWPbyPollutant,2,FALSE)</f>
        <v>0</v>
      </c>
      <c r="AC131">
        <f>SUMIFS('EPS BAU Outputs'!AB:AB,'EPS BAU Outputs'!$A:$A,"*"&amp;$C131&amp;"*",'EPS BAU Outputs'!$A:$A,"*"&amp;$B131&amp;"*",'EPS BAU Outputs'!$A:$A,"*"&amp;$A131&amp;"*",'EPS BAU Outputs'!$B:$B,$B$106)/10^12*VLOOKUP($C131,GWPbyPollutant,2,FALSE)</f>
        <v>0</v>
      </c>
      <c r="AD131">
        <f>SUMIFS('EPS BAU Outputs'!AC:AC,'EPS BAU Outputs'!$A:$A,"*"&amp;$C131&amp;"*",'EPS BAU Outputs'!$A:$A,"*"&amp;$B131&amp;"*",'EPS BAU Outputs'!$A:$A,"*"&amp;$A131&amp;"*",'EPS BAU Outputs'!$B:$B,$B$106)/10^12*VLOOKUP($C131,GWPbyPollutant,2,FALSE)</f>
        <v>0</v>
      </c>
      <c r="AE131">
        <f>SUMIFS('EPS BAU Outputs'!AD:AD,'EPS BAU Outputs'!$A:$A,"*"&amp;$C131&amp;"*",'EPS BAU Outputs'!$A:$A,"*"&amp;$B131&amp;"*",'EPS BAU Outputs'!$A:$A,"*"&amp;$A131&amp;"*",'EPS BAU Outputs'!$B:$B,$B$106)/10^12*VLOOKUP($C131,GWPbyPollutant,2,FALSE)</f>
        <v>0</v>
      </c>
      <c r="AF131">
        <f>SUMIFS('EPS BAU Outputs'!AE:AE,'EPS BAU Outputs'!$A:$A,"*"&amp;$C131&amp;"*",'EPS BAU Outputs'!$A:$A,"*"&amp;$B131&amp;"*",'EPS BAU Outputs'!$A:$A,"*"&amp;$A131&amp;"*",'EPS BAU Outputs'!$B:$B,$B$106)/10^12*VLOOKUP($C131,GWPbyPollutant,2,FALSE)</f>
        <v>0</v>
      </c>
      <c r="AG131">
        <f>SUMIFS('EPS BAU Outputs'!AF:AF,'EPS BAU Outputs'!$A:$A,"*"&amp;$C131&amp;"*",'EPS BAU Outputs'!$A:$A,"*"&amp;$B131&amp;"*",'EPS BAU Outputs'!$A:$A,"*"&amp;$A131&amp;"*",'EPS BAU Outputs'!$B:$B,$B$106)/10^12*VLOOKUP($C131,GWPbyPollutant,2,FALSE)</f>
        <v>0</v>
      </c>
      <c r="AH131">
        <f>SUMIFS('EPS BAU Outputs'!AG:AG,'EPS BAU Outputs'!$A:$A,"*"&amp;$C131&amp;"*",'EPS BAU Outputs'!$A:$A,"*"&amp;$B131&amp;"*",'EPS BAU Outputs'!$A:$A,"*"&amp;$A131&amp;"*",'EPS BAU Outputs'!$B:$B,$B$106)/10^12*VLOOKUP($C131,GWPbyPollutant,2,FALSE)</f>
        <v>0</v>
      </c>
    </row>
    <row r="132" spans="1:36" outlineLevel="1">
      <c r="A132" t="s">
        <v>597</v>
      </c>
      <c r="B132" t="s">
        <v>532</v>
      </c>
      <c r="C132" t="s">
        <v>595</v>
      </c>
      <c r="D132">
        <f>SUMIFS('EPS BAU Outputs'!C:C,'EPS BAU Outputs'!$A:$A,"*"&amp;$C132&amp;"*",'EPS BAU Outputs'!$A:$A,"*"&amp;$B132&amp;"*",'EPS BAU Outputs'!$A:$A,"*"&amp;$A132&amp;"*",'EPS BAU Outputs'!$B:$B,$B$106)/10^12*VLOOKUP($C132,GWPbyPollutant,2,FALSE)</f>
        <v>0</v>
      </c>
      <c r="E132">
        <f>SUMIFS('EPS BAU Outputs'!D:D,'EPS BAU Outputs'!$A:$A,"*"&amp;$C132&amp;"*",'EPS BAU Outputs'!$A:$A,"*"&amp;$B132&amp;"*",'EPS BAU Outputs'!$A:$A,"*"&amp;$A132&amp;"*",'EPS BAU Outputs'!$B:$B,$B$106)/10^12*VLOOKUP($C132,GWPbyPollutant,2,FALSE)</f>
        <v>0</v>
      </c>
      <c r="F132">
        <f>SUMIFS('EPS BAU Outputs'!E:E,'EPS BAU Outputs'!$A:$A,"*"&amp;$C132&amp;"*",'EPS BAU Outputs'!$A:$A,"*"&amp;$B132&amp;"*",'EPS BAU Outputs'!$A:$A,"*"&amp;$A132&amp;"*",'EPS BAU Outputs'!$B:$B,$B$106)/10^12*VLOOKUP($C132,GWPbyPollutant,2,FALSE)</f>
        <v>0</v>
      </c>
      <c r="G132">
        <f>SUMIFS('EPS BAU Outputs'!F:F,'EPS BAU Outputs'!$A:$A,"*"&amp;$C132&amp;"*",'EPS BAU Outputs'!$A:$A,"*"&amp;$B132&amp;"*",'EPS BAU Outputs'!$A:$A,"*"&amp;$A132&amp;"*",'EPS BAU Outputs'!$B:$B,$B$106)/10^12*VLOOKUP($C132,GWPbyPollutant,2,FALSE)</f>
        <v>0</v>
      </c>
      <c r="H132">
        <f>SUMIFS('EPS BAU Outputs'!G:G,'EPS BAU Outputs'!$A:$A,"*"&amp;$C132&amp;"*",'EPS BAU Outputs'!$A:$A,"*"&amp;$B132&amp;"*",'EPS BAU Outputs'!$A:$A,"*"&amp;$A132&amp;"*",'EPS BAU Outputs'!$B:$B,$B$106)/10^12*VLOOKUP($C132,GWPbyPollutant,2,FALSE)</f>
        <v>0</v>
      </c>
      <c r="I132">
        <f>SUMIFS('EPS BAU Outputs'!H:H,'EPS BAU Outputs'!$A:$A,"*"&amp;$C132&amp;"*",'EPS BAU Outputs'!$A:$A,"*"&amp;$B132&amp;"*",'EPS BAU Outputs'!$A:$A,"*"&amp;$A132&amp;"*",'EPS BAU Outputs'!$B:$B,$B$106)/10^12*VLOOKUP($C132,GWPbyPollutant,2,FALSE)</f>
        <v>0</v>
      </c>
      <c r="J132">
        <f>SUMIFS('EPS BAU Outputs'!I:I,'EPS BAU Outputs'!$A:$A,"*"&amp;$C132&amp;"*",'EPS BAU Outputs'!$A:$A,"*"&amp;$B132&amp;"*",'EPS BAU Outputs'!$A:$A,"*"&amp;$A132&amp;"*",'EPS BAU Outputs'!$B:$B,$B$106)/10^12*VLOOKUP($C132,GWPbyPollutant,2,FALSE)</f>
        <v>0</v>
      </c>
      <c r="K132">
        <f>SUMIFS('EPS BAU Outputs'!J:J,'EPS BAU Outputs'!$A:$A,"*"&amp;$C132&amp;"*",'EPS BAU Outputs'!$A:$A,"*"&amp;$B132&amp;"*",'EPS BAU Outputs'!$A:$A,"*"&amp;$A132&amp;"*",'EPS BAU Outputs'!$B:$B,$B$106)/10^12*VLOOKUP($C132,GWPbyPollutant,2,FALSE)</f>
        <v>0</v>
      </c>
      <c r="L132">
        <f>SUMIFS('EPS BAU Outputs'!K:K,'EPS BAU Outputs'!$A:$A,"*"&amp;$C132&amp;"*",'EPS BAU Outputs'!$A:$A,"*"&amp;$B132&amp;"*",'EPS BAU Outputs'!$A:$A,"*"&amp;$A132&amp;"*",'EPS BAU Outputs'!$B:$B,$B$106)/10^12*VLOOKUP($C132,GWPbyPollutant,2,FALSE)</f>
        <v>0</v>
      </c>
      <c r="M132">
        <f>SUMIFS('EPS BAU Outputs'!L:L,'EPS BAU Outputs'!$A:$A,"*"&amp;$C132&amp;"*",'EPS BAU Outputs'!$A:$A,"*"&amp;$B132&amp;"*",'EPS BAU Outputs'!$A:$A,"*"&amp;$A132&amp;"*",'EPS BAU Outputs'!$B:$B,$B$106)/10^12*VLOOKUP($C132,GWPbyPollutant,2,FALSE)</f>
        <v>0</v>
      </c>
      <c r="N132">
        <f>SUMIFS('EPS BAU Outputs'!M:M,'EPS BAU Outputs'!$A:$A,"*"&amp;$C132&amp;"*",'EPS BAU Outputs'!$A:$A,"*"&amp;$B132&amp;"*",'EPS BAU Outputs'!$A:$A,"*"&amp;$A132&amp;"*",'EPS BAU Outputs'!$B:$B,$B$106)/10^12*VLOOKUP($C132,GWPbyPollutant,2,FALSE)</f>
        <v>0</v>
      </c>
      <c r="O132">
        <f>SUMIFS('EPS BAU Outputs'!N:N,'EPS BAU Outputs'!$A:$A,"*"&amp;$C132&amp;"*",'EPS BAU Outputs'!$A:$A,"*"&amp;$B132&amp;"*",'EPS BAU Outputs'!$A:$A,"*"&amp;$A132&amp;"*",'EPS BAU Outputs'!$B:$B,$B$106)/10^12*VLOOKUP($C132,GWPbyPollutant,2,FALSE)</f>
        <v>0</v>
      </c>
      <c r="P132">
        <f>SUMIFS('EPS BAU Outputs'!O:O,'EPS BAU Outputs'!$A:$A,"*"&amp;$C132&amp;"*",'EPS BAU Outputs'!$A:$A,"*"&amp;$B132&amp;"*",'EPS BAU Outputs'!$A:$A,"*"&amp;$A132&amp;"*",'EPS BAU Outputs'!$B:$B,$B$106)/10^12*VLOOKUP($C132,GWPbyPollutant,2,FALSE)</f>
        <v>0</v>
      </c>
      <c r="Q132">
        <f>SUMIFS('EPS BAU Outputs'!P:P,'EPS BAU Outputs'!$A:$A,"*"&amp;$C132&amp;"*",'EPS BAU Outputs'!$A:$A,"*"&amp;$B132&amp;"*",'EPS BAU Outputs'!$A:$A,"*"&amp;$A132&amp;"*",'EPS BAU Outputs'!$B:$B,$B$106)/10^12*VLOOKUP($C132,GWPbyPollutant,2,FALSE)</f>
        <v>0</v>
      </c>
      <c r="R132">
        <f>SUMIFS('EPS BAU Outputs'!Q:Q,'EPS BAU Outputs'!$A:$A,"*"&amp;$C132&amp;"*",'EPS BAU Outputs'!$A:$A,"*"&amp;$B132&amp;"*",'EPS BAU Outputs'!$A:$A,"*"&amp;$A132&amp;"*",'EPS BAU Outputs'!$B:$B,$B$106)/10^12*VLOOKUP($C132,GWPbyPollutant,2,FALSE)</f>
        <v>0</v>
      </c>
      <c r="S132">
        <f>SUMIFS('EPS BAU Outputs'!R:R,'EPS BAU Outputs'!$A:$A,"*"&amp;$C132&amp;"*",'EPS BAU Outputs'!$A:$A,"*"&amp;$B132&amp;"*",'EPS BAU Outputs'!$A:$A,"*"&amp;$A132&amp;"*",'EPS BAU Outputs'!$B:$B,$B$106)/10^12*VLOOKUP($C132,GWPbyPollutant,2,FALSE)</f>
        <v>0</v>
      </c>
      <c r="T132">
        <f>SUMIFS('EPS BAU Outputs'!S:S,'EPS BAU Outputs'!$A:$A,"*"&amp;$C132&amp;"*",'EPS BAU Outputs'!$A:$A,"*"&amp;$B132&amp;"*",'EPS BAU Outputs'!$A:$A,"*"&amp;$A132&amp;"*",'EPS BAU Outputs'!$B:$B,$B$106)/10^12*VLOOKUP($C132,GWPbyPollutant,2,FALSE)</f>
        <v>0</v>
      </c>
      <c r="U132">
        <f>SUMIFS('EPS BAU Outputs'!T:T,'EPS BAU Outputs'!$A:$A,"*"&amp;$C132&amp;"*",'EPS BAU Outputs'!$A:$A,"*"&amp;$B132&amp;"*",'EPS BAU Outputs'!$A:$A,"*"&amp;$A132&amp;"*",'EPS BAU Outputs'!$B:$B,$B$106)/10^12*VLOOKUP($C132,GWPbyPollutant,2,FALSE)</f>
        <v>0</v>
      </c>
      <c r="V132">
        <f>SUMIFS('EPS BAU Outputs'!U:U,'EPS BAU Outputs'!$A:$A,"*"&amp;$C132&amp;"*",'EPS BAU Outputs'!$A:$A,"*"&amp;$B132&amp;"*",'EPS BAU Outputs'!$A:$A,"*"&amp;$A132&amp;"*",'EPS BAU Outputs'!$B:$B,$B$106)/10^12*VLOOKUP($C132,GWPbyPollutant,2,FALSE)</f>
        <v>0</v>
      </c>
      <c r="W132">
        <f>SUMIFS('EPS BAU Outputs'!V:V,'EPS BAU Outputs'!$A:$A,"*"&amp;$C132&amp;"*",'EPS BAU Outputs'!$A:$A,"*"&amp;$B132&amp;"*",'EPS BAU Outputs'!$A:$A,"*"&amp;$A132&amp;"*",'EPS BAU Outputs'!$B:$B,$B$106)/10^12*VLOOKUP($C132,GWPbyPollutant,2,FALSE)</f>
        <v>0</v>
      </c>
      <c r="X132">
        <f>SUMIFS('EPS BAU Outputs'!W:W,'EPS BAU Outputs'!$A:$A,"*"&amp;$C132&amp;"*",'EPS BAU Outputs'!$A:$A,"*"&amp;$B132&amp;"*",'EPS BAU Outputs'!$A:$A,"*"&amp;$A132&amp;"*",'EPS BAU Outputs'!$B:$B,$B$106)/10^12*VLOOKUP($C132,GWPbyPollutant,2,FALSE)</f>
        <v>0</v>
      </c>
      <c r="Y132">
        <f>SUMIFS('EPS BAU Outputs'!X:X,'EPS BAU Outputs'!$A:$A,"*"&amp;$C132&amp;"*",'EPS BAU Outputs'!$A:$A,"*"&amp;$B132&amp;"*",'EPS BAU Outputs'!$A:$A,"*"&amp;$A132&amp;"*",'EPS BAU Outputs'!$B:$B,$B$106)/10^12*VLOOKUP($C132,GWPbyPollutant,2,FALSE)</f>
        <v>0</v>
      </c>
      <c r="Z132">
        <f>SUMIFS('EPS BAU Outputs'!Y:Y,'EPS BAU Outputs'!$A:$A,"*"&amp;$C132&amp;"*",'EPS BAU Outputs'!$A:$A,"*"&amp;$B132&amp;"*",'EPS BAU Outputs'!$A:$A,"*"&amp;$A132&amp;"*",'EPS BAU Outputs'!$B:$B,$B$106)/10^12*VLOOKUP($C132,GWPbyPollutant,2,FALSE)</f>
        <v>0</v>
      </c>
      <c r="AA132">
        <f>SUMIFS('EPS BAU Outputs'!Z:Z,'EPS BAU Outputs'!$A:$A,"*"&amp;$C132&amp;"*",'EPS BAU Outputs'!$A:$A,"*"&amp;$B132&amp;"*",'EPS BAU Outputs'!$A:$A,"*"&amp;$A132&amp;"*",'EPS BAU Outputs'!$B:$B,$B$106)/10^12*VLOOKUP($C132,GWPbyPollutant,2,FALSE)</f>
        <v>0</v>
      </c>
      <c r="AB132">
        <f>SUMIFS('EPS BAU Outputs'!AA:AA,'EPS BAU Outputs'!$A:$A,"*"&amp;$C132&amp;"*",'EPS BAU Outputs'!$A:$A,"*"&amp;$B132&amp;"*",'EPS BAU Outputs'!$A:$A,"*"&amp;$A132&amp;"*",'EPS BAU Outputs'!$B:$B,$B$106)/10^12*VLOOKUP($C132,GWPbyPollutant,2,FALSE)</f>
        <v>0</v>
      </c>
      <c r="AC132">
        <f>SUMIFS('EPS BAU Outputs'!AB:AB,'EPS BAU Outputs'!$A:$A,"*"&amp;$C132&amp;"*",'EPS BAU Outputs'!$A:$A,"*"&amp;$B132&amp;"*",'EPS BAU Outputs'!$A:$A,"*"&amp;$A132&amp;"*",'EPS BAU Outputs'!$B:$B,$B$106)/10^12*VLOOKUP($C132,GWPbyPollutant,2,FALSE)</f>
        <v>0</v>
      </c>
      <c r="AD132">
        <f>SUMIFS('EPS BAU Outputs'!AC:AC,'EPS BAU Outputs'!$A:$A,"*"&amp;$C132&amp;"*",'EPS BAU Outputs'!$A:$A,"*"&amp;$B132&amp;"*",'EPS BAU Outputs'!$A:$A,"*"&amp;$A132&amp;"*",'EPS BAU Outputs'!$B:$B,$B$106)/10^12*VLOOKUP($C132,GWPbyPollutant,2,FALSE)</f>
        <v>0</v>
      </c>
      <c r="AE132">
        <f>SUMIFS('EPS BAU Outputs'!AD:AD,'EPS BAU Outputs'!$A:$A,"*"&amp;$C132&amp;"*",'EPS BAU Outputs'!$A:$A,"*"&amp;$B132&amp;"*",'EPS BAU Outputs'!$A:$A,"*"&amp;$A132&amp;"*",'EPS BAU Outputs'!$B:$B,$B$106)/10^12*VLOOKUP($C132,GWPbyPollutant,2,FALSE)</f>
        <v>0</v>
      </c>
      <c r="AF132">
        <f>SUMIFS('EPS BAU Outputs'!AE:AE,'EPS BAU Outputs'!$A:$A,"*"&amp;$C132&amp;"*",'EPS BAU Outputs'!$A:$A,"*"&amp;$B132&amp;"*",'EPS BAU Outputs'!$A:$A,"*"&amp;$A132&amp;"*",'EPS BAU Outputs'!$B:$B,$B$106)/10^12*VLOOKUP($C132,GWPbyPollutant,2,FALSE)</f>
        <v>0</v>
      </c>
      <c r="AG132">
        <f>SUMIFS('EPS BAU Outputs'!AF:AF,'EPS BAU Outputs'!$A:$A,"*"&amp;$C132&amp;"*",'EPS BAU Outputs'!$A:$A,"*"&amp;$B132&amp;"*",'EPS BAU Outputs'!$A:$A,"*"&amp;$A132&amp;"*",'EPS BAU Outputs'!$B:$B,$B$106)/10^12*VLOOKUP($C132,GWPbyPollutant,2,FALSE)</f>
        <v>0</v>
      </c>
      <c r="AH132">
        <f>SUMIFS('EPS BAU Outputs'!AG:AG,'EPS BAU Outputs'!$A:$A,"*"&amp;$C132&amp;"*",'EPS BAU Outputs'!$A:$A,"*"&amp;$B132&amp;"*",'EPS BAU Outputs'!$A:$A,"*"&amp;$A132&amp;"*",'EPS BAU Outputs'!$B:$B,$B$106)/10^12*VLOOKUP($C132,GWPbyPollutant,2,FALSE)</f>
        <v>0</v>
      </c>
    </row>
    <row r="133" spans="1:36" outlineLevel="1"/>
    <row r="134" spans="1:36" outlineLevel="1">
      <c r="D134" s="12">
        <v>2020</v>
      </c>
      <c r="E134" s="12">
        <v>2021</v>
      </c>
      <c r="F134" s="12">
        <v>2022</v>
      </c>
      <c r="G134" s="12">
        <v>2023</v>
      </c>
      <c r="H134" s="12">
        <v>2024</v>
      </c>
      <c r="I134" s="12">
        <v>2025</v>
      </c>
      <c r="J134" s="12">
        <v>2026</v>
      </c>
      <c r="K134" s="12">
        <v>2027</v>
      </c>
      <c r="L134" s="12">
        <v>2028</v>
      </c>
      <c r="M134" s="12">
        <v>2029</v>
      </c>
      <c r="N134" s="12">
        <v>2030</v>
      </c>
      <c r="O134" s="12">
        <v>2031</v>
      </c>
      <c r="P134" s="12">
        <v>2032</v>
      </c>
      <c r="Q134" s="12">
        <v>2033</v>
      </c>
      <c r="R134" s="12">
        <v>2034</v>
      </c>
      <c r="S134" s="12">
        <v>2035</v>
      </c>
      <c r="T134" s="12">
        <v>2036</v>
      </c>
      <c r="U134" s="12">
        <v>2037</v>
      </c>
      <c r="V134" s="12">
        <v>2038</v>
      </c>
      <c r="W134" s="12">
        <v>2039</v>
      </c>
      <c r="X134" s="12">
        <v>2040</v>
      </c>
      <c r="Y134" s="12">
        <v>2041</v>
      </c>
      <c r="Z134" s="12">
        <v>2042</v>
      </c>
      <c r="AA134" s="12">
        <v>2043</v>
      </c>
      <c r="AB134" s="12">
        <v>2044</v>
      </c>
      <c r="AC134" s="12">
        <v>2045</v>
      </c>
      <c r="AD134" s="12">
        <v>2046</v>
      </c>
      <c r="AE134" s="12">
        <v>2047</v>
      </c>
      <c r="AF134" s="12">
        <v>2048</v>
      </c>
      <c r="AG134" s="12">
        <v>2049</v>
      </c>
      <c r="AH134" s="12">
        <v>2050</v>
      </c>
      <c r="AI134" s="70" t="s">
        <v>598</v>
      </c>
      <c r="AJ134" s="70" t="s">
        <v>409</v>
      </c>
    </row>
    <row r="135" spans="1:36" outlineLevel="1">
      <c r="B135" t="s">
        <v>599</v>
      </c>
      <c r="C135" t="s">
        <v>412</v>
      </c>
      <c r="D135" s="21">
        <f>SUMIF($C$109:$C$132,$C135,D$109:D$132)</f>
        <v>448.00624763999997</v>
      </c>
      <c r="E135" s="21">
        <f t="shared" ref="E135:T137" si="19">SUMIF($C$109:$C$132,$C135,E$109:E$132)</f>
        <v>459.43573956</v>
      </c>
      <c r="F135" s="21">
        <f t="shared" si="19"/>
        <v>460.16396775999993</v>
      </c>
      <c r="G135" s="21">
        <f t="shared" si="19"/>
        <v>456.78073308</v>
      </c>
      <c r="H135" s="21">
        <f t="shared" si="19"/>
        <v>453.71752299999997</v>
      </c>
      <c r="I135" s="21">
        <f t="shared" si="19"/>
        <v>450.48866295999994</v>
      </c>
      <c r="J135" s="21">
        <f t="shared" si="19"/>
        <v>448.01304771999992</v>
      </c>
      <c r="K135" s="21">
        <f t="shared" si="19"/>
        <v>445.51843167999994</v>
      </c>
      <c r="L135" s="21">
        <f t="shared" si="19"/>
        <v>443.07334708000002</v>
      </c>
      <c r="M135" s="21">
        <f t="shared" si="19"/>
        <v>440.45389388000001</v>
      </c>
      <c r="N135" s="21">
        <f t="shared" si="19"/>
        <v>437.91810887999998</v>
      </c>
      <c r="O135" s="21">
        <f t="shared" si="19"/>
        <v>435.64622611999999</v>
      </c>
      <c r="P135" s="21">
        <f t="shared" si="19"/>
        <v>433.35735435999999</v>
      </c>
      <c r="Q135" s="21">
        <f t="shared" si="19"/>
        <v>431.02459063999999</v>
      </c>
      <c r="R135" s="21">
        <f t="shared" si="19"/>
        <v>428.68860075999999</v>
      </c>
      <c r="S135" s="21">
        <f t="shared" si="19"/>
        <v>426.29963319999996</v>
      </c>
      <c r="T135" s="21">
        <f t="shared" si="19"/>
        <v>424.15874563999995</v>
      </c>
      <c r="U135" s="21">
        <f t="shared" ref="U135:AH137" si="20">SUMIF($C$109:$C$132,$C135,U$109:U$132)</f>
        <v>421.95841659999996</v>
      </c>
      <c r="V135" s="21">
        <f t="shared" si="20"/>
        <v>419.78880860000004</v>
      </c>
      <c r="W135" s="21">
        <f t="shared" si="20"/>
        <v>417.61236524000003</v>
      </c>
      <c r="X135" s="21">
        <f t="shared" si="20"/>
        <v>415.39184204000003</v>
      </c>
      <c r="Y135" s="21">
        <f t="shared" si="20"/>
        <v>413.41908272000006</v>
      </c>
      <c r="Z135" s="21">
        <f t="shared" si="20"/>
        <v>411.38461447999998</v>
      </c>
      <c r="AA135" s="21">
        <f t="shared" si="20"/>
        <v>409.31748003999996</v>
      </c>
      <c r="AB135" s="21">
        <f t="shared" si="20"/>
        <v>407.21248596000004</v>
      </c>
      <c r="AC135" s="21">
        <f t="shared" si="20"/>
        <v>405.04694131999997</v>
      </c>
      <c r="AD135" s="21">
        <f t="shared" si="20"/>
        <v>403.13700979999993</v>
      </c>
      <c r="AE135" s="21">
        <f t="shared" si="20"/>
        <v>401.09939323999998</v>
      </c>
      <c r="AF135" s="21">
        <f t="shared" si="20"/>
        <v>399.05236392</v>
      </c>
      <c r="AG135" s="21">
        <f t="shared" si="20"/>
        <v>396.94153660000001</v>
      </c>
      <c r="AH135" s="21">
        <f t="shared" si="20"/>
        <v>394.78422619999998</v>
      </c>
      <c r="AI135" s="74">
        <f>SUM(F135:AH135)</f>
        <v>12331.449433520002</v>
      </c>
      <c r="AJ135" s="67">
        <f>AI135/$AI$92</f>
        <v>0.31570860022695935</v>
      </c>
    </row>
    <row r="136" spans="1:36" outlineLevel="1">
      <c r="B136" t="s">
        <v>599</v>
      </c>
      <c r="C136" t="s">
        <v>411</v>
      </c>
      <c r="D136" s="21">
        <f>SUMIF($C$109:$C$132,$C136,D$109:D$132)</f>
        <v>182.96763085000001</v>
      </c>
      <c r="E136" s="21">
        <f t="shared" si="19"/>
        <v>189.45484145</v>
      </c>
      <c r="F136" s="21">
        <f t="shared" si="19"/>
        <v>191.21240094999999</v>
      </c>
      <c r="G136" s="21">
        <f t="shared" si="19"/>
        <v>191.03472639999998</v>
      </c>
      <c r="H136" s="21">
        <f t="shared" si="19"/>
        <v>191.03794349999998</v>
      </c>
      <c r="I136" s="21">
        <f t="shared" si="19"/>
        <v>190.90857580000002</v>
      </c>
      <c r="J136" s="21">
        <f t="shared" si="19"/>
        <v>190.69417225000001</v>
      </c>
      <c r="K136" s="21">
        <f t="shared" si="19"/>
        <v>190.387925</v>
      </c>
      <c r="L136" s="21">
        <f t="shared" si="19"/>
        <v>190.13595505000001</v>
      </c>
      <c r="M136" s="21">
        <f t="shared" si="19"/>
        <v>189.74514099999999</v>
      </c>
      <c r="N136" s="21">
        <f t="shared" si="19"/>
        <v>189.34546005000001</v>
      </c>
      <c r="O136" s="21">
        <f t="shared" si="19"/>
        <v>189.03652834999997</v>
      </c>
      <c r="P136" s="21">
        <f t="shared" si="19"/>
        <v>188.78353019999997</v>
      </c>
      <c r="Q136" s="21">
        <f t="shared" si="19"/>
        <v>188.41814819999999</v>
      </c>
      <c r="R136" s="21">
        <f t="shared" si="19"/>
        <v>188.08027585000002</v>
      </c>
      <c r="S136" s="21">
        <f t="shared" si="19"/>
        <v>187.78427614999998</v>
      </c>
      <c r="T136" s="21">
        <f t="shared" si="19"/>
        <v>187.46905599999999</v>
      </c>
      <c r="U136" s="21">
        <f t="shared" si="20"/>
        <v>187.16633325000001</v>
      </c>
      <c r="V136" s="21">
        <f t="shared" si="20"/>
        <v>186.87516449999998</v>
      </c>
      <c r="W136" s="21">
        <f t="shared" si="20"/>
        <v>186.62301965000003</v>
      </c>
      <c r="X136" s="21">
        <f t="shared" si="20"/>
        <v>186.3921331</v>
      </c>
      <c r="Y136" s="21">
        <f t="shared" si="20"/>
        <v>186.08354854999996</v>
      </c>
      <c r="Z136" s="21">
        <f t="shared" si="20"/>
        <v>185.80595310000001</v>
      </c>
      <c r="AA136" s="21">
        <f t="shared" si="20"/>
        <v>185.48954839999996</v>
      </c>
      <c r="AB136" s="21">
        <f t="shared" si="20"/>
        <v>185.19035545000003</v>
      </c>
      <c r="AC136" s="21">
        <f t="shared" si="20"/>
        <v>184.9320361</v>
      </c>
      <c r="AD136" s="21">
        <f t="shared" si="20"/>
        <v>184.65595910000002</v>
      </c>
      <c r="AE136" s="21">
        <f t="shared" si="20"/>
        <v>184.35607715</v>
      </c>
      <c r="AF136" s="21">
        <f t="shared" si="20"/>
        <v>184.08199824999997</v>
      </c>
      <c r="AG136" s="21">
        <f t="shared" si="20"/>
        <v>183.82076125</v>
      </c>
      <c r="AH136" s="21">
        <f t="shared" si="20"/>
        <v>183.60605295000002</v>
      </c>
      <c r="AI136" s="74">
        <f t="shared" ref="AI136:AI137" si="21">SUM(F136:AH136)</f>
        <v>5439.1530555499994</v>
      </c>
      <c r="AJ136" s="67">
        <f>AI136/$AI$92</f>
        <v>0.13925268127201082</v>
      </c>
    </row>
    <row r="137" spans="1:36" outlineLevel="1">
      <c r="B137" t="s">
        <v>599</v>
      </c>
      <c r="C137" t="s">
        <v>595</v>
      </c>
      <c r="D137" s="21">
        <f>SUMIF($C$109:$C$132,$C137,D$109:D$132)</f>
        <v>96.216800000000006</v>
      </c>
      <c r="E137" s="21">
        <f t="shared" si="19"/>
        <v>95.799899999999994</v>
      </c>
      <c r="F137" s="21">
        <f t="shared" si="19"/>
        <v>92.28</v>
      </c>
      <c r="G137" s="21">
        <f t="shared" si="19"/>
        <v>87.26</v>
      </c>
      <c r="H137" s="21">
        <f t="shared" si="19"/>
        <v>81.569999999999993</v>
      </c>
      <c r="I137" s="21">
        <f t="shared" si="19"/>
        <v>75.22</v>
      </c>
      <c r="J137" s="21">
        <f t="shared" si="19"/>
        <v>70.66</v>
      </c>
      <c r="K137" s="21">
        <f t="shared" si="19"/>
        <v>66.23</v>
      </c>
      <c r="L137" s="21">
        <f t="shared" si="19"/>
        <v>61.93</v>
      </c>
      <c r="M137" s="21">
        <f t="shared" si="19"/>
        <v>57.75</v>
      </c>
      <c r="N137" s="21">
        <f t="shared" si="19"/>
        <v>53.7</v>
      </c>
      <c r="O137" s="21">
        <f t="shared" si="19"/>
        <v>51.75</v>
      </c>
      <c r="P137" s="21">
        <f t="shared" si="19"/>
        <v>49.81</v>
      </c>
      <c r="Q137" s="21">
        <f t="shared" si="19"/>
        <v>47.86</v>
      </c>
      <c r="R137" s="21">
        <f t="shared" si="19"/>
        <v>45.91</v>
      </c>
      <c r="S137" s="21">
        <f t="shared" si="19"/>
        <v>43.96</v>
      </c>
      <c r="T137" s="21">
        <f t="shared" si="19"/>
        <v>44.23</v>
      </c>
      <c r="U137" s="21">
        <f t="shared" si="20"/>
        <v>44.5</v>
      </c>
      <c r="V137" s="21">
        <f t="shared" si="20"/>
        <v>44.77</v>
      </c>
      <c r="W137" s="21">
        <f t="shared" si="20"/>
        <v>45.03</v>
      </c>
      <c r="X137" s="21">
        <f t="shared" si="20"/>
        <v>45.3</v>
      </c>
      <c r="Y137" s="21">
        <f t="shared" si="20"/>
        <v>45.58</v>
      </c>
      <c r="Z137" s="21">
        <f t="shared" si="20"/>
        <v>45.85</v>
      </c>
      <c r="AA137" s="21">
        <f t="shared" si="20"/>
        <v>46.12</v>
      </c>
      <c r="AB137" s="21">
        <f t="shared" si="20"/>
        <v>46.4</v>
      </c>
      <c r="AC137" s="21">
        <f t="shared" si="20"/>
        <v>46.67</v>
      </c>
      <c r="AD137" s="21">
        <f t="shared" si="20"/>
        <v>47.08</v>
      </c>
      <c r="AE137" s="21">
        <f t="shared" si="20"/>
        <v>47.49</v>
      </c>
      <c r="AF137" s="21">
        <f t="shared" si="20"/>
        <v>47.9</v>
      </c>
      <c r="AG137" s="21">
        <f t="shared" si="20"/>
        <v>48.31</v>
      </c>
      <c r="AH137" s="21">
        <f t="shared" si="20"/>
        <v>48.73</v>
      </c>
      <c r="AI137" s="74">
        <f t="shared" si="21"/>
        <v>1579.85</v>
      </c>
      <c r="AJ137" s="67">
        <f>AI137/$AI$92</f>
        <v>4.0447170039295828E-2</v>
      </c>
    </row>
    <row r="138" spans="1:36" outlineLevel="1">
      <c r="D138" s="69">
        <f t="shared" ref="D138:AJ138" si="22">SUM(D135:D137)</f>
        <v>727.19067848999998</v>
      </c>
      <c r="E138" s="69">
        <f t="shared" si="22"/>
        <v>744.69048100999998</v>
      </c>
      <c r="F138" s="69">
        <f t="shared" si="22"/>
        <v>743.65636870999992</v>
      </c>
      <c r="G138" s="69">
        <f t="shared" si="22"/>
        <v>735.07545947999995</v>
      </c>
      <c r="H138" s="69">
        <f t="shared" si="22"/>
        <v>726.32546649999995</v>
      </c>
      <c r="I138" s="69">
        <f t="shared" si="22"/>
        <v>716.61723875999996</v>
      </c>
      <c r="J138" s="69">
        <f t="shared" si="22"/>
        <v>709.36721996999984</v>
      </c>
      <c r="K138" s="69">
        <f t="shared" si="22"/>
        <v>702.13635667999995</v>
      </c>
      <c r="L138" s="69">
        <f t="shared" si="22"/>
        <v>695.13930212999992</v>
      </c>
      <c r="M138" s="69">
        <f t="shared" si="22"/>
        <v>687.94903488</v>
      </c>
      <c r="N138" s="69">
        <f t="shared" si="22"/>
        <v>680.96356893000006</v>
      </c>
      <c r="O138" s="69">
        <f t="shared" si="22"/>
        <v>676.43275446999996</v>
      </c>
      <c r="P138" s="69">
        <f t="shared" si="22"/>
        <v>671.95088455999985</v>
      </c>
      <c r="Q138" s="69">
        <f t="shared" si="22"/>
        <v>667.30273883999996</v>
      </c>
      <c r="R138" s="69">
        <f t="shared" si="22"/>
        <v>662.67887660999997</v>
      </c>
      <c r="S138" s="69">
        <f t="shared" si="22"/>
        <v>658.04390934999992</v>
      </c>
      <c r="T138" s="69">
        <f t="shared" si="22"/>
        <v>655.85780163999993</v>
      </c>
      <c r="U138" s="69">
        <f t="shared" si="22"/>
        <v>653.62474984999994</v>
      </c>
      <c r="V138" s="69">
        <f t="shared" si="22"/>
        <v>651.4339731</v>
      </c>
      <c r="W138" s="69">
        <f t="shared" si="22"/>
        <v>649.26538489000006</v>
      </c>
      <c r="X138" s="69">
        <f t="shared" si="22"/>
        <v>647.08397514000001</v>
      </c>
      <c r="Y138" s="69">
        <f t="shared" si="22"/>
        <v>645.08263127000009</v>
      </c>
      <c r="Z138" s="69">
        <f t="shared" si="22"/>
        <v>643.04056758000002</v>
      </c>
      <c r="AA138" s="69">
        <f t="shared" si="22"/>
        <v>640.92702843999996</v>
      </c>
      <c r="AB138" s="69">
        <f t="shared" si="22"/>
        <v>638.80284141000004</v>
      </c>
      <c r="AC138" s="69">
        <f t="shared" si="22"/>
        <v>636.64897741999994</v>
      </c>
      <c r="AD138" s="69">
        <f t="shared" si="22"/>
        <v>634.87296890000005</v>
      </c>
      <c r="AE138" s="69">
        <f t="shared" si="22"/>
        <v>632.94547038999997</v>
      </c>
      <c r="AF138" s="69">
        <f t="shared" si="22"/>
        <v>631.03436217000001</v>
      </c>
      <c r="AG138" s="69">
        <f t="shared" si="22"/>
        <v>629.07229785000004</v>
      </c>
      <c r="AH138" s="69">
        <f t="shared" si="22"/>
        <v>627.12027914999999</v>
      </c>
      <c r="AI138" s="72">
        <f t="shared" si="22"/>
        <v>19350.452489069998</v>
      </c>
      <c r="AJ138" s="68">
        <f t="shared" si="22"/>
        <v>0.49540845153826601</v>
      </c>
    </row>
    <row r="139" spans="1:36" outlineLevel="1"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12"/>
      <c r="AJ139" s="12"/>
    </row>
    <row r="140" spans="1:36" outlineLevel="1">
      <c r="D140" s="12">
        <v>2020</v>
      </c>
      <c r="E140" s="12">
        <v>2021</v>
      </c>
      <c r="F140" s="12">
        <v>2022</v>
      </c>
      <c r="G140" s="12">
        <v>2023</v>
      </c>
      <c r="H140" s="12">
        <v>2024</v>
      </c>
      <c r="I140" s="12">
        <v>2025</v>
      </c>
      <c r="J140" s="12">
        <v>2026</v>
      </c>
      <c r="K140" s="12">
        <v>2027</v>
      </c>
      <c r="L140" s="12">
        <v>2028</v>
      </c>
      <c r="M140" s="12">
        <v>2029</v>
      </c>
      <c r="N140" s="12">
        <v>2030</v>
      </c>
      <c r="O140" s="12">
        <v>2031</v>
      </c>
      <c r="P140" s="12">
        <v>2032</v>
      </c>
      <c r="Q140" s="12">
        <v>2033</v>
      </c>
      <c r="R140" s="12">
        <v>2034</v>
      </c>
      <c r="S140" s="12">
        <v>2035</v>
      </c>
      <c r="T140" s="12">
        <v>2036</v>
      </c>
      <c r="U140" s="12">
        <v>2037</v>
      </c>
      <c r="V140" s="12">
        <v>2038</v>
      </c>
      <c r="W140" s="12">
        <v>2039</v>
      </c>
      <c r="X140" s="12">
        <v>2040</v>
      </c>
      <c r="Y140" s="12">
        <v>2041</v>
      </c>
      <c r="Z140" s="12">
        <v>2042</v>
      </c>
      <c r="AA140" s="12">
        <v>2043</v>
      </c>
      <c r="AB140" s="12">
        <v>2044</v>
      </c>
      <c r="AC140" s="12">
        <v>2045</v>
      </c>
      <c r="AD140" s="12">
        <v>2046</v>
      </c>
      <c r="AE140" s="12">
        <v>2047</v>
      </c>
      <c r="AF140" s="12">
        <v>2048</v>
      </c>
      <c r="AG140" s="12">
        <v>2049</v>
      </c>
      <c r="AH140" s="12">
        <v>2050</v>
      </c>
      <c r="AI140" s="70" t="s">
        <v>598</v>
      </c>
      <c r="AJ140" s="70" t="s">
        <v>409</v>
      </c>
    </row>
    <row r="141" spans="1:36" outlineLevel="1">
      <c r="B141" t="s">
        <v>521</v>
      </c>
      <c r="C141" t="s">
        <v>600</v>
      </c>
      <c r="D141" s="21">
        <f t="shared" ref="D141:D148" si="23">SUMIF($B$109:$B$132,$B141,D$109:D$132)</f>
        <v>8.6552749999999996</v>
      </c>
      <c r="E141" s="21">
        <f t="shared" ref="E141:T148" si="24">SUMIF($B$109:$B$132,$B141,E$109:E$132)</f>
        <v>9.7194505999999983</v>
      </c>
      <c r="F141" s="21">
        <f t="shared" si="24"/>
        <v>9.9315395999999989</v>
      </c>
      <c r="G141" s="21">
        <f t="shared" si="24"/>
        <v>9.8388019000000018</v>
      </c>
      <c r="H141" s="21">
        <f t="shared" si="24"/>
        <v>9.7395270000000007</v>
      </c>
      <c r="I141" s="21">
        <f t="shared" si="24"/>
        <v>9.6337001999999998</v>
      </c>
      <c r="J141" s="21">
        <f t="shared" si="24"/>
        <v>9.5156019000000001</v>
      </c>
      <c r="K141" s="21">
        <f t="shared" si="24"/>
        <v>9.3887713000000019</v>
      </c>
      <c r="L141" s="21">
        <f t="shared" si="24"/>
        <v>9.2504410999999998</v>
      </c>
      <c r="M141" s="21">
        <f t="shared" si="24"/>
        <v>9.1050363000000001</v>
      </c>
      <c r="N141" s="21">
        <f t="shared" si="24"/>
        <v>8.9559698999999995</v>
      </c>
      <c r="O141" s="21">
        <f t="shared" si="24"/>
        <v>8.8060062000000006</v>
      </c>
      <c r="P141" s="21">
        <f t="shared" si="24"/>
        <v>8.6531918999999995</v>
      </c>
      <c r="Q141" s="21">
        <f t="shared" si="24"/>
        <v>8.4920372999999998</v>
      </c>
      <c r="R141" s="21">
        <f t="shared" si="24"/>
        <v>8.3316812000000002</v>
      </c>
      <c r="S141" s="21">
        <f t="shared" si="24"/>
        <v>8.1684134999999998</v>
      </c>
      <c r="T141" s="21">
        <f t="shared" si="24"/>
        <v>8.0053052000000005</v>
      </c>
      <c r="U141" s="21">
        <f t="shared" ref="U141:AH148" si="25">SUMIF($B$109:$B$132,$B141,U$109:U$132)</f>
        <v>7.8412410999999995</v>
      </c>
      <c r="V141" s="21">
        <f t="shared" si="25"/>
        <v>7.6779685999999998</v>
      </c>
      <c r="W141" s="21">
        <f t="shared" si="25"/>
        <v>7.5174456999999997</v>
      </c>
      <c r="X141" s="21">
        <f t="shared" si="25"/>
        <v>7.3611182000000008</v>
      </c>
      <c r="Y141" s="21">
        <f t="shared" si="25"/>
        <v>7.206395800000001</v>
      </c>
      <c r="Z141" s="21">
        <f t="shared" si="25"/>
        <v>7.0544644000000005</v>
      </c>
      <c r="AA141" s="21">
        <f t="shared" si="25"/>
        <v>6.9051741</v>
      </c>
      <c r="AB141" s="21">
        <f t="shared" si="25"/>
        <v>6.7584492999999997</v>
      </c>
      <c r="AC141" s="21">
        <f t="shared" si="25"/>
        <v>6.6285297000000005</v>
      </c>
      <c r="AD141" s="21">
        <f t="shared" si="25"/>
        <v>6.4959112999999995</v>
      </c>
      <c r="AE141" s="21">
        <f t="shared" si="25"/>
        <v>6.3644112000000002</v>
      </c>
      <c r="AF141" s="21">
        <f t="shared" si="25"/>
        <v>6.2383585000000004</v>
      </c>
      <c r="AG141" s="21">
        <f t="shared" si="25"/>
        <v>6.1246676999999998</v>
      </c>
      <c r="AH141" s="21">
        <f t="shared" si="25"/>
        <v>6.0226745000000008</v>
      </c>
      <c r="AI141" s="74">
        <f t="shared" ref="AI141:AI148" si="26">SUM(F141:AH141)</f>
        <v>232.01283459999999</v>
      </c>
      <c r="AJ141" s="67">
        <f>AI141/$AI$103</f>
        <v>5.9399706126310832E-3</v>
      </c>
    </row>
    <row r="142" spans="1:36" outlineLevel="1">
      <c r="B142" t="s">
        <v>522</v>
      </c>
      <c r="C142" t="s">
        <v>600</v>
      </c>
      <c r="D142" s="21">
        <f t="shared" si="23"/>
        <v>3.7857080000000001</v>
      </c>
      <c r="E142" s="21">
        <f t="shared" si="24"/>
        <v>3.8718975000000002</v>
      </c>
      <c r="F142" s="21">
        <f t="shared" si="24"/>
        <v>3.8869593500000001</v>
      </c>
      <c r="G142" s="21">
        <f t="shared" si="24"/>
        <v>3.7599940499999995</v>
      </c>
      <c r="H142" s="21">
        <f t="shared" si="24"/>
        <v>3.5880106</v>
      </c>
      <c r="I142" s="21">
        <f t="shared" si="24"/>
        <v>3.4324542</v>
      </c>
      <c r="J142" s="21">
        <f t="shared" si="24"/>
        <v>3.2877524999999999</v>
      </c>
      <c r="K142" s="21">
        <f t="shared" si="24"/>
        <v>3.08150265</v>
      </c>
      <c r="L142" s="21">
        <f t="shared" si="24"/>
        <v>2.9240868999999998</v>
      </c>
      <c r="M142" s="21">
        <f t="shared" si="24"/>
        <v>2.70048865</v>
      </c>
      <c r="N142" s="21">
        <f t="shared" si="24"/>
        <v>2.4066890500000002</v>
      </c>
      <c r="O142" s="21">
        <f t="shared" si="24"/>
        <v>2.1912769499999998</v>
      </c>
      <c r="P142" s="21">
        <f t="shared" si="24"/>
        <v>2.0442049500000001</v>
      </c>
      <c r="Q142" s="21">
        <f t="shared" si="24"/>
        <v>1.8378626</v>
      </c>
      <c r="R142" s="21">
        <f t="shared" si="24"/>
        <v>1.6670269</v>
      </c>
      <c r="S142" s="21">
        <f t="shared" si="24"/>
        <v>1.4665544499999998</v>
      </c>
      <c r="T142" s="21">
        <f t="shared" si="24"/>
        <v>1.3056089</v>
      </c>
      <c r="U142" s="21">
        <f t="shared" si="25"/>
        <v>1.1629052</v>
      </c>
      <c r="V142" s="21">
        <f t="shared" si="25"/>
        <v>1.0471538499999999</v>
      </c>
      <c r="W142" s="21">
        <f t="shared" si="25"/>
        <v>0.99259879999999989</v>
      </c>
      <c r="X142" s="21">
        <f t="shared" si="25"/>
        <v>0.93757285000000001</v>
      </c>
      <c r="Y142" s="21">
        <f t="shared" si="25"/>
        <v>0.87566789999999994</v>
      </c>
      <c r="Z142" s="21">
        <f t="shared" si="25"/>
        <v>0.81597629999999999</v>
      </c>
      <c r="AA142" s="21">
        <f t="shared" si="25"/>
        <v>0.72522195</v>
      </c>
      <c r="AB142" s="21">
        <f t="shared" si="25"/>
        <v>0.59635090999999996</v>
      </c>
      <c r="AC142" s="21">
        <f t="shared" si="25"/>
        <v>0.54166968000000004</v>
      </c>
      <c r="AD142" s="21">
        <f t="shared" si="25"/>
        <v>0.46096798</v>
      </c>
      <c r="AE142" s="21">
        <f t="shared" si="25"/>
        <v>0.39723951000000002</v>
      </c>
      <c r="AF142" s="21">
        <f t="shared" si="25"/>
        <v>0.33352114999999999</v>
      </c>
      <c r="AG142" s="21">
        <f t="shared" si="25"/>
        <v>0.27416808999999998</v>
      </c>
      <c r="AH142" s="21">
        <f t="shared" si="25"/>
        <v>0.31199602999999998</v>
      </c>
      <c r="AI142" s="74">
        <f t="shared" si="26"/>
        <v>49.053482900000013</v>
      </c>
      <c r="AJ142" s="67">
        <f t="shared" ref="AJ142:AJ148" si="27">AI142/$AI$103</f>
        <v>1.2558626223223663E-3</v>
      </c>
    </row>
    <row r="143" spans="1:36" outlineLevel="1">
      <c r="B143" t="s">
        <v>523</v>
      </c>
      <c r="C143" t="s">
        <v>600</v>
      </c>
      <c r="D143" s="21">
        <f t="shared" si="23"/>
        <v>0.77876699999999999</v>
      </c>
      <c r="E143" s="21">
        <f t="shared" si="24"/>
        <v>0.76264984999999996</v>
      </c>
      <c r="F143" s="21">
        <f t="shared" si="24"/>
        <v>0.74228200000000011</v>
      </c>
      <c r="G143" s="21">
        <f t="shared" si="24"/>
        <v>0.73377599999999998</v>
      </c>
      <c r="H143" s="21">
        <f t="shared" si="24"/>
        <v>0.71252209999999994</v>
      </c>
      <c r="I143" s="21">
        <f t="shared" si="24"/>
        <v>0.69540835000000001</v>
      </c>
      <c r="J143" s="21">
        <f t="shared" si="24"/>
        <v>0.67450515</v>
      </c>
      <c r="K143" s="21">
        <f t="shared" si="24"/>
        <v>0.65915797000000009</v>
      </c>
      <c r="L143" s="21">
        <f t="shared" si="24"/>
        <v>0.65305776999999998</v>
      </c>
      <c r="M143" s="21">
        <f t="shared" si="24"/>
        <v>0.64928525000000004</v>
      </c>
      <c r="N143" s="21">
        <f t="shared" si="24"/>
        <v>0.63853886000000004</v>
      </c>
      <c r="O143" s="21">
        <f t="shared" si="24"/>
        <v>0.63649741000000004</v>
      </c>
      <c r="P143" s="21">
        <f t="shared" si="24"/>
        <v>0.62476661999999994</v>
      </c>
      <c r="Q143" s="21">
        <f t="shared" si="24"/>
        <v>0.60961160999999997</v>
      </c>
      <c r="R143" s="21">
        <f t="shared" si="24"/>
        <v>0.59373547999999998</v>
      </c>
      <c r="S143" s="21">
        <f t="shared" si="24"/>
        <v>0.57821282000000007</v>
      </c>
      <c r="T143" s="21">
        <f t="shared" si="24"/>
        <v>0.56289382999999993</v>
      </c>
      <c r="U143" s="21">
        <f t="shared" si="25"/>
        <v>0.54844163999999995</v>
      </c>
      <c r="V143" s="21">
        <f t="shared" si="25"/>
        <v>0.53595861</v>
      </c>
      <c r="W143" s="21">
        <f t="shared" si="25"/>
        <v>0.52305948000000002</v>
      </c>
      <c r="X143" s="21">
        <f t="shared" si="25"/>
        <v>0.51033435999999999</v>
      </c>
      <c r="Y143" s="21">
        <f t="shared" si="25"/>
        <v>0.49910436999999996</v>
      </c>
      <c r="Z143" s="21">
        <f t="shared" si="25"/>
        <v>0.48808505999999996</v>
      </c>
      <c r="AA143" s="21">
        <f t="shared" si="25"/>
        <v>0.47845816000000002</v>
      </c>
      <c r="AB143" s="21">
        <f t="shared" si="25"/>
        <v>0.46722613999999996</v>
      </c>
      <c r="AC143" s="21">
        <f t="shared" si="25"/>
        <v>0.45850247999999999</v>
      </c>
      <c r="AD143" s="21">
        <f t="shared" si="25"/>
        <v>0.45011067999999999</v>
      </c>
      <c r="AE143" s="21">
        <f t="shared" si="25"/>
        <v>0.44205198000000001</v>
      </c>
      <c r="AF143" s="21">
        <f t="shared" si="25"/>
        <v>0.43698057000000001</v>
      </c>
      <c r="AG143" s="21">
        <f t="shared" si="25"/>
        <v>0.42992042000000003</v>
      </c>
      <c r="AH143" s="21">
        <f t="shared" si="25"/>
        <v>0.42260372000000002</v>
      </c>
      <c r="AI143" s="74">
        <f t="shared" si="26"/>
        <v>16.455088890000003</v>
      </c>
      <c r="AJ143" s="67">
        <f t="shared" si="27"/>
        <v>4.2128162695544364E-4</v>
      </c>
    </row>
    <row r="144" spans="1:36" outlineLevel="1">
      <c r="B144" t="s">
        <v>524</v>
      </c>
      <c r="C144" t="s">
        <v>600</v>
      </c>
      <c r="D144" s="21">
        <f t="shared" si="23"/>
        <v>0.24017014999999997</v>
      </c>
      <c r="E144" s="21">
        <f t="shared" si="24"/>
        <v>0.26686242999999998</v>
      </c>
      <c r="F144" s="21">
        <f t="shared" si="24"/>
        <v>0.27082994999999999</v>
      </c>
      <c r="G144" s="21">
        <f t="shared" si="24"/>
        <v>0.26910747000000002</v>
      </c>
      <c r="H144" s="21">
        <f t="shared" si="24"/>
        <v>0.25830755</v>
      </c>
      <c r="I144" s="21">
        <f t="shared" si="24"/>
        <v>0.25094446999999998</v>
      </c>
      <c r="J144" s="21">
        <f t="shared" si="24"/>
        <v>0.24725322999999999</v>
      </c>
      <c r="K144" s="21">
        <f t="shared" si="24"/>
        <v>0.24029237999999997</v>
      </c>
      <c r="L144" s="21">
        <f t="shared" si="24"/>
        <v>0.23846421000000001</v>
      </c>
      <c r="M144" s="21">
        <f t="shared" si="24"/>
        <v>0.23521464</v>
      </c>
      <c r="N144" s="21">
        <f t="shared" si="24"/>
        <v>0.23414455000000001</v>
      </c>
      <c r="O144" s="21">
        <f t="shared" si="24"/>
        <v>0.23794874999999999</v>
      </c>
      <c r="P144" s="21">
        <f t="shared" si="24"/>
        <v>0.23714826999999999</v>
      </c>
      <c r="Q144" s="21">
        <f t="shared" si="24"/>
        <v>0.23572488999999999</v>
      </c>
      <c r="R144" s="21">
        <f t="shared" si="24"/>
        <v>0.23395393000000003</v>
      </c>
      <c r="S144" s="21">
        <f t="shared" si="24"/>
        <v>0.23223990999999999</v>
      </c>
      <c r="T144" s="21">
        <f t="shared" si="24"/>
        <v>0.23024923999999999</v>
      </c>
      <c r="U144" s="21">
        <f t="shared" si="25"/>
        <v>0.22769588000000002</v>
      </c>
      <c r="V144" s="21">
        <f t="shared" si="25"/>
        <v>0.22536178000000001</v>
      </c>
      <c r="W144" s="21">
        <f t="shared" si="25"/>
        <v>0.22268460000000001</v>
      </c>
      <c r="X144" s="21">
        <f t="shared" si="25"/>
        <v>0.22048625999999999</v>
      </c>
      <c r="Y144" s="21">
        <f t="shared" si="25"/>
        <v>0.21882678</v>
      </c>
      <c r="Z144" s="21">
        <f t="shared" si="25"/>
        <v>0.21730926</v>
      </c>
      <c r="AA144" s="21">
        <f t="shared" si="25"/>
        <v>0.21544173999999999</v>
      </c>
      <c r="AB144" s="21">
        <f t="shared" si="25"/>
        <v>0.21351381999999999</v>
      </c>
      <c r="AC144" s="21">
        <f t="shared" si="25"/>
        <v>0.21130772</v>
      </c>
      <c r="AD144" s="21">
        <f t="shared" si="25"/>
        <v>0.20962649999999999</v>
      </c>
      <c r="AE144" s="21">
        <f t="shared" si="25"/>
        <v>0.20805545</v>
      </c>
      <c r="AF144" s="21">
        <f t="shared" si="25"/>
        <v>0.20730343000000001</v>
      </c>
      <c r="AG144" s="21">
        <f t="shared" si="25"/>
        <v>0.20602411999999998</v>
      </c>
      <c r="AH144" s="21">
        <f t="shared" si="25"/>
        <v>0.20451506</v>
      </c>
      <c r="AI144" s="74">
        <f t="shared" si="26"/>
        <v>6.6599758400000013</v>
      </c>
      <c r="AJ144" s="67">
        <f t="shared" ref="AJ144" si="28">AI144/$AI$103</f>
        <v>1.7050807054978768E-4</v>
      </c>
    </row>
    <row r="145" spans="1:37" outlineLevel="1">
      <c r="B145" t="s">
        <v>590</v>
      </c>
      <c r="C145" t="s">
        <v>600</v>
      </c>
      <c r="D145" s="21">
        <f t="shared" si="23"/>
        <v>708.61911499999997</v>
      </c>
      <c r="E145" s="21">
        <f t="shared" si="24"/>
        <v>725.53325999999993</v>
      </c>
      <c r="F145" s="21">
        <f t="shared" si="24"/>
        <v>724.30241499999988</v>
      </c>
      <c r="G145" s="21">
        <f t="shared" si="24"/>
        <v>716.13355000000001</v>
      </c>
      <c r="H145" s="21">
        <f t="shared" si="24"/>
        <v>707.30935499999987</v>
      </c>
      <c r="I145" s="21">
        <f t="shared" si="24"/>
        <v>697.87000499999999</v>
      </c>
      <c r="J145" s="21">
        <f t="shared" si="24"/>
        <v>690.92027999999993</v>
      </c>
      <c r="K145" s="21">
        <f t="shared" si="24"/>
        <v>684.09141999999997</v>
      </c>
      <c r="L145" s="21">
        <f t="shared" si="24"/>
        <v>677.43827999999996</v>
      </c>
      <c r="M145" s="21">
        <f t="shared" si="24"/>
        <v>670.87449000000004</v>
      </c>
      <c r="N145" s="21">
        <f t="shared" si="24"/>
        <v>664.43289000000004</v>
      </c>
      <c r="O145" s="21">
        <f t="shared" si="24"/>
        <v>660.33433500000001</v>
      </c>
      <c r="P145" s="21">
        <f t="shared" si="24"/>
        <v>656.20473500000003</v>
      </c>
      <c r="Q145" s="21">
        <f t="shared" si="24"/>
        <v>652.037645</v>
      </c>
      <c r="R145" s="21">
        <f t="shared" si="24"/>
        <v>647.85269499999993</v>
      </c>
      <c r="S145" s="21">
        <f t="shared" si="24"/>
        <v>643.63843999999995</v>
      </c>
      <c r="T145" s="21">
        <f t="shared" si="24"/>
        <v>641.79107999999997</v>
      </c>
      <c r="U145" s="21">
        <f t="shared" si="25"/>
        <v>639.88302999999996</v>
      </c>
      <c r="V145" s="21">
        <f t="shared" si="25"/>
        <v>637.98383000000001</v>
      </c>
      <c r="W145" s="21">
        <f t="shared" si="25"/>
        <v>636.02070500000002</v>
      </c>
      <c r="X145" s="21">
        <f t="shared" si="25"/>
        <v>634.0183199999999</v>
      </c>
      <c r="Y145" s="21">
        <f t="shared" si="25"/>
        <v>632.23378500000001</v>
      </c>
      <c r="Z145" s="21">
        <f t="shared" si="25"/>
        <v>630.39044999999999</v>
      </c>
      <c r="AA145" s="21">
        <f t="shared" si="25"/>
        <v>628.50460999999996</v>
      </c>
      <c r="AB145" s="21">
        <f t="shared" si="25"/>
        <v>626.62938999999994</v>
      </c>
      <c r="AC145" s="21">
        <f t="shared" si="25"/>
        <v>624.62417500000004</v>
      </c>
      <c r="AD145" s="21">
        <f t="shared" si="25"/>
        <v>623.05898500000001</v>
      </c>
      <c r="AE145" s="21">
        <f t="shared" si="25"/>
        <v>621.30991999999992</v>
      </c>
      <c r="AF145" s="21">
        <f t="shared" si="25"/>
        <v>619.56317000000001</v>
      </c>
      <c r="AG145" s="21">
        <f t="shared" si="25"/>
        <v>617.73884999999996</v>
      </c>
      <c r="AH145" s="21">
        <f t="shared" si="25"/>
        <v>615.84014999999999</v>
      </c>
      <c r="AI145" s="74">
        <f t="shared" si="26"/>
        <v>18923.030985000005</v>
      </c>
      <c r="AJ145" s="67">
        <f t="shared" si="27"/>
        <v>0.48446564668111447</v>
      </c>
    </row>
    <row r="146" spans="1:37" outlineLevel="1">
      <c r="B146" t="s">
        <v>530</v>
      </c>
      <c r="C146" t="s">
        <v>600</v>
      </c>
      <c r="D146" s="21">
        <f t="shared" si="23"/>
        <v>0.22009334</v>
      </c>
      <c r="E146" s="21">
        <f t="shared" si="24"/>
        <v>0.23506063000000002</v>
      </c>
      <c r="F146" s="21">
        <f t="shared" si="24"/>
        <v>0.23754280999999999</v>
      </c>
      <c r="G146" s="21">
        <f t="shared" si="24"/>
        <v>0.23573005999999999</v>
      </c>
      <c r="H146" s="21">
        <f t="shared" si="24"/>
        <v>0.24704424999999999</v>
      </c>
      <c r="I146" s="21">
        <f t="shared" si="24"/>
        <v>0.25312654000000001</v>
      </c>
      <c r="J146" s="21">
        <f t="shared" si="24"/>
        <v>0.25937718999999998</v>
      </c>
      <c r="K146" s="21">
        <f t="shared" si="24"/>
        <v>0.25371238000000002</v>
      </c>
      <c r="L146" s="21">
        <f t="shared" si="24"/>
        <v>0.25442215000000001</v>
      </c>
      <c r="M146" s="21">
        <f t="shared" si="24"/>
        <v>0.24997004</v>
      </c>
      <c r="N146" s="21">
        <f t="shared" si="24"/>
        <v>0.24003657</v>
      </c>
      <c r="O146" s="21">
        <f t="shared" si="24"/>
        <v>0.24519015999999999</v>
      </c>
      <c r="P146" s="21">
        <f t="shared" si="24"/>
        <v>0.24083781999999998</v>
      </c>
      <c r="Q146" s="21">
        <f t="shared" si="24"/>
        <v>0.20395743999999999</v>
      </c>
      <c r="R146" s="21">
        <f t="shared" si="24"/>
        <v>0.19313409999999998</v>
      </c>
      <c r="S146" s="21">
        <f t="shared" si="24"/>
        <v>0.18624867000000001</v>
      </c>
      <c r="T146" s="21">
        <f t="shared" si="24"/>
        <v>0.18061447</v>
      </c>
      <c r="U146" s="21">
        <f t="shared" si="25"/>
        <v>0.16848602999999998</v>
      </c>
      <c r="V146" s="21">
        <f t="shared" si="25"/>
        <v>0.16250026000000001</v>
      </c>
      <c r="W146" s="21">
        <f t="shared" si="25"/>
        <v>0.16589131000000001</v>
      </c>
      <c r="X146" s="21">
        <f t="shared" si="25"/>
        <v>0.16939346999999999</v>
      </c>
      <c r="Y146" s="21">
        <f t="shared" si="25"/>
        <v>0.16575142000000001</v>
      </c>
      <c r="Z146" s="21">
        <f t="shared" si="25"/>
        <v>0.17468256000000001</v>
      </c>
      <c r="AA146" s="21">
        <f t="shared" si="25"/>
        <v>0.18217249000000002</v>
      </c>
      <c r="AB146" s="21">
        <f t="shared" si="25"/>
        <v>0.20281124</v>
      </c>
      <c r="AC146" s="21">
        <f t="shared" si="25"/>
        <v>0.23054283999999997</v>
      </c>
      <c r="AD146" s="21">
        <f t="shared" si="25"/>
        <v>0.22676744000000001</v>
      </c>
      <c r="AE146" s="21">
        <f t="shared" si="25"/>
        <v>0.23404225000000001</v>
      </c>
      <c r="AF146" s="21">
        <f t="shared" si="25"/>
        <v>0.24892851999999999</v>
      </c>
      <c r="AG146" s="21">
        <f t="shared" si="25"/>
        <v>0.27341751999999997</v>
      </c>
      <c r="AH146" s="21">
        <f t="shared" si="25"/>
        <v>0.27393983999999993</v>
      </c>
      <c r="AI146" s="74">
        <f t="shared" si="26"/>
        <v>6.3602718399999985</v>
      </c>
      <c r="AJ146" s="67">
        <f t="shared" si="27"/>
        <v>1.6283507713303467E-4</v>
      </c>
    </row>
    <row r="147" spans="1:37" outlineLevel="1">
      <c r="B147" t="s">
        <v>531</v>
      </c>
      <c r="C147" t="s">
        <v>600</v>
      </c>
      <c r="D147" s="21">
        <f t="shared" si="23"/>
        <v>4.8915500000000005</v>
      </c>
      <c r="E147" s="21">
        <f t="shared" si="24"/>
        <v>4.3013000000000003</v>
      </c>
      <c r="F147" s="21">
        <f t="shared" si="24"/>
        <v>4.2848000000000006</v>
      </c>
      <c r="G147" s="21">
        <f t="shared" si="24"/>
        <v>4.1044999999999998</v>
      </c>
      <c r="H147" s="21">
        <f t="shared" si="24"/>
        <v>4.4706999999999999</v>
      </c>
      <c r="I147" s="21">
        <f t="shared" si="24"/>
        <v>4.4816000000000003</v>
      </c>
      <c r="J147" s="21">
        <f t="shared" si="24"/>
        <v>4.4624500000000005</v>
      </c>
      <c r="K147" s="21">
        <f t="shared" si="24"/>
        <v>4.4215</v>
      </c>
      <c r="L147" s="21">
        <f t="shared" si="24"/>
        <v>4.3805500000000004</v>
      </c>
      <c r="M147" s="21">
        <f t="shared" si="24"/>
        <v>4.1345499999999999</v>
      </c>
      <c r="N147" s="21">
        <f t="shared" si="24"/>
        <v>4.0552999999999999</v>
      </c>
      <c r="O147" s="21">
        <f t="shared" si="24"/>
        <v>3.9814999999999996</v>
      </c>
      <c r="P147" s="21">
        <f t="shared" si="24"/>
        <v>3.9459999999999997</v>
      </c>
      <c r="Q147" s="21">
        <f t="shared" si="24"/>
        <v>3.8858999999999999</v>
      </c>
      <c r="R147" s="21">
        <f t="shared" si="24"/>
        <v>3.8066499999999999</v>
      </c>
      <c r="S147" s="21">
        <f t="shared" si="24"/>
        <v>3.7737999999999996</v>
      </c>
      <c r="T147" s="21">
        <f t="shared" si="24"/>
        <v>3.7820499999999999</v>
      </c>
      <c r="U147" s="21">
        <f t="shared" si="25"/>
        <v>3.7929500000000003</v>
      </c>
      <c r="V147" s="21">
        <f t="shared" si="25"/>
        <v>3.8012000000000001</v>
      </c>
      <c r="W147" s="21">
        <f t="shared" si="25"/>
        <v>3.8230000000000004</v>
      </c>
      <c r="X147" s="21">
        <f t="shared" si="25"/>
        <v>3.8667500000000001</v>
      </c>
      <c r="Y147" s="21">
        <f t="shared" si="25"/>
        <v>3.8830999999999998</v>
      </c>
      <c r="Z147" s="21">
        <f t="shared" si="25"/>
        <v>3.8996000000000004</v>
      </c>
      <c r="AA147" s="21">
        <f t="shared" si="25"/>
        <v>3.9159500000000005</v>
      </c>
      <c r="AB147" s="21">
        <f t="shared" si="25"/>
        <v>3.9350999999999998</v>
      </c>
      <c r="AC147" s="21">
        <f t="shared" si="25"/>
        <v>3.95425</v>
      </c>
      <c r="AD147" s="21">
        <f t="shared" si="25"/>
        <v>3.9706000000000001</v>
      </c>
      <c r="AE147" s="21">
        <f t="shared" si="25"/>
        <v>3.9897499999999999</v>
      </c>
      <c r="AF147" s="21">
        <f t="shared" si="25"/>
        <v>4.0061</v>
      </c>
      <c r="AG147" s="21">
        <f t="shared" si="25"/>
        <v>4.0252499999999998</v>
      </c>
      <c r="AH147" s="21">
        <f t="shared" si="25"/>
        <v>4.0444000000000004</v>
      </c>
      <c r="AI147" s="74">
        <f t="shared" si="26"/>
        <v>116.87984999999999</v>
      </c>
      <c r="AJ147" s="67">
        <f t="shared" si="27"/>
        <v>2.9923468475598247E-3</v>
      </c>
    </row>
    <row r="148" spans="1:37" outlineLevel="1">
      <c r="B148" t="s">
        <v>532</v>
      </c>
      <c r="C148" t="s">
        <v>600</v>
      </c>
      <c r="D148" s="21">
        <f t="shared" si="23"/>
        <v>0</v>
      </c>
      <c r="E148" s="21">
        <f t="shared" si="24"/>
        <v>0</v>
      </c>
      <c r="F148" s="21">
        <f t="shared" si="24"/>
        <v>0</v>
      </c>
      <c r="G148" s="21">
        <f t="shared" si="24"/>
        <v>0</v>
      </c>
      <c r="H148" s="21">
        <f t="shared" si="24"/>
        <v>0</v>
      </c>
      <c r="I148" s="21">
        <f t="shared" si="24"/>
        <v>0</v>
      </c>
      <c r="J148" s="21">
        <f t="shared" si="24"/>
        <v>0</v>
      </c>
      <c r="K148" s="21">
        <f t="shared" si="24"/>
        <v>0</v>
      </c>
      <c r="L148" s="21">
        <f t="shared" si="24"/>
        <v>0</v>
      </c>
      <c r="M148" s="21">
        <f t="shared" si="24"/>
        <v>0</v>
      </c>
      <c r="N148" s="21">
        <f t="shared" si="24"/>
        <v>0</v>
      </c>
      <c r="O148" s="21">
        <f t="shared" si="24"/>
        <v>0</v>
      </c>
      <c r="P148" s="21">
        <f t="shared" si="24"/>
        <v>0</v>
      </c>
      <c r="Q148" s="21">
        <f t="shared" si="24"/>
        <v>0</v>
      </c>
      <c r="R148" s="21">
        <f t="shared" si="24"/>
        <v>0</v>
      </c>
      <c r="S148" s="21">
        <f t="shared" si="24"/>
        <v>0</v>
      </c>
      <c r="T148" s="21">
        <f t="shared" si="24"/>
        <v>0</v>
      </c>
      <c r="U148" s="21">
        <f t="shared" si="25"/>
        <v>0</v>
      </c>
      <c r="V148" s="21">
        <f t="shared" si="25"/>
        <v>0</v>
      </c>
      <c r="W148" s="21">
        <f t="shared" si="25"/>
        <v>0</v>
      </c>
      <c r="X148" s="21">
        <f t="shared" si="25"/>
        <v>0</v>
      </c>
      <c r="Y148" s="21">
        <f t="shared" si="25"/>
        <v>0</v>
      </c>
      <c r="Z148" s="21">
        <f t="shared" si="25"/>
        <v>0</v>
      </c>
      <c r="AA148" s="21">
        <f t="shared" si="25"/>
        <v>0</v>
      </c>
      <c r="AB148" s="21">
        <f t="shared" si="25"/>
        <v>0</v>
      </c>
      <c r="AC148" s="21">
        <f t="shared" si="25"/>
        <v>0</v>
      </c>
      <c r="AD148" s="21">
        <f t="shared" si="25"/>
        <v>0</v>
      </c>
      <c r="AE148" s="21">
        <f t="shared" si="25"/>
        <v>0</v>
      </c>
      <c r="AF148" s="21">
        <f t="shared" si="25"/>
        <v>0</v>
      </c>
      <c r="AG148" s="21">
        <f t="shared" si="25"/>
        <v>0</v>
      </c>
      <c r="AH148" s="21">
        <f t="shared" si="25"/>
        <v>0</v>
      </c>
      <c r="AI148" s="74">
        <f t="shared" si="26"/>
        <v>0</v>
      </c>
      <c r="AJ148" s="67">
        <f t="shared" si="27"/>
        <v>0</v>
      </c>
    </row>
    <row r="149" spans="1:37" outlineLevel="1">
      <c r="D149" s="69">
        <f t="shared" ref="D149:AJ149" si="29">SUM(D141:D148)</f>
        <v>727.19067848999998</v>
      </c>
      <c r="E149" s="69">
        <f t="shared" si="29"/>
        <v>744.69048100999987</v>
      </c>
      <c r="F149" s="69">
        <f t="shared" si="29"/>
        <v>743.65636870999992</v>
      </c>
      <c r="G149" s="69">
        <f t="shared" si="29"/>
        <v>735.07545948000006</v>
      </c>
      <c r="H149" s="69">
        <f t="shared" si="29"/>
        <v>726.32546649999983</v>
      </c>
      <c r="I149" s="69">
        <f t="shared" si="29"/>
        <v>716.61723875999996</v>
      </c>
      <c r="J149" s="69">
        <f t="shared" si="29"/>
        <v>709.36721996999995</v>
      </c>
      <c r="K149" s="69">
        <f t="shared" si="29"/>
        <v>702.13635668000006</v>
      </c>
      <c r="L149" s="69">
        <f t="shared" si="29"/>
        <v>695.13930212999992</v>
      </c>
      <c r="M149" s="69">
        <f t="shared" si="29"/>
        <v>687.94903488</v>
      </c>
      <c r="N149" s="69">
        <f t="shared" si="29"/>
        <v>680.96356893000006</v>
      </c>
      <c r="O149" s="69">
        <f t="shared" si="29"/>
        <v>676.43275446999996</v>
      </c>
      <c r="P149" s="69">
        <f t="shared" si="29"/>
        <v>671.95088456000008</v>
      </c>
      <c r="Q149" s="69">
        <f t="shared" si="29"/>
        <v>667.30273883999996</v>
      </c>
      <c r="R149" s="69">
        <f t="shared" si="29"/>
        <v>662.67887660999986</v>
      </c>
      <c r="S149" s="69">
        <f t="shared" si="29"/>
        <v>658.04390935000004</v>
      </c>
      <c r="T149" s="69">
        <f t="shared" si="29"/>
        <v>655.85780164000005</v>
      </c>
      <c r="U149" s="69">
        <f t="shared" si="29"/>
        <v>653.62474985000006</v>
      </c>
      <c r="V149" s="69">
        <f t="shared" si="29"/>
        <v>651.4339731</v>
      </c>
      <c r="W149" s="69">
        <f t="shared" si="29"/>
        <v>649.26538489000006</v>
      </c>
      <c r="X149" s="69">
        <f t="shared" si="29"/>
        <v>647.08397514000001</v>
      </c>
      <c r="Y149" s="69">
        <f t="shared" si="29"/>
        <v>645.08263126999998</v>
      </c>
      <c r="Z149" s="69">
        <f t="shared" si="29"/>
        <v>643.0405675799999</v>
      </c>
      <c r="AA149" s="69">
        <f t="shared" si="29"/>
        <v>640.92702843999984</v>
      </c>
      <c r="AB149" s="69">
        <f t="shared" si="29"/>
        <v>638.80284140999993</v>
      </c>
      <c r="AC149" s="69">
        <f t="shared" si="29"/>
        <v>636.64897742000005</v>
      </c>
      <c r="AD149" s="69">
        <f t="shared" si="29"/>
        <v>634.87296890000005</v>
      </c>
      <c r="AE149" s="69">
        <f t="shared" si="29"/>
        <v>632.94547038999985</v>
      </c>
      <c r="AF149" s="69">
        <f t="shared" si="29"/>
        <v>631.03436217000001</v>
      </c>
      <c r="AG149" s="69">
        <f t="shared" si="29"/>
        <v>629.07229784999993</v>
      </c>
      <c r="AH149" s="69">
        <f t="shared" si="29"/>
        <v>627.12027914999999</v>
      </c>
      <c r="AI149" s="75">
        <f t="shared" si="29"/>
        <v>19350.452489070005</v>
      </c>
      <c r="AJ149" s="68">
        <f t="shared" si="29"/>
        <v>0.49540845153826601</v>
      </c>
    </row>
    <row r="152" spans="1:37">
      <c r="A152" s="4" t="s">
        <v>145</v>
      </c>
      <c r="B152" s="5" t="s">
        <v>495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hidden="1" outlineLevel="1">
      <c r="A153" t="s">
        <v>236</v>
      </c>
    </row>
    <row r="154" spans="1:37" hidden="1" outlineLevel="1">
      <c r="A154" t="s">
        <v>513</v>
      </c>
      <c r="D154">
        <v>2020</v>
      </c>
      <c r="E154">
        <v>2021</v>
      </c>
      <c r="F154">
        <v>2022</v>
      </c>
      <c r="G154">
        <v>2023</v>
      </c>
      <c r="H154">
        <v>2024</v>
      </c>
      <c r="I154">
        <v>2025</v>
      </c>
      <c r="J154">
        <v>2026</v>
      </c>
      <c r="K154">
        <v>2027</v>
      </c>
      <c r="L154">
        <v>2028</v>
      </c>
      <c r="M154">
        <v>2029</v>
      </c>
      <c r="N154">
        <v>2030</v>
      </c>
      <c r="O154">
        <v>2031</v>
      </c>
      <c r="P154">
        <v>2032</v>
      </c>
      <c r="Q154">
        <v>2033</v>
      </c>
      <c r="R154">
        <v>2034</v>
      </c>
      <c r="S154">
        <v>2035</v>
      </c>
      <c r="T154">
        <v>2036</v>
      </c>
      <c r="U154">
        <v>2037</v>
      </c>
      <c r="V154">
        <v>2038</v>
      </c>
      <c r="W154">
        <v>2039</v>
      </c>
      <c r="X154">
        <v>2040</v>
      </c>
      <c r="Y154">
        <v>2041</v>
      </c>
      <c r="Z154">
        <v>2042</v>
      </c>
      <c r="AA154">
        <v>2043</v>
      </c>
      <c r="AB154">
        <v>2044</v>
      </c>
      <c r="AC154">
        <v>2045</v>
      </c>
      <c r="AD154">
        <v>2046</v>
      </c>
      <c r="AE154">
        <v>2047</v>
      </c>
      <c r="AF154">
        <v>2048</v>
      </c>
      <c r="AG154">
        <v>2049</v>
      </c>
      <c r="AH154">
        <v>2050</v>
      </c>
    </row>
    <row r="155" spans="1:37" hidden="1" outlineLevel="1">
      <c r="A155" t="s">
        <v>597</v>
      </c>
      <c r="B155" t="s">
        <v>521</v>
      </c>
      <c r="C155" t="s">
        <v>412</v>
      </c>
      <c r="D155">
        <f>SUMIFS('EPS BAU Outputs'!C:C,'EPS BAU Outputs'!$A:$A,"*"&amp;$C155&amp;"*",'EPS BAU Outputs'!$A:$A,"*"&amp;$B155&amp;"*",'EPS BAU Outputs'!$A:$A,"*"&amp;$A155&amp;"*",'EPS BAU Outputs'!$B:$B,$B$152)/10^12*VLOOKUP($C155,GWPbyPollutant,2,FALSE)</f>
        <v>1.3843479999999999</v>
      </c>
      <c r="E155">
        <f>SUMIFS('EPS BAU Outputs'!D:D,'EPS BAU Outputs'!$A:$A,"*"&amp;$C155&amp;"*",'EPS BAU Outputs'!$A:$A,"*"&amp;$B155&amp;"*",'EPS BAU Outputs'!$A:$A,"*"&amp;$A155&amp;"*",'EPS BAU Outputs'!$B:$B,$B$152)/10^12*VLOOKUP($C155,GWPbyPollutant,2,FALSE)</f>
        <v>1.7054575999999999</v>
      </c>
      <c r="F155">
        <f>SUMIFS('EPS BAU Outputs'!E:E,'EPS BAU Outputs'!$A:$A,"*"&amp;$C155&amp;"*",'EPS BAU Outputs'!$A:$A,"*"&amp;$B155&amp;"*",'EPS BAU Outputs'!$A:$A,"*"&amp;$A155&amp;"*",'EPS BAU Outputs'!$B:$B,$B$152)/10^12*VLOOKUP($C155,GWPbyPollutant,2,FALSE)</f>
        <v>1.9113807999999999</v>
      </c>
      <c r="G155">
        <f>SUMIFS('EPS BAU Outputs'!F:F,'EPS BAU Outputs'!$A:$A,"*"&amp;$C155&amp;"*",'EPS BAU Outputs'!$A:$A,"*"&amp;$B155&amp;"*",'EPS BAU Outputs'!$A:$A,"*"&amp;$A155&amp;"*",'EPS BAU Outputs'!$B:$B,$B$152)/10^12*VLOOKUP($C155,GWPbyPollutant,2,FALSE)</f>
        <v>2.0803972000000002</v>
      </c>
      <c r="H155">
        <f>SUMIFS('EPS BAU Outputs'!G:G,'EPS BAU Outputs'!$A:$A,"*"&amp;$C155&amp;"*",'EPS BAU Outputs'!$A:$A,"*"&amp;$B155&amp;"*",'EPS BAU Outputs'!$A:$A,"*"&amp;$A155&amp;"*",'EPS BAU Outputs'!$B:$B,$B$152)/10^12*VLOOKUP($C155,GWPbyPollutant,2,FALSE)</f>
        <v>2.2145647999999998</v>
      </c>
      <c r="I155">
        <f>SUMIFS('EPS BAU Outputs'!H:H,'EPS BAU Outputs'!$A:$A,"*"&amp;$C155&amp;"*",'EPS BAU Outputs'!$A:$A,"*"&amp;$B155&amp;"*",'EPS BAU Outputs'!$A:$A,"*"&amp;$A155&amp;"*",'EPS BAU Outputs'!$B:$B,$B$152)/10^12*VLOOKUP($C155,GWPbyPollutant,2,FALSE)</f>
        <v>2.3268979999999999</v>
      </c>
      <c r="J155">
        <f>SUMIFS('EPS BAU Outputs'!I:I,'EPS BAU Outputs'!$A:$A,"*"&amp;$C155&amp;"*",'EPS BAU Outputs'!$A:$A,"*"&amp;$B155&amp;"*",'EPS BAU Outputs'!$A:$A,"*"&amp;$A155&amp;"*",'EPS BAU Outputs'!$B:$B,$B$152)/10^12*VLOOKUP($C155,GWPbyPollutant,2,FALSE)</f>
        <v>2.4185336</v>
      </c>
      <c r="K155">
        <f>SUMIFS('EPS BAU Outputs'!J:J,'EPS BAU Outputs'!$A:$A,"*"&amp;$C155&amp;"*",'EPS BAU Outputs'!$A:$A,"*"&amp;$B155&amp;"*",'EPS BAU Outputs'!$A:$A,"*"&amp;$A155&amp;"*",'EPS BAU Outputs'!$B:$B,$B$152)/10^12*VLOOKUP($C155,GWPbyPollutant,2,FALSE)</f>
        <v>2.4979079999999998</v>
      </c>
      <c r="L155">
        <f>SUMIFS('EPS BAU Outputs'!K:K,'EPS BAU Outputs'!$A:$A,"*"&amp;$C155&amp;"*",'EPS BAU Outputs'!$A:$A,"*"&amp;$B155&amp;"*",'EPS BAU Outputs'!$A:$A,"*"&amp;$A155&amp;"*",'EPS BAU Outputs'!$B:$B,$B$152)/10^12*VLOOKUP($C155,GWPbyPollutant,2,FALSE)</f>
        <v>2.5891656000000003</v>
      </c>
      <c r="M155">
        <f>SUMIFS('EPS BAU Outputs'!L:L,'EPS BAU Outputs'!$A:$A,"*"&amp;$C155&amp;"*",'EPS BAU Outputs'!$A:$A,"*"&amp;$B155&amp;"*",'EPS BAU Outputs'!$A:$A,"*"&amp;$A155&amp;"*",'EPS BAU Outputs'!$B:$B,$B$152)/10^12*VLOOKUP($C155,GWPbyPollutant,2,FALSE)</f>
        <v>2.6717348000000003</v>
      </c>
      <c r="N155">
        <f>SUMIFS('EPS BAU Outputs'!M:M,'EPS BAU Outputs'!$A:$A,"*"&amp;$C155&amp;"*",'EPS BAU Outputs'!$A:$A,"*"&amp;$B155&amp;"*",'EPS BAU Outputs'!$A:$A,"*"&amp;$A155&amp;"*",'EPS BAU Outputs'!$B:$B,$B$152)/10^12*VLOOKUP($C155,GWPbyPollutant,2,FALSE)</f>
        <v>2.7464247999999998</v>
      </c>
      <c r="O155">
        <f>SUMIFS('EPS BAU Outputs'!N:N,'EPS BAU Outputs'!$A:$A,"*"&amp;$C155&amp;"*",'EPS BAU Outputs'!$A:$A,"*"&amp;$B155&amp;"*",'EPS BAU Outputs'!$A:$A,"*"&amp;$A155&amp;"*",'EPS BAU Outputs'!$B:$B,$B$152)/10^12*VLOOKUP($C155,GWPbyPollutant,2,FALSE)</f>
        <v>2.8106399999999998</v>
      </c>
      <c r="P155">
        <f>SUMIFS('EPS BAU Outputs'!O:O,'EPS BAU Outputs'!$A:$A,"*"&amp;$C155&amp;"*",'EPS BAU Outputs'!$A:$A,"*"&amp;$B155&amp;"*",'EPS BAU Outputs'!$A:$A,"*"&amp;$A155&amp;"*",'EPS BAU Outputs'!$B:$B,$B$152)/10^12*VLOOKUP($C155,GWPbyPollutant,2,FALSE)</f>
        <v>2.8659680000000001</v>
      </c>
      <c r="Q155">
        <f>SUMIFS('EPS BAU Outputs'!P:P,'EPS BAU Outputs'!$A:$A,"*"&amp;$C155&amp;"*",'EPS BAU Outputs'!$A:$A,"*"&amp;$B155&amp;"*",'EPS BAU Outputs'!$A:$A,"*"&amp;$A155&amp;"*",'EPS BAU Outputs'!$B:$B,$B$152)/10^12*VLOOKUP($C155,GWPbyPollutant,2,FALSE)</f>
        <v>2.9139599999999999</v>
      </c>
      <c r="R155">
        <f>SUMIFS('EPS BAU Outputs'!Q:Q,'EPS BAU Outputs'!$A:$A,"*"&amp;$C155&amp;"*",'EPS BAU Outputs'!$A:$A,"*"&amp;$B155&amp;"*",'EPS BAU Outputs'!$A:$A,"*"&amp;$A155&amp;"*",'EPS BAU Outputs'!$B:$B,$B$152)/10^12*VLOOKUP($C155,GWPbyPollutant,2,FALSE)</f>
        <v>2.9545599999999999</v>
      </c>
      <c r="S155">
        <f>SUMIFS('EPS BAU Outputs'!R:R,'EPS BAU Outputs'!$A:$A,"*"&amp;$C155&amp;"*",'EPS BAU Outputs'!$A:$A,"*"&amp;$B155&amp;"*",'EPS BAU Outputs'!$A:$A,"*"&amp;$A155&amp;"*",'EPS BAU Outputs'!$B:$B,$B$152)/10^12*VLOOKUP($C155,GWPbyPollutant,2,FALSE)</f>
        <v>2.988944</v>
      </c>
      <c r="T155">
        <f>SUMIFS('EPS BAU Outputs'!S:S,'EPS BAU Outputs'!$A:$A,"*"&amp;$C155&amp;"*",'EPS BAU Outputs'!$A:$A,"*"&amp;$B155&amp;"*",'EPS BAU Outputs'!$A:$A,"*"&amp;$A155&amp;"*",'EPS BAU Outputs'!$B:$B,$B$152)/10^12*VLOOKUP($C155,GWPbyPollutant,2,FALSE)</f>
        <v>3.0191839999999996</v>
      </c>
      <c r="U155">
        <f>SUMIFS('EPS BAU Outputs'!T:T,'EPS BAU Outputs'!$A:$A,"*"&amp;$C155&amp;"*",'EPS BAU Outputs'!$A:$A,"*"&amp;$B155&amp;"*",'EPS BAU Outputs'!$A:$A,"*"&amp;$A155&amp;"*",'EPS BAU Outputs'!$B:$B,$B$152)/10^12*VLOOKUP($C155,GWPbyPollutant,2,FALSE)</f>
        <v>3.052</v>
      </c>
      <c r="V155">
        <f>SUMIFS('EPS BAU Outputs'!U:U,'EPS BAU Outputs'!$A:$A,"*"&amp;$C155&amp;"*",'EPS BAU Outputs'!$A:$A,"*"&amp;$B155&amp;"*",'EPS BAU Outputs'!$A:$A,"*"&amp;$A155&amp;"*",'EPS BAU Outputs'!$B:$B,$B$152)/10^12*VLOOKUP($C155,GWPbyPollutant,2,FALSE)</f>
        <v>3.096184</v>
      </c>
      <c r="W155">
        <f>SUMIFS('EPS BAU Outputs'!V:V,'EPS BAU Outputs'!$A:$A,"*"&amp;$C155&amp;"*",'EPS BAU Outputs'!$A:$A,"*"&amp;$B155&amp;"*",'EPS BAU Outputs'!$A:$A,"*"&amp;$A155&amp;"*",'EPS BAU Outputs'!$B:$B,$B$152)/10^12*VLOOKUP($C155,GWPbyPollutant,2,FALSE)</f>
        <v>3.1371199999999999</v>
      </c>
      <c r="X155">
        <f>SUMIFS('EPS BAU Outputs'!W:W,'EPS BAU Outputs'!$A:$A,"*"&amp;$C155&amp;"*",'EPS BAU Outputs'!$A:$A,"*"&amp;$B155&amp;"*",'EPS BAU Outputs'!$A:$A,"*"&amp;$A155&amp;"*",'EPS BAU Outputs'!$B:$B,$B$152)/10^12*VLOOKUP($C155,GWPbyPollutant,2,FALSE)</f>
        <v>3.1769080000000001</v>
      </c>
      <c r="Y155">
        <f>SUMIFS('EPS BAU Outputs'!X:X,'EPS BAU Outputs'!$A:$A,"*"&amp;$C155&amp;"*",'EPS BAU Outputs'!$A:$A,"*"&amp;$B155&amp;"*",'EPS BAU Outputs'!$A:$A,"*"&amp;$A155&amp;"*",'EPS BAU Outputs'!$B:$B,$B$152)/10^12*VLOOKUP($C155,GWPbyPollutant,2,FALSE)</f>
        <v>3.2160800000000003</v>
      </c>
      <c r="Z155">
        <f>SUMIFS('EPS BAU Outputs'!Y:Y,'EPS BAU Outputs'!$A:$A,"*"&amp;$C155&amp;"*",'EPS BAU Outputs'!$A:$A,"*"&amp;$B155&amp;"*",'EPS BAU Outputs'!$A:$A,"*"&amp;$A155&amp;"*",'EPS BAU Outputs'!$B:$B,$B$152)/10^12*VLOOKUP($C155,GWPbyPollutant,2,FALSE)</f>
        <v>3.2551959999999998</v>
      </c>
      <c r="AA155">
        <f>SUMIFS('EPS BAU Outputs'!Z:Z,'EPS BAU Outputs'!$A:$A,"*"&amp;$C155&amp;"*",'EPS BAU Outputs'!$A:$A,"*"&amp;$B155&amp;"*",'EPS BAU Outputs'!$A:$A,"*"&amp;$A155&amp;"*",'EPS BAU Outputs'!$B:$B,$B$152)/10^12*VLOOKUP($C155,GWPbyPollutant,2,FALSE)</f>
        <v>3.289104</v>
      </c>
      <c r="AB155">
        <f>SUMIFS('EPS BAU Outputs'!AA:AA,'EPS BAU Outputs'!$A:$A,"*"&amp;$C155&amp;"*",'EPS BAU Outputs'!$A:$A,"*"&amp;$B155&amp;"*",'EPS BAU Outputs'!$A:$A,"*"&amp;$A155&amp;"*",'EPS BAU Outputs'!$B:$B,$B$152)/10^12*VLOOKUP($C155,GWPbyPollutant,2,FALSE)</f>
        <v>3.3243</v>
      </c>
      <c r="AC155">
        <f>SUMIFS('EPS BAU Outputs'!AB:AB,'EPS BAU Outputs'!$A:$A,"*"&amp;$C155&amp;"*",'EPS BAU Outputs'!$A:$A,"*"&amp;$B155&amp;"*",'EPS BAU Outputs'!$A:$A,"*"&amp;$A155&amp;"*",'EPS BAU Outputs'!$B:$B,$B$152)/10^12*VLOOKUP($C155,GWPbyPollutant,2,FALSE)</f>
        <v>3.3606440000000002</v>
      </c>
      <c r="AD155">
        <f>SUMIFS('EPS BAU Outputs'!AC:AC,'EPS BAU Outputs'!$A:$A,"*"&amp;$C155&amp;"*",'EPS BAU Outputs'!$A:$A,"*"&amp;$B155&amp;"*",'EPS BAU Outputs'!$A:$A,"*"&amp;$A155&amp;"*",'EPS BAU Outputs'!$B:$B,$B$152)/10^12*VLOOKUP($C155,GWPbyPollutant,2,FALSE)</f>
        <v>3.3978000000000002</v>
      </c>
      <c r="AE155">
        <f>SUMIFS('EPS BAU Outputs'!AD:AD,'EPS BAU Outputs'!$A:$A,"*"&amp;$C155&amp;"*",'EPS BAU Outputs'!$A:$A,"*"&amp;$B155&amp;"*",'EPS BAU Outputs'!$A:$A,"*"&amp;$A155&amp;"*",'EPS BAU Outputs'!$B:$B,$B$152)/10^12*VLOOKUP($C155,GWPbyPollutant,2,FALSE)</f>
        <v>3.4346760000000001</v>
      </c>
      <c r="AF155">
        <f>SUMIFS('EPS BAU Outputs'!AE:AE,'EPS BAU Outputs'!$A:$A,"*"&amp;$C155&amp;"*",'EPS BAU Outputs'!$A:$A,"*"&amp;$B155&amp;"*",'EPS BAU Outputs'!$A:$A,"*"&amp;$A155&amp;"*",'EPS BAU Outputs'!$B:$B,$B$152)/10^12*VLOOKUP($C155,GWPbyPollutant,2,FALSE)</f>
        <v>3.4725600000000001</v>
      </c>
      <c r="AG155">
        <f>SUMIFS('EPS BAU Outputs'!AF:AF,'EPS BAU Outputs'!$A:$A,"*"&amp;$C155&amp;"*",'EPS BAU Outputs'!$A:$A,"*"&amp;$B155&amp;"*",'EPS BAU Outputs'!$A:$A,"*"&amp;$A155&amp;"*",'EPS BAU Outputs'!$B:$B,$B$152)/10^12*VLOOKUP($C155,GWPbyPollutant,2,FALSE)</f>
        <v>3.5118720000000003</v>
      </c>
      <c r="AH155">
        <f>SUMIFS('EPS BAU Outputs'!AG:AG,'EPS BAU Outputs'!$A:$A,"*"&amp;$C155&amp;"*",'EPS BAU Outputs'!$A:$A,"*"&amp;$B155&amp;"*",'EPS BAU Outputs'!$A:$A,"*"&amp;$A155&amp;"*",'EPS BAU Outputs'!$B:$B,$B$152)/10^12*VLOOKUP($C155,GWPbyPollutant,2,FALSE)</f>
        <v>3.5516320000000006</v>
      </c>
    </row>
    <row r="156" spans="1:37" hidden="1" outlineLevel="1">
      <c r="A156" t="s">
        <v>597</v>
      </c>
      <c r="B156" t="s">
        <v>521</v>
      </c>
      <c r="C156" t="s">
        <v>411</v>
      </c>
      <c r="D156">
        <f>SUMIFS('EPS BAU Outputs'!C:C,'EPS BAU Outputs'!$A:$A,"*"&amp;$C156&amp;"*",'EPS BAU Outputs'!$A:$A,"*"&amp;$B156&amp;"*",'EPS BAU Outputs'!$A:$A,"*"&amp;$A156&amp;"*",'EPS BAU Outputs'!$B:$B,$B$152)/10^12*VLOOKUP($C156,GWPbyPollutant,2,FALSE)</f>
        <v>4.4124090000000002</v>
      </c>
      <c r="E156">
        <f>SUMIFS('EPS BAU Outputs'!D:D,'EPS BAU Outputs'!$A:$A,"*"&amp;$C156&amp;"*",'EPS BAU Outputs'!$A:$A,"*"&amp;$B156&amp;"*",'EPS BAU Outputs'!$A:$A,"*"&amp;$A156&amp;"*",'EPS BAU Outputs'!$B:$B,$B$152)/10^12*VLOOKUP($C156,GWPbyPollutant,2,FALSE)</f>
        <v>5.2950710000000001</v>
      </c>
      <c r="F156">
        <f>SUMIFS('EPS BAU Outputs'!E:E,'EPS BAU Outputs'!$A:$A,"*"&amp;$C156&amp;"*",'EPS BAU Outputs'!$A:$A,"*"&amp;$B156&amp;"*",'EPS BAU Outputs'!$A:$A,"*"&amp;$A156&amp;"*",'EPS BAU Outputs'!$B:$B,$B$152)/10^12*VLOOKUP($C156,GWPbyPollutant,2,FALSE)</f>
        <v>5.8868689999999999</v>
      </c>
      <c r="G156">
        <f>SUMIFS('EPS BAU Outputs'!F:F,'EPS BAU Outputs'!$A:$A,"*"&amp;$C156&amp;"*",'EPS BAU Outputs'!$A:$A,"*"&amp;$B156&amp;"*",'EPS BAU Outputs'!$A:$A,"*"&amp;$A156&amp;"*",'EPS BAU Outputs'!$B:$B,$B$152)/10^12*VLOOKUP($C156,GWPbyPollutant,2,FALSE)</f>
        <v>6.3264774999999993</v>
      </c>
      <c r="H156">
        <f>SUMIFS('EPS BAU Outputs'!G:G,'EPS BAU Outputs'!$A:$A,"*"&amp;$C156&amp;"*",'EPS BAU Outputs'!$A:$A,"*"&amp;$B156&amp;"*",'EPS BAU Outputs'!$A:$A,"*"&amp;$A156&amp;"*",'EPS BAU Outputs'!$B:$B,$B$152)/10^12*VLOOKUP($C156,GWPbyPollutant,2,FALSE)</f>
        <v>6.6490619999999998</v>
      </c>
      <c r="I156">
        <f>SUMIFS('EPS BAU Outputs'!H:H,'EPS BAU Outputs'!$A:$A,"*"&amp;$C156&amp;"*",'EPS BAU Outputs'!$A:$A,"*"&amp;$B156&amp;"*",'EPS BAU Outputs'!$A:$A,"*"&amp;$A156&amp;"*",'EPS BAU Outputs'!$B:$B,$B$152)/10^12*VLOOKUP($C156,GWPbyPollutant,2,FALSE)</f>
        <v>6.8993280000000006</v>
      </c>
      <c r="J156">
        <f>SUMIFS('EPS BAU Outputs'!I:I,'EPS BAU Outputs'!$A:$A,"*"&amp;$C156&amp;"*",'EPS BAU Outputs'!$A:$A,"*"&amp;$B156&amp;"*",'EPS BAU Outputs'!$A:$A,"*"&amp;$A156&amp;"*",'EPS BAU Outputs'!$B:$B,$B$152)/10^12*VLOOKUP($C156,GWPbyPollutant,2,FALSE)</f>
        <v>7.1435255</v>
      </c>
      <c r="K156">
        <f>SUMIFS('EPS BAU Outputs'!J:J,'EPS BAU Outputs'!$A:$A,"*"&amp;$C156&amp;"*",'EPS BAU Outputs'!$A:$A,"*"&amp;$B156&amp;"*",'EPS BAU Outputs'!$A:$A,"*"&amp;$A156&amp;"*",'EPS BAU Outputs'!$B:$B,$B$152)/10^12*VLOOKUP($C156,GWPbyPollutant,2,FALSE)</f>
        <v>7.3522924999999999</v>
      </c>
      <c r="L156">
        <f>SUMIFS('EPS BAU Outputs'!K:K,'EPS BAU Outputs'!$A:$A,"*"&amp;$C156&amp;"*",'EPS BAU Outputs'!$A:$A,"*"&amp;$B156&amp;"*",'EPS BAU Outputs'!$A:$A,"*"&amp;$A156&amp;"*",'EPS BAU Outputs'!$B:$B,$B$152)/10^12*VLOOKUP($C156,GWPbyPollutant,2,FALSE)</f>
        <v>7.6117010000000001</v>
      </c>
      <c r="M156">
        <f>SUMIFS('EPS BAU Outputs'!L:L,'EPS BAU Outputs'!$A:$A,"*"&amp;$C156&amp;"*",'EPS BAU Outputs'!$A:$A,"*"&amp;$B156&amp;"*",'EPS BAU Outputs'!$A:$A,"*"&amp;$A156&amp;"*",'EPS BAU Outputs'!$B:$B,$B$152)/10^12*VLOOKUP($C156,GWPbyPollutant,2,FALSE)</f>
        <v>7.8609070000000001</v>
      </c>
      <c r="N156">
        <f>SUMIFS('EPS BAU Outputs'!M:M,'EPS BAU Outputs'!$A:$A,"*"&amp;$C156&amp;"*",'EPS BAU Outputs'!$A:$A,"*"&amp;$B156&amp;"*",'EPS BAU Outputs'!$A:$A,"*"&amp;$A156&amp;"*",'EPS BAU Outputs'!$B:$B,$B$152)/10^12*VLOOKUP($C156,GWPbyPollutant,2,FALSE)</f>
        <v>8.0874819999999996</v>
      </c>
      <c r="O156">
        <f>SUMIFS('EPS BAU Outputs'!N:N,'EPS BAU Outputs'!$A:$A,"*"&amp;$C156&amp;"*",'EPS BAU Outputs'!$A:$A,"*"&amp;$B156&amp;"*",'EPS BAU Outputs'!$A:$A,"*"&amp;$A156&amp;"*",'EPS BAU Outputs'!$B:$B,$B$152)/10^12*VLOOKUP($C156,GWPbyPollutant,2,FALSE)</f>
        <v>8.2879280000000008</v>
      </c>
      <c r="P156">
        <f>SUMIFS('EPS BAU Outputs'!O:O,'EPS BAU Outputs'!$A:$A,"*"&amp;$C156&amp;"*",'EPS BAU Outputs'!$A:$A,"*"&amp;$B156&amp;"*",'EPS BAU Outputs'!$A:$A,"*"&amp;$A156&amp;"*",'EPS BAU Outputs'!$B:$B,$B$152)/10^12*VLOOKUP($C156,GWPbyPollutant,2,FALSE)</f>
        <v>8.4659019999999998</v>
      </c>
      <c r="Q156">
        <f>SUMIFS('EPS BAU Outputs'!P:P,'EPS BAU Outputs'!$A:$A,"*"&amp;$C156&amp;"*",'EPS BAU Outputs'!$A:$A,"*"&amp;$B156&amp;"*",'EPS BAU Outputs'!$A:$A,"*"&amp;$A156&amp;"*",'EPS BAU Outputs'!$B:$B,$B$152)/10^12*VLOOKUP($C156,GWPbyPollutant,2,FALSE)</f>
        <v>8.6183034999999997</v>
      </c>
      <c r="R156">
        <f>SUMIFS('EPS BAU Outputs'!Q:Q,'EPS BAU Outputs'!$A:$A,"*"&amp;$C156&amp;"*",'EPS BAU Outputs'!$A:$A,"*"&amp;$B156&amp;"*",'EPS BAU Outputs'!$A:$A,"*"&amp;$A156&amp;"*",'EPS BAU Outputs'!$B:$B,$B$152)/10^12*VLOOKUP($C156,GWPbyPollutant,2,FALSE)</f>
        <v>8.7545400000000004</v>
      </c>
      <c r="S156">
        <f>SUMIFS('EPS BAU Outputs'!R:R,'EPS BAU Outputs'!$A:$A,"*"&amp;$C156&amp;"*",'EPS BAU Outputs'!$A:$A,"*"&amp;$B156&amp;"*",'EPS BAU Outputs'!$A:$A,"*"&amp;$A156&amp;"*",'EPS BAU Outputs'!$B:$B,$B$152)/10^12*VLOOKUP($C156,GWPbyPollutant,2,FALSE)</f>
        <v>8.8747439999999997</v>
      </c>
      <c r="T156">
        <f>SUMIFS('EPS BAU Outputs'!S:S,'EPS BAU Outputs'!$A:$A,"*"&amp;$C156&amp;"*",'EPS BAU Outputs'!$A:$A,"*"&amp;$B156&amp;"*",'EPS BAU Outputs'!$A:$A,"*"&amp;$A156&amp;"*",'EPS BAU Outputs'!$B:$B,$B$152)/10^12*VLOOKUP($C156,GWPbyPollutant,2,FALSE)</f>
        <v>8.9836325000000006</v>
      </c>
      <c r="U156">
        <f>SUMIFS('EPS BAU Outputs'!T:T,'EPS BAU Outputs'!$A:$A,"*"&amp;$C156&amp;"*",'EPS BAU Outputs'!$A:$A,"*"&amp;$B156&amp;"*",'EPS BAU Outputs'!$A:$A,"*"&amp;$A156&amp;"*",'EPS BAU Outputs'!$B:$B,$B$152)/10^12*VLOOKUP($C156,GWPbyPollutant,2,FALSE)</f>
        <v>9.0915404999999989</v>
      </c>
      <c r="V156">
        <f>SUMIFS('EPS BAU Outputs'!U:U,'EPS BAU Outputs'!$A:$A,"*"&amp;$C156&amp;"*",'EPS BAU Outputs'!$A:$A,"*"&amp;$B156&amp;"*",'EPS BAU Outputs'!$A:$A,"*"&amp;$A156&amp;"*",'EPS BAU Outputs'!$B:$B,$B$152)/10^12*VLOOKUP($C156,GWPbyPollutant,2,FALSE)</f>
        <v>9.2326530000000009</v>
      </c>
      <c r="W156">
        <f>SUMIFS('EPS BAU Outputs'!V:V,'EPS BAU Outputs'!$A:$A,"*"&amp;$C156&amp;"*",'EPS BAU Outputs'!$A:$A,"*"&amp;$B156&amp;"*",'EPS BAU Outputs'!$A:$A,"*"&amp;$A156&amp;"*",'EPS BAU Outputs'!$B:$B,$B$152)/10^12*VLOOKUP($C156,GWPbyPollutant,2,FALSE)</f>
        <v>9.3661335000000001</v>
      </c>
      <c r="X156">
        <f>SUMIFS('EPS BAU Outputs'!W:W,'EPS BAU Outputs'!$A:$A,"*"&amp;$C156&amp;"*",'EPS BAU Outputs'!$A:$A,"*"&amp;$B156&amp;"*",'EPS BAU Outputs'!$A:$A,"*"&amp;$A156&amp;"*",'EPS BAU Outputs'!$B:$B,$B$152)/10^12*VLOOKUP($C156,GWPbyPollutant,2,FALSE)</f>
        <v>9.4969374999999996</v>
      </c>
      <c r="Y156">
        <f>SUMIFS('EPS BAU Outputs'!X:X,'EPS BAU Outputs'!$A:$A,"*"&amp;$C156&amp;"*",'EPS BAU Outputs'!$A:$A,"*"&amp;$B156&amp;"*",'EPS BAU Outputs'!$A:$A,"*"&amp;$A156&amp;"*",'EPS BAU Outputs'!$B:$B,$B$152)/10^12*VLOOKUP($C156,GWPbyPollutant,2,FALSE)</f>
        <v>9.6249060000000011</v>
      </c>
      <c r="Z156">
        <f>SUMIFS('EPS BAU Outputs'!Y:Y,'EPS BAU Outputs'!$A:$A,"*"&amp;$C156&amp;"*",'EPS BAU Outputs'!$A:$A,"*"&amp;$B156&amp;"*",'EPS BAU Outputs'!$A:$A,"*"&amp;$A156&amp;"*",'EPS BAU Outputs'!$B:$B,$B$152)/10^12*VLOOKUP($C156,GWPbyPollutant,2,FALSE)</f>
        <v>9.7516289999999994</v>
      </c>
      <c r="AA156">
        <f>SUMIFS('EPS BAU Outputs'!Z:Z,'EPS BAU Outputs'!$A:$A,"*"&amp;$C156&amp;"*",'EPS BAU Outputs'!$A:$A,"*"&amp;$B156&amp;"*",'EPS BAU Outputs'!$A:$A,"*"&amp;$A156&amp;"*",'EPS BAU Outputs'!$B:$B,$B$152)/10^12*VLOOKUP($C156,GWPbyPollutant,2,FALSE)</f>
        <v>9.8544490000000007</v>
      </c>
      <c r="AB156">
        <f>SUMIFS('EPS BAU Outputs'!AA:AA,'EPS BAU Outputs'!$A:$A,"*"&amp;$C156&amp;"*",'EPS BAU Outputs'!$A:$A,"*"&amp;$B156&amp;"*",'EPS BAU Outputs'!$A:$A,"*"&amp;$A156&amp;"*",'EPS BAU Outputs'!$B:$B,$B$152)/10^12*VLOOKUP($C156,GWPbyPollutant,2,FALSE)</f>
        <v>9.9579315000000008</v>
      </c>
      <c r="AC156">
        <f>SUMIFS('EPS BAU Outputs'!AB:AB,'EPS BAU Outputs'!$A:$A,"*"&amp;$C156&amp;"*",'EPS BAU Outputs'!$A:$A,"*"&amp;$B156&amp;"*",'EPS BAU Outputs'!$A:$A,"*"&amp;$A156&amp;"*",'EPS BAU Outputs'!$B:$B,$B$152)/10^12*VLOOKUP($C156,GWPbyPollutant,2,FALSE)</f>
        <v>10.065389</v>
      </c>
      <c r="AD156">
        <f>SUMIFS('EPS BAU Outputs'!AC:AC,'EPS BAU Outputs'!$A:$A,"*"&amp;$C156&amp;"*",'EPS BAU Outputs'!$A:$A,"*"&amp;$B156&amp;"*",'EPS BAU Outputs'!$A:$A,"*"&amp;$A156&amp;"*",'EPS BAU Outputs'!$B:$B,$B$152)/10^12*VLOOKUP($C156,GWPbyPollutant,2,FALSE)</f>
        <v>10.175019500000001</v>
      </c>
      <c r="AE156">
        <f>SUMIFS('EPS BAU Outputs'!AD:AD,'EPS BAU Outputs'!$A:$A,"*"&amp;$C156&amp;"*",'EPS BAU Outputs'!$A:$A,"*"&amp;$B156&amp;"*",'EPS BAU Outputs'!$A:$A,"*"&amp;$A156&amp;"*",'EPS BAU Outputs'!$B:$B,$B$152)/10^12*VLOOKUP($C156,GWPbyPollutant,2,FALSE)</f>
        <v>10.286876000000001</v>
      </c>
      <c r="AF156">
        <f>SUMIFS('EPS BAU Outputs'!AE:AE,'EPS BAU Outputs'!$A:$A,"*"&amp;$C156&amp;"*",'EPS BAU Outputs'!$A:$A,"*"&amp;$B156&amp;"*",'EPS BAU Outputs'!$A:$A,"*"&amp;$A156&amp;"*",'EPS BAU Outputs'!$B:$B,$B$152)/10^12*VLOOKUP($C156,GWPbyPollutant,2,FALSE)</f>
        <v>10.403105</v>
      </c>
      <c r="AG156">
        <f>SUMIFS('EPS BAU Outputs'!AF:AF,'EPS BAU Outputs'!$A:$A,"*"&amp;$C156&amp;"*",'EPS BAU Outputs'!$A:$A,"*"&amp;$B156&amp;"*",'EPS BAU Outputs'!$A:$A,"*"&amp;$A156&amp;"*",'EPS BAU Outputs'!$B:$B,$B$152)/10^12*VLOOKUP($C156,GWPbyPollutant,2,FALSE)</f>
        <v>10.519360499999999</v>
      </c>
      <c r="AH156">
        <f>SUMIFS('EPS BAU Outputs'!AG:AG,'EPS BAU Outputs'!$A:$A,"*"&amp;$C156&amp;"*",'EPS BAU Outputs'!$A:$A,"*"&amp;$B156&amp;"*",'EPS BAU Outputs'!$A:$A,"*"&amp;$A156&amp;"*",'EPS BAU Outputs'!$B:$B,$B$152)/10^12*VLOOKUP($C156,GWPbyPollutant,2,FALSE)</f>
        <v>10.638425</v>
      </c>
    </row>
    <row r="157" spans="1:37" hidden="1" outlineLevel="1">
      <c r="A157" t="s">
        <v>597</v>
      </c>
      <c r="B157" t="s">
        <v>521</v>
      </c>
      <c r="C157" t="s">
        <v>595</v>
      </c>
      <c r="D157">
        <f>SUMIFS('EPS BAU Outputs'!C:C,'EPS BAU Outputs'!$A:$A,"*"&amp;$C157&amp;"*",'EPS BAU Outputs'!$A:$A,"*"&amp;$B157&amp;"*",'EPS BAU Outputs'!$A:$A,"*"&amp;$A157&amp;"*",'EPS BAU Outputs'!$B:$B,$B$152)/10^12*VLOOKUP($C157,GWPbyPollutant,2,FALSE)</f>
        <v>0</v>
      </c>
      <c r="E157">
        <f>SUMIFS('EPS BAU Outputs'!D:D,'EPS BAU Outputs'!$A:$A,"*"&amp;$C157&amp;"*",'EPS BAU Outputs'!$A:$A,"*"&amp;$B157&amp;"*",'EPS BAU Outputs'!$A:$A,"*"&amp;$A157&amp;"*",'EPS BAU Outputs'!$B:$B,$B$152)/10^12*VLOOKUP($C157,GWPbyPollutant,2,FALSE)</f>
        <v>0</v>
      </c>
      <c r="F157">
        <f>SUMIFS('EPS BAU Outputs'!E:E,'EPS BAU Outputs'!$A:$A,"*"&amp;$C157&amp;"*",'EPS BAU Outputs'!$A:$A,"*"&amp;$B157&amp;"*",'EPS BAU Outputs'!$A:$A,"*"&amp;$A157&amp;"*",'EPS BAU Outputs'!$B:$B,$B$152)/10^12*VLOOKUP($C157,GWPbyPollutant,2,FALSE)</f>
        <v>0</v>
      </c>
      <c r="G157">
        <f>SUMIFS('EPS BAU Outputs'!F:F,'EPS BAU Outputs'!$A:$A,"*"&amp;$C157&amp;"*",'EPS BAU Outputs'!$A:$A,"*"&amp;$B157&amp;"*",'EPS BAU Outputs'!$A:$A,"*"&amp;$A157&amp;"*",'EPS BAU Outputs'!$B:$B,$B$152)/10^12*VLOOKUP($C157,GWPbyPollutant,2,FALSE)</f>
        <v>0</v>
      </c>
      <c r="H157">
        <f>SUMIFS('EPS BAU Outputs'!G:G,'EPS BAU Outputs'!$A:$A,"*"&amp;$C157&amp;"*",'EPS BAU Outputs'!$A:$A,"*"&amp;$B157&amp;"*",'EPS BAU Outputs'!$A:$A,"*"&amp;$A157&amp;"*",'EPS BAU Outputs'!$B:$B,$B$152)/10^12*VLOOKUP($C157,GWPbyPollutant,2,FALSE)</f>
        <v>0</v>
      </c>
      <c r="I157">
        <f>SUMIFS('EPS BAU Outputs'!H:H,'EPS BAU Outputs'!$A:$A,"*"&amp;$C157&amp;"*",'EPS BAU Outputs'!$A:$A,"*"&amp;$B157&amp;"*",'EPS BAU Outputs'!$A:$A,"*"&amp;$A157&amp;"*",'EPS BAU Outputs'!$B:$B,$B$152)/10^12*VLOOKUP($C157,GWPbyPollutant,2,FALSE)</f>
        <v>0</v>
      </c>
      <c r="J157">
        <f>SUMIFS('EPS BAU Outputs'!I:I,'EPS BAU Outputs'!$A:$A,"*"&amp;$C157&amp;"*",'EPS BAU Outputs'!$A:$A,"*"&amp;$B157&amp;"*",'EPS BAU Outputs'!$A:$A,"*"&amp;$A157&amp;"*",'EPS BAU Outputs'!$B:$B,$B$152)/10^12*VLOOKUP($C157,GWPbyPollutant,2,FALSE)</f>
        <v>0</v>
      </c>
      <c r="K157">
        <f>SUMIFS('EPS BAU Outputs'!J:J,'EPS BAU Outputs'!$A:$A,"*"&amp;$C157&amp;"*",'EPS BAU Outputs'!$A:$A,"*"&amp;$B157&amp;"*",'EPS BAU Outputs'!$A:$A,"*"&amp;$A157&amp;"*",'EPS BAU Outputs'!$B:$B,$B$152)/10^12*VLOOKUP($C157,GWPbyPollutant,2,FALSE)</f>
        <v>0</v>
      </c>
      <c r="L157">
        <f>SUMIFS('EPS BAU Outputs'!K:K,'EPS BAU Outputs'!$A:$A,"*"&amp;$C157&amp;"*",'EPS BAU Outputs'!$A:$A,"*"&amp;$B157&amp;"*",'EPS BAU Outputs'!$A:$A,"*"&amp;$A157&amp;"*",'EPS BAU Outputs'!$B:$B,$B$152)/10^12*VLOOKUP($C157,GWPbyPollutant,2,FALSE)</f>
        <v>0</v>
      </c>
      <c r="M157">
        <f>SUMIFS('EPS BAU Outputs'!L:L,'EPS BAU Outputs'!$A:$A,"*"&amp;$C157&amp;"*",'EPS BAU Outputs'!$A:$A,"*"&amp;$B157&amp;"*",'EPS BAU Outputs'!$A:$A,"*"&amp;$A157&amp;"*",'EPS BAU Outputs'!$B:$B,$B$152)/10^12*VLOOKUP($C157,GWPbyPollutant,2,FALSE)</f>
        <v>0</v>
      </c>
      <c r="N157">
        <f>SUMIFS('EPS BAU Outputs'!M:M,'EPS BAU Outputs'!$A:$A,"*"&amp;$C157&amp;"*",'EPS BAU Outputs'!$A:$A,"*"&amp;$B157&amp;"*",'EPS BAU Outputs'!$A:$A,"*"&amp;$A157&amp;"*",'EPS BAU Outputs'!$B:$B,$B$152)/10^12*VLOOKUP($C157,GWPbyPollutant,2,FALSE)</f>
        <v>0</v>
      </c>
      <c r="O157">
        <f>SUMIFS('EPS BAU Outputs'!N:N,'EPS BAU Outputs'!$A:$A,"*"&amp;$C157&amp;"*",'EPS BAU Outputs'!$A:$A,"*"&amp;$B157&amp;"*",'EPS BAU Outputs'!$A:$A,"*"&amp;$A157&amp;"*",'EPS BAU Outputs'!$B:$B,$B$152)/10^12*VLOOKUP($C157,GWPbyPollutant,2,FALSE)</f>
        <v>0</v>
      </c>
      <c r="P157">
        <f>SUMIFS('EPS BAU Outputs'!O:O,'EPS BAU Outputs'!$A:$A,"*"&amp;$C157&amp;"*",'EPS BAU Outputs'!$A:$A,"*"&amp;$B157&amp;"*",'EPS BAU Outputs'!$A:$A,"*"&amp;$A157&amp;"*",'EPS BAU Outputs'!$B:$B,$B$152)/10^12*VLOOKUP($C157,GWPbyPollutant,2,FALSE)</f>
        <v>0</v>
      </c>
      <c r="Q157">
        <f>SUMIFS('EPS BAU Outputs'!P:P,'EPS BAU Outputs'!$A:$A,"*"&amp;$C157&amp;"*",'EPS BAU Outputs'!$A:$A,"*"&amp;$B157&amp;"*",'EPS BAU Outputs'!$A:$A,"*"&amp;$A157&amp;"*",'EPS BAU Outputs'!$B:$B,$B$152)/10^12*VLOOKUP($C157,GWPbyPollutant,2,FALSE)</f>
        <v>0</v>
      </c>
      <c r="R157">
        <f>SUMIFS('EPS BAU Outputs'!Q:Q,'EPS BAU Outputs'!$A:$A,"*"&amp;$C157&amp;"*",'EPS BAU Outputs'!$A:$A,"*"&amp;$B157&amp;"*",'EPS BAU Outputs'!$A:$A,"*"&amp;$A157&amp;"*",'EPS BAU Outputs'!$B:$B,$B$152)/10^12*VLOOKUP($C157,GWPbyPollutant,2,FALSE)</f>
        <v>0</v>
      </c>
      <c r="S157">
        <f>SUMIFS('EPS BAU Outputs'!R:R,'EPS BAU Outputs'!$A:$A,"*"&amp;$C157&amp;"*",'EPS BAU Outputs'!$A:$A,"*"&amp;$B157&amp;"*",'EPS BAU Outputs'!$A:$A,"*"&amp;$A157&amp;"*",'EPS BAU Outputs'!$B:$B,$B$152)/10^12*VLOOKUP($C157,GWPbyPollutant,2,FALSE)</f>
        <v>0</v>
      </c>
      <c r="T157">
        <f>SUMIFS('EPS BAU Outputs'!S:S,'EPS BAU Outputs'!$A:$A,"*"&amp;$C157&amp;"*",'EPS BAU Outputs'!$A:$A,"*"&amp;$B157&amp;"*",'EPS BAU Outputs'!$A:$A,"*"&amp;$A157&amp;"*",'EPS BAU Outputs'!$B:$B,$B$152)/10^12*VLOOKUP($C157,GWPbyPollutant,2,FALSE)</f>
        <v>0</v>
      </c>
      <c r="U157">
        <f>SUMIFS('EPS BAU Outputs'!T:T,'EPS BAU Outputs'!$A:$A,"*"&amp;$C157&amp;"*",'EPS BAU Outputs'!$A:$A,"*"&amp;$B157&amp;"*",'EPS BAU Outputs'!$A:$A,"*"&amp;$A157&amp;"*",'EPS BAU Outputs'!$B:$B,$B$152)/10^12*VLOOKUP($C157,GWPbyPollutant,2,FALSE)</f>
        <v>0</v>
      </c>
      <c r="V157">
        <f>SUMIFS('EPS BAU Outputs'!U:U,'EPS BAU Outputs'!$A:$A,"*"&amp;$C157&amp;"*",'EPS BAU Outputs'!$A:$A,"*"&amp;$B157&amp;"*",'EPS BAU Outputs'!$A:$A,"*"&amp;$A157&amp;"*",'EPS BAU Outputs'!$B:$B,$B$152)/10^12*VLOOKUP($C157,GWPbyPollutant,2,FALSE)</f>
        <v>0</v>
      </c>
      <c r="W157">
        <f>SUMIFS('EPS BAU Outputs'!V:V,'EPS BAU Outputs'!$A:$A,"*"&amp;$C157&amp;"*",'EPS BAU Outputs'!$A:$A,"*"&amp;$B157&amp;"*",'EPS BAU Outputs'!$A:$A,"*"&amp;$A157&amp;"*",'EPS BAU Outputs'!$B:$B,$B$152)/10^12*VLOOKUP($C157,GWPbyPollutant,2,FALSE)</f>
        <v>0</v>
      </c>
      <c r="X157">
        <f>SUMIFS('EPS BAU Outputs'!W:W,'EPS BAU Outputs'!$A:$A,"*"&amp;$C157&amp;"*",'EPS BAU Outputs'!$A:$A,"*"&amp;$B157&amp;"*",'EPS BAU Outputs'!$A:$A,"*"&amp;$A157&amp;"*",'EPS BAU Outputs'!$B:$B,$B$152)/10^12*VLOOKUP($C157,GWPbyPollutant,2,FALSE)</f>
        <v>0</v>
      </c>
      <c r="Y157">
        <f>SUMIFS('EPS BAU Outputs'!X:X,'EPS BAU Outputs'!$A:$A,"*"&amp;$C157&amp;"*",'EPS BAU Outputs'!$A:$A,"*"&amp;$B157&amp;"*",'EPS BAU Outputs'!$A:$A,"*"&amp;$A157&amp;"*",'EPS BAU Outputs'!$B:$B,$B$152)/10^12*VLOOKUP($C157,GWPbyPollutant,2,FALSE)</f>
        <v>0</v>
      </c>
      <c r="Z157">
        <f>SUMIFS('EPS BAU Outputs'!Y:Y,'EPS BAU Outputs'!$A:$A,"*"&amp;$C157&amp;"*",'EPS BAU Outputs'!$A:$A,"*"&amp;$B157&amp;"*",'EPS BAU Outputs'!$A:$A,"*"&amp;$A157&amp;"*",'EPS BAU Outputs'!$B:$B,$B$152)/10^12*VLOOKUP($C157,GWPbyPollutant,2,FALSE)</f>
        <v>0</v>
      </c>
      <c r="AA157">
        <f>SUMIFS('EPS BAU Outputs'!Z:Z,'EPS BAU Outputs'!$A:$A,"*"&amp;$C157&amp;"*",'EPS BAU Outputs'!$A:$A,"*"&amp;$B157&amp;"*",'EPS BAU Outputs'!$A:$A,"*"&amp;$A157&amp;"*",'EPS BAU Outputs'!$B:$B,$B$152)/10^12*VLOOKUP($C157,GWPbyPollutant,2,FALSE)</f>
        <v>0</v>
      </c>
      <c r="AB157">
        <f>SUMIFS('EPS BAU Outputs'!AA:AA,'EPS BAU Outputs'!$A:$A,"*"&amp;$C157&amp;"*",'EPS BAU Outputs'!$A:$A,"*"&amp;$B157&amp;"*",'EPS BAU Outputs'!$A:$A,"*"&amp;$A157&amp;"*",'EPS BAU Outputs'!$B:$B,$B$152)/10^12*VLOOKUP($C157,GWPbyPollutant,2,FALSE)</f>
        <v>0</v>
      </c>
      <c r="AC157">
        <f>SUMIFS('EPS BAU Outputs'!AB:AB,'EPS BAU Outputs'!$A:$A,"*"&amp;$C157&amp;"*",'EPS BAU Outputs'!$A:$A,"*"&amp;$B157&amp;"*",'EPS BAU Outputs'!$A:$A,"*"&amp;$A157&amp;"*",'EPS BAU Outputs'!$B:$B,$B$152)/10^12*VLOOKUP($C157,GWPbyPollutant,2,FALSE)</f>
        <v>0</v>
      </c>
      <c r="AD157">
        <f>SUMIFS('EPS BAU Outputs'!AC:AC,'EPS BAU Outputs'!$A:$A,"*"&amp;$C157&amp;"*",'EPS BAU Outputs'!$A:$A,"*"&amp;$B157&amp;"*",'EPS BAU Outputs'!$A:$A,"*"&amp;$A157&amp;"*",'EPS BAU Outputs'!$B:$B,$B$152)/10^12*VLOOKUP($C157,GWPbyPollutant,2,FALSE)</f>
        <v>0</v>
      </c>
      <c r="AE157">
        <f>SUMIFS('EPS BAU Outputs'!AD:AD,'EPS BAU Outputs'!$A:$A,"*"&amp;$C157&amp;"*",'EPS BAU Outputs'!$A:$A,"*"&amp;$B157&amp;"*",'EPS BAU Outputs'!$A:$A,"*"&amp;$A157&amp;"*",'EPS BAU Outputs'!$B:$B,$B$152)/10^12*VLOOKUP($C157,GWPbyPollutant,2,FALSE)</f>
        <v>0</v>
      </c>
      <c r="AF157">
        <f>SUMIFS('EPS BAU Outputs'!AE:AE,'EPS BAU Outputs'!$A:$A,"*"&amp;$C157&amp;"*",'EPS BAU Outputs'!$A:$A,"*"&amp;$B157&amp;"*",'EPS BAU Outputs'!$A:$A,"*"&amp;$A157&amp;"*",'EPS BAU Outputs'!$B:$B,$B$152)/10^12*VLOOKUP($C157,GWPbyPollutant,2,FALSE)</f>
        <v>0</v>
      </c>
      <c r="AG157">
        <f>SUMIFS('EPS BAU Outputs'!AF:AF,'EPS BAU Outputs'!$A:$A,"*"&amp;$C157&amp;"*",'EPS BAU Outputs'!$A:$A,"*"&amp;$B157&amp;"*",'EPS BAU Outputs'!$A:$A,"*"&amp;$A157&amp;"*",'EPS BAU Outputs'!$B:$B,$B$152)/10^12*VLOOKUP($C157,GWPbyPollutant,2,FALSE)</f>
        <v>0</v>
      </c>
      <c r="AH157">
        <f>SUMIFS('EPS BAU Outputs'!AG:AG,'EPS BAU Outputs'!$A:$A,"*"&amp;$C157&amp;"*",'EPS BAU Outputs'!$A:$A,"*"&amp;$B157&amp;"*",'EPS BAU Outputs'!$A:$A,"*"&amp;$A157&amp;"*",'EPS BAU Outputs'!$B:$B,$B$152)/10^12*VLOOKUP($C157,GWPbyPollutant,2,FALSE)</f>
        <v>0</v>
      </c>
    </row>
    <row r="158" spans="1:37" hidden="1" outlineLevel="1">
      <c r="A158" t="s">
        <v>597</v>
      </c>
      <c r="B158" t="s">
        <v>522</v>
      </c>
      <c r="C158" t="s">
        <v>412</v>
      </c>
      <c r="D158">
        <f>SUMIFS('EPS BAU Outputs'!C:C,'EPS BAU Outputs'!$A:$A,"*"&amp;$C158&amp;"*",'EPS BAU Outputs'!$A:$A,"*"&amp;$B158&amp;"*",'EPS BAU Outputs'!$A:$A,"*"&amp;$A158&amp;"*",'EPS BAU Outputs'!$B:$B,$B$152)/10^12*VLOOKUP($C158,GWPbyPollutant,2,FALSE)</f>
        <v>0.33955879999999999</v>
      </c>
      <c r="E158">
        <f>SUMIFS('EPS BAU Outputs'!D:D,'EPS BAU Outputs'!$A:$A,"*"&amp;$C158&amp;"*",'EPS BAU Outputs'!$A:$A,"*"&amp;$B158&amp;"*",'EPS BAU Outputs'!$A:$A,"*"&amp;$A158&amp;"*",'EPS BAU Outputs'!$B:$B,$B$152)/10^12*VLOOKUP($C158,GWPbyPollutant,2,FALSE)</f>
        <v>0.35924280000000003</v>
      </c>
      <c r="F158">
        <f>SUMIFS('EPS BAU Outputs'!E:E,'EPS BAU Outputs'!$A:$A,"*"&amp;$C158&amp;"*",'EPS BAU Outputs'!$A:$A,"*"&amp;$B158&amp;"*",'EPS BAU Outputs'!$A:$A,"*"&amp;$A158&amp;"*",'EPS BAU Outputs'!$B:$B,$B$152)/10^12*VLOOKUP($C158,GWPbyPollutant,2,FALSE)</f>
        <v>0.373394</v>
      </c>
      <c r="G158">
        <f>SUMIFS('EPS BAU Outputs'!F:F,'EPS BAU Outputs'!$A:$A,"*"&amp;$C158&amp;"*",'EPS BAU Outputs'!$A:$A,"*"&amp;$B158&amp;"*",'EPS BAU Outputs'!$A:$A,"*"&amp;$A158&amp;"*",'EPS BAU Outputs'!$B:$B,$B$152)/10^12*VLOOKUP($C158,GWPbyPollutant,2,FALSE)</f>
        <v>0.3880576</v>
      </c>
      <c r="H158">
        <f>SUMIFS('EPS BAU Outputs'!G:G,'EPS BAU Outputs'!$A:$A,"*"&amp;$C158&amp;"*",'EPS BAU Outputs'!$A:$A,"*"&amp;$B158&amp;"*",'EPS BAU Outputs'!$A:$A,"*"&amp;$A158&amp;"*",'EPS BAU Outputs'!$B:$B,$B$152)/10^12*VLOOKUP($C158,GWPbyPollutant,2,FALSE)</f>
        <v>0.39244800000000002</v>
      </c>
      <c r="I158">
        <f>SUMIFS('EPS BAU Outputs'!H:H,'EPS BAU Outputs'!$A:$A,"*"&amp;$C158&amp;"*",'EPS BAU Outputs'!$A:$A,"*"&amp;$B158&amp;"*",'EPS BAU Outputs'!$A:$A,"*"&amp;$A158&amp;"*",'EPS BAU Outputs'!$B:$B,$B$152)/10^12*VLOOKUP($C158,GWPbyPollutant,2,FALSE)</f>
        <v>0.38978799999999997</v>
      </c>
      <c r="J158">
        <f>SUMIFS('EPS BAU Outputs'!I:I,'EPS BAU Outputs'!$A:$A,"*"&amp;$C158&amp;"*",'EPS BAU Outputs'!$A:$A,"*"&amp;$B158&amp;"*",'EPS BAU Outputs'!$A:$A,"*"&amp;$A158&amp;"*",'EPS BAU Outputs'!$B:$B,$B$152)/10^12*VLOOKUP($C158,GWPbyPollutant,2,FALSE)</f>
        <v>0.38571680000000003</v>
      </c>
      <c r="K158">
        <f>SUMIFS('EPS BAU Outputs'!J:J,'EPS BAU Outputs'!$A:$A,"*"&amp;$C158&amp;"*",'EPS BAU Outputs'!$A:$A,"*"&amp;$B158&amp;"*",'EPS BAU Outputs'!$A:$A,"*"&amp;$A158&amp;"*",'EPS BAU Outputs'!$B:$B,$B$152)/10^12*VLOOKUP($C158,GWPbyPollutant,2,FALSE)</f>
        <v>0.38070759999999998</v>
      </c>
      <c r="L158">
        <f>SUMIFS('EPS BAU Outputs'!K:K,'EPS BAU Outputs'!$A:$A,"*"&amp;$C158&amp;"*",'EPS BAU Outputs'!$A:$A,"*"&amp;$B158&amp;"*",'EPS BAU Outputs'!$A:$A,"*"&amp;$A158&amp;"*",'EPS BAU Outputs'!$B:$B,$B$152)/10^12*VLOOKUP($C158,GWPbyPollutant,2,FALSE)</f>
        <v>0.38183600000000001</v>
      </c>
      <c r="M158">
        <f>SUMIFS('EPS BAU Outputs'!L:L,'EPS BAU Outputs'!$A:$A,"*"&amp;$C158&amp;"*",'EPS BAU Outputs'!$A:$A,"*"&amp;$B158&amp;"*",'EPS BAU Outputs'!$A:$A,"*"&amp;$A158&amp;"*",'EPS BAU Outputs'!$B:$B,$B$152)/10^12*VLOOKUP($C158,GWPbyPollutant,2,FALSE)</f>
        <v>0.3850924</v>
      </c>
      <c r="N158">
        <f>SUMIFS('EPS BAU Outputs'!M:M,'EPS BAU Outputs'!$A:$A,"*"&amp;$C158&amp;"*",'EPS BAU Outputs'!$A:$A,"*"&amp;$B158&amp;"*",'EPS BAU Outputs'!$A:$A,"*"&amp;$A158&amp;"*",'EPS BAU Outputs'!$B:$B,$B$152)/10^12*VLOOKUP($C158,GWPbyPollutant,2,FALSE)</f>
        <v>0.38804359999999999</v>
      </c>
      <c r="O158">
        <f>SUMIFS('EPS BAU Outputs'!N:N,'EPS BAU Outputs'!$A:$A,"*"&amp;$C158&amp;"*",'EPS BAU Outputs'!$A:$A,"*"&amp;$B158&amp;"*",'EPS BAU Outputs'!$A:$A,"*"&amp;$A158&amp;"*",'EPS BAU Outputs'!$B:$B,$B$152)/10^12*VLOOKUP($C158,GWPbyPollutant,2,FALSE)</f>
        <v>0.39006800000000003</v>
      </c>
      <c r="P158">
        <f>SUMIFS('EPS BAU Outputs'!O:O,'EPS BAU Outputs'!$A:$A,"*"&amp;$C158&amp;"*",'EPS BAU Outputs'!$A:$A,"*"&amp;$B158&amp;"*",'EPS BAU Outputs'!$A:$A,"*"&amp;$A158&amp;"*",'EPS BAU Outputs'!$B:$B,$B$152)/10^12*VLOOKUP($C158,GWPbyPollutant,2,FALSE)</f>
        <v>0.39418399999999998</v>
      </c>
      <c r="Q158">
        <f>SUMIFS('EPS BAU Outputs'!P:P,'EPS BAU Outputs'!$A:$A,"*"&amp;$C158&amp;"*",'EPS BAU Outputs'!$A:$A,"*"&amp;$B158&amp;"*",'EPS BAU Outputs'!$A:$A,"*"&amp;$A158&amp;"*",'EPS BAU Outputs'!$B:$B,$B$152)/10^12*VLOOKUP($C158,GWPbyPollutant,2,FALSE)</f>
        <v>0.40036919999999998</v>
      </c>
      <c r="R158">
        <f>SUMIFS('EPS BAU Outputs'!Q:Q,'EPS BAU Outputs'!$A:$A,"*"&amp;$C158&amp;"*",'EPS BAU Outputs'!$A:$A,"*"&amp;$B158&amp;"*",'EPS BAU Outputs'!$A:$A,"*"&amp;$A158&amp;"*",'EPS BAU Outputs'!$B:$B,$B$152)/10^12*VLOOKUP($C158,GWPbyPollutant,2,FALSE)</f>
        <v>0.4024412</v>
      </c>
      <c r="S158">
        <f>SUMIFS('EPS BAU Outputs'!R:R,'EPS BAU Outputs'!$A:$A,"*"&amp;$C158&amp;"*",'EPS BAU Outputs'!$A:$A,"*"&amp;$B158&amp;"*",'EPS BAU Outputs'!$A:$A,"*"&amp;$A158&amp;"*",'EPS BAU Outputs'!$B:$B,$B$152)/10^12*VLOOKUP($C158,GWPbyPollutant,2,FALSE)</f>
        <v>0.40431439999999996</v>
      </c>
      <c r="T158">
        <f>SUMIFS('EPS BAU Outputs'!S:S,'EPS BAU Outputs'!$A:$A,"*"&amp;$C158&amp;"*",'EPS BAU Outputs'!$A:$A,"*"&amp;$B158&amp;"*",'EPS BAU Outputs'!$A:$A,"*"&amp;$A158&amp;"*",'EPS BAU Outputs'!$B:$B,$B$152)/10^12*VLOOKUP($C158,GWPbyPollutant,2,FALSE)</f>
        <v>0.406084</v>
      </c>
      <c r="U158">
        <f>SUMIFS('EPS BAU Outputs'!T:T,'EPS BAU Outputs'!$A:$A,"*"&amp;$C158&amp;"*",'EPS BAU Outputs'!$A:$A,"*"&amp;$B158&amp;"*",'EPS BAU Outputs'!$A:$A,"*"&amp;$A158&amp;"*",'EPS BAU Outputs'!$B:$B,$B$152)/10^12*VLOOKUP($C158,GWPbyPollutant,2,FALSE)</f>
        <v>0.40778919999999996</v>
      </c>
      <c r="V158">
        <f>SUMIFS('EPS BAU Outputs'!U:U,'EPS BAU Outputs'!$A:$A,"*"&amp;$C158&amp;"*",'EPS BAU Outputs'!$A:$A,"*"&amp;$B158&amp;"*",'EPS BAU Outputs'!$A:$A,"*"&amp;$A158&amp;"*",'EPS BAU Outputs'!$B:$B,$B$152)/10^12*VLOOKUP($C158,GWPbyPollutant,2,FALSE)</f>
        <v>0.40948319999999999</v>
      </c>
      <c r="W158">
        <f>SUMIFS('EPS BAU Outputs'!V:V,'EPS BAU Outputs'!$A:$A,"*"&amp;$C158&amp;"*",'EPS BAU Outputs'!$A:$A,"*"&amp;$B158&amp;"*",'EPS BAU Outputs'!$A:$A,"*"&amp;$A158&amp;"*",'EPS BAU Outputs'!$B:$B,$B$152)/10^12*VLOOKUP($C158,GWPbyPollutant,2,FALSE)</f>
        <v>0.41097280000000003</v>
      </c>
      <c r="X158">
        <f>SUMIFS('EPS BAU Outputs'!W:W,'EPS BAU Outputs'!$A:$A,"*"&amp;$C158&amp;"*",'EPS BAU Outputs'!$A:$A,"*"&amp;$B158&amp;"*",'EPS BAU Outputs'!$A:$A,"*"&amp;$A158&amp;"*",'EPS BAU Outputs'!$B:$B,$B$152)/10^12*VLOOKUP($C158,GWPbyPollutant,2,FALSE)</f>
        <v>0.41237279999999998</v>
      </c>
      <c r="Y158">
        <f>SUMIFS('EPS BAU Outputs'!X:X,'EPS BAU Outputs'!$A:$A,"*"&amp;$C158&amp;"*",'EPS BAU Outputs'!$A:$A,"*"&amp;$B158&amp;"*",'EPS BAU Outputs'!$A:$A,"*"&amp;$A158&amp;"*",'EPS BAU Outputs'!$B:$B,$B$152)/10^12*VLOOKUP($C158,GWPbyPollutant,2,FALSE)</f>
        <v>0.41383999999999999</v>
      </c>
      <c r="Z158">
        <f>SUMIFS('EPS BAU Outputs'!Y:Y,'EPS BAU Outputs'!$A:$A,"*"&amp;$C158&amp;"*",'EPS BAU Outputs'!$A:$A,"*"&amp;$B158&amp;"*",'EPS BAU Outputs'!$A:$A,"*"&amp;$A158&amp;"*",'EPS BAU Outputs'!$B:$B,$B$152)/10^12*VLOOKUP($C158,GWPbyPollutant,2,FALSE)</f>
        <v>0.41520080000000004</v>
      </c>
      <c r="AA158">
        <f>SUMIFS('EPS BAU Outputs'!Z:Z,'EPS BAU Outputs'!$A:$A,"*"&amp;$C158&amp;"*",'EPS BAU Outputs'!$A:$A,"*"&amp;$B158&amp;"*",'EPS BAU Outputs'!$A:$A,"*"&amp;$A158&amp;"*",'EPS BAU Outputs'!$B:$B,$B$152)/10^12*VLOOKUP($C158,GWPbyPollutant,2,FALSE)</f>
        <v>0.41643560000000002</v>
      </c>
      <c r="AB158">
        <f>SUMIFS('EPS BAU Outputs'!AA:AA,'EPS BAU Outputs'!$A:$A,"*"&amp;$C158&amp;"*",'EPS BAU Outputs'!$A:$A,"*"&amp;$B158&amp;"*",'EPS BAU Outputs'!$A:$A,"*"&amp;$A158&amp;"*",'EPS BAU Outputs'!$B:$B,$B$152)/10^12*VLOOKUP($C158,GWPbyPollutant,2,FALSE)</f>
        <v>0.41713</v>
      </c>
      <c r="AC158">
        <f>SUMIFS('EPS BAU Outputs'!AB:AB,'EPS BAU Outputs'!$A:$A,"*"&amp;$C158&amp;"*",'EPS BAU Outputs'!$A:$A,"*"&amp;$B158&amp;"*",'EPS BAU Outputs'!$A:$A,"*"&amp;$A158&amp;"*",'EPS BAU Outputs'!$B:$B,$B$152)/10^12*VLOOKUP($C158,GWPbyPollutant,2,FALSE)</f>
        <v>0.4178384</v>
      </c>
      <c r="AD158">
        <f>SUMIFS('EPS BAU Outputs'!AC:AC,'EPS BAU Outputs'!$A:$A,"*"&amp;$C158&amp;"*",'EPS BAU Outputs'!$A:$A,"*"&amp;$B158&amp;"*",'EPS BAU Outputs'!$A:$A,"*"&amp;$A158&amp;"*",'EPS BAU Outputs'!$B:$B,$B$152)/10^12*VLOOKUP($C158,GWPbyPollutant,2,FALSE)</f>
        <v>0.41853279999999998</v>
      </c>
      <c r="AE158">
        <f>SUMIFS('EPS BAU Outputs'!AD:AD,'EPS BAU Outputs'!$A:$A,"*"&amp;$C158&amp;"*",'EPS BAU Outputs'!$A:$A,"*"&amp;$B158&amp;"*",'EPS BAU Outputs'!$A:$A,"*"&amp;$A158&amp;"*",'EPS BAU Outputs'!$B:$B,$B$152)/10^12*VLOOKUP($C158,GWPbyPollutant,2,FALSE)</f>
        <v>0.41912640000000001</v>
      </c>
      <c r="AF158">
        <f>SUMIFS('EPS BAU Outputs'!AE:AE,'EPS BAU Outputs'!$A:$A,"*"&amp;$C158&amp;"*",'EPS BAU Outputs'!$A:$A,"*"&amp;$B158&amp;"*",'EPS BAU Outputs'!$A:$A,"*"&amp;$A158&amp;"*",'EPS BAU Outputs'!$B:$B,$B$152)/10^12*VLOOKUP($C158,GWPbyPollutant,2,FALSE)</f>
        <v>0.41986839999999997</v>
      </c>
      <c r="AG158">
        <f>SUMIFS('EPS BAU Outputs'!AF:AF,'EPS BAU Outputs'!$A:$A,"*"&amp;$C158&amp;"*",'EPS BAU Outputs'!$A:$A,"*"&amp;$B158&amp;"*",'EPS BAU Outputs'!$A:$A,"*"&amp;$A158&amp;"*",'EPS BAU Outputs'!$B:$B,$B$152)/10^12*VLOOKUP($C158,GWPbyPollutant,2,FALSE)</f>
        <v>0.42052080000000003</v>
      </c>
      <c r="AH158">
        <f>SUMIFS('EPS BAU Outputs'!AG:AG,'EPS BAU Outputs'!$A:$A,"*"&amp;$C158&amp;"*",'EPS BAU Outputs'!$A:$A,"*"&amp;$B158&amp;"*",'EPS BAU Outputs'!$A:$A,"*"&amp;$A158&amp;"*",'EPS BAU Outputs'!$B:$B,$B$152)/10^12*VLOOKUP($C158,GWPbyPollutant,2,FALSE)</f>
        <v>0.42127680000000001</v>
      </c>
    </row>
    <row r="159" spans="1:37" hidden="1" outlineLevel="1">
      <c r="A159" t="s">
        <v>597</v>
      </c>
      <c r="B159" t="s">
        <v>522</v>
      </c>
      <c r="C159" t="s">
        <v>411</v>
      </c>
      <c r="D159">
        <f>SUMIFS('EPS BAU Outputs'!C:C,'EPS BAU Outputs'!$A:$A,"*"&amp;$C159&amp;"*",'EPS BAU Outputs'!$A:$A,"*"&amp;$B159&amp;"*",'EPS BAU Outputs'!$A:$A,"*"&amp;$A159&amp;"*",'EPS BAU Outputs'!$B:$B,$B$152)/10^12*VLOOKUP($C159,GWPbyPollutant,2,FALSE)</f>
        <v>4.0599059999999998</v>
      </c>
      <c r="E159">
        <f>SUMIFS('EPS BAU Outputs'!D:D,'EPS BAU Outputs'!$A:$A,"*"&amp;$C159&amp;"*",'EPS BAU Outputs'!$A:$A,"*"&amp;$B159&amp;"*",'EPS BAU Outputs'!$A:$A,"*"&amp;$A159&amp;"*",'EPS BAU Outputs'!$B:$B,$B$152)/10^12*VLOOKUP($C159,GWPbyPollutant,2,FALSE)</f>
        <v>4.2775504999999994</v>
      </c>
      <c r="F159">
        <f>SUMIFS('EPS BAU Outputs'!E:E,'EPS BAU Outputs'!$A:$A,"*"&amp;$C159&amp;"*",'EPS BAU Outputs'!$A:$A,"*"&amp;$B159&amp;"*",'EPS BAU Outputs'!$A:$A,"*"&amp;$A159&amp;"*",'EPS BAU Outputs'!$B:$B,$B$152)/10^12*VLOOKUP($C159,GWPbyPollutant,2,FALSE)</f>
        <v>4.410183</v>
      </c>
      <c r="G159">
        <f>SUMIFS('EPS BAU Outputs'!F:F,'EPS BAU Outputs'!$A:$A,"*"&amp;$C159&amp;"*",'EPS BAU Outputs'!$A:$A,"*"&amp;$B159&amp;"*",'EPS BAU Outputs'!$A:$A,"*"&amp;$A159&amp;"*",'EPS BAU Outputs'!$B:$B,$B$152)/10^12*VLOOKUP($C159,GWPbyPollutant,2,FALSE)</f>
        <v>4.6303714999999999</v>
      </c>
      <c r="H159">
        <f>SUMIFS('EPS BAU Outputs'!G:G,'EPS BAU Outputs'!$A:$A,"*"&amp;$C159&amp;"*",'EPS BAU Outputs'!$A:$A,"*"&amp;$B159&amp;"*",'EPS BAU Outputs'!$A:$A,"*"&amp;$A159&amp;"*",'EPS BAU Outputs'!$B:$B,$B$152)/10^12*VLOOKUP($C159,GWPbyPollutant,2,FALSE)</f>
        <v>4.6961710000000005</v>
      </c>
      <c r="I159">
        <f>SUMIFS('EPS BAU Outputs'!H:H,'EPS BAU Outputs'!$A:$A,"*"&amp;$C159&amp;"*",'EPS BAU Outputs'!$A:$A,"*"&amp;$B159&amp;"*",'EPS BAU Outputs'!$A:$A,"*"&amp;$A159&amp;"*",'EPS BAU Outputs'!$B:$B,$B$152)/10^12*VLOOKUP($C159,GWPbyPollutant,2,FALSE)</f>
        <v>4.6562885000000005</v>
      </c>
      <c r="J159">
        <f>SUMIFS('EPS BAU Outputs'!I:I,'EPS BAU Outputs'!$A:$A,"*"&amp;$C159&amp;"*",'EPS BAU Outputs'!$A:$A,"*"&amp;$B159&amp;"*",'EPS BAU Outputs'!$A:$A,"*"&amp;$A159&amp;"*",'EPS BAU Outputs'!$B:$B,$B$152)/10^12*VLOOKUP($C159,GWPbyPollutant,2,FALSE)</f>
        <v>4.5951265000000001</v>
      </c>
      <c r="K159">
        <f>SUMIFS('EPS BAU Outputs'!J:J,'EPS BAU Outputs'!$A:$A,"*"&amp;$C159&amp;"*",'EPS BAU Outputs'!$A:$A,"*"&amp;$B159&amp;"*",'EPS BAU Outputs'!$A:$A,"*"&amp;$A159&amp;"*",'EPS BAU Outputs'!$B:$B,$B$152)/10^12*VLOOKUP($C159,GWPbyPollutant,2,FALSE)</f>
        <v>4.5198134999999997</v>
      </c>
      <c r="L159">
        <f>SUMIFS('EPS BAU Outputs'!K:K,'EPS BAU Outputs'!$A:$A,"*"&amp;$C159&amp;"*",'EPS BAU Outputs'!$A:$A,"*"&amp;$B159&amp;"*",'EPS BAU Outputs'!$A:$A,"*"&amp;$A159&amp;"*",'EPS BAU Outputs'!$B:$B,$B$152)/10^12*VLOOKUP($C159,GWPbyPollutant,2,FALSE)</f>
        <v>4.5368795000000004</v>
      </c>
      <c r="M159">
        <f>SUMIFS('EPS BAU Outputs'!L:L,'EPS BAU Outputs'!$A:$A,"*"&amp;$C159&amp;"*",'EPS BAU Outputs'!$A:$A,"*"&amp;$B159&amp;"*",'EPS BAU Outputs'!$A:$A,"*"&amp;$A159&amp;"*",'EPS BAU Outputs'!$B:$B,$B$152)/10^12*VLOOKUP($C159,GWPbyPollutant,2,FALSE)</f>
        <v>4.5858515000000004</v>
      </c>
      <c r="N159">
        <f>SUMIFS('EPS BAU Outputs'!M:M,'EPS BAU Outputs'!$A:$A,"*"&amp;$C159&amp;"*",'EPS BAU Outputs'!$A:$A,"*"&amp;$B159&amp;"*",'EPS BAU Outputs'!$A:$A,"*"&amp;$A159&amp;"*",'EPS BAU Outputs'!$B:$B,$B$152)/10^12*VLOOKUP($C159,GWPbyPollutant,2,FALSE)</f>
        <v>4.6301860000000001</v>
      </c>
      <c r="O159">
        <f>SUMIFS('EPS BAU Outputs'!N:N,'EPS BAU Outputs'!$A:$A,"*"&amp;$C159&amp;"*",'EPS BAU Outputs'!$A:$A,"*"&amp;$B159&amp;"*",'EPS BAU Outputs'!$A:$A,"*"&amp;$A159&amp;"*",'EPS BAU Outputs'!$B:$B,$B$152)/10^12*VLOOKUP($C159,GWPbyPollutant,2,FALSE)</f>
        <v>4.6464039999999995</v>
      </c>
      <c r="P159">
        <f>SUMIFS('EPS BAU Outputs'!O:O,'EPS BAU Outputs'!$A:$A,"*"&amp;$C159&amp;"*",'EPS BAU Outputs'!$A:$A,"*"&amp;$B159&amp;"*",'EPS BAU Outputs'!$A:$A,"*"&amp;$A159&amp;"*",'EPS BAU Outputs'!$B:$B,$B$152)/10^12*VLOOKUP($C159,GWPbyPollutant,2,FALSE)</f>
        <v>4.6788400000000001</v>
      </c>
      <c r="Q159">
        <f>SUMIFS('EPS BAU Outputs'!P:P,'EPS BAU Outputs'!$A:$A,"*"&amp;$C159&amp;"*",'EPS BAU Outputs'!$A:$A,"*"&amp;$B159&amp;"*",'EPS BAU Outputs'!$A:$A,"*"&amp;$A159&amp;"*",'EPS BAU Outputs'!$B:$B,$B$152)/10^12*VLOOKUP($C159,GWPbyPollutant,2,FALSE)</f>
        <v>4.7432084999999997</v>
      </c>
      <c r="R159">
        <f>SUMIFS('EPS BAU Outputs'!Q:Q,'EPS BAU Outputs'!$A:$A,"*"&amp;$C159&amp;"*",'EPS BAU Outputs'!$A:$A,"*"&amp;$B159&amp;"*",'EPS BAU Outputs'!$A:$A,"*"&amp;$A159&amp;"*",'EPS BAU Outputs'!$B:$B,$B$152)/10^12*VLOOKUP($C159,GWPbyPollutant,2,FALSE)</f>
        <v>4.7488795000000001</v>
      </c>
      <c r="S159">
        <f>SUMIFS('EPS BAU Outputs'!R:R,'EPS BAU Outputs'!$A:$A,"*"&amp;$C159&amp;"*",'EPS BAU Outputs'!$A:$A,"*"&amp;$B159&amp;"*",'EPS BAU Outputs'!$A:$A,"*"&amp;$A159&amp;"*",'EPS BAU Outputs'!$B:$B,$B$152)/10^12*VLOOKUP($C159,GWPbyPollutant,2,FALSE)</f>
        <v>4.7538615000000002</v>
      </c>
      <c r="T159">
        <f>SUMIFS('EPS BAU Outputs'!S:S,'EPS BAU Outputs'!$A:$A,"*"&amp;$C159&amp;"*",'EPS BAU Outputs'!$A:$A,"*"&amp;$B159&amp;"*",'EPS BAU Outputs'!$A:$A,"*"&amp;$A159&amp;"*",'EPS BAU Outputs'!$B:$B,$B$152)/10^12*VLOOKUP($C159,GWPbyPollutant,2,FALSE)</f>
        <v>4.7584460000000002</v>
      </c>
      <c r="U159">
        <f>SUMIFS('EPS BAU Outputs'!T:T,'EPS BAU Outputs'!$A:$A,"*"&amp;$C159&amp;"*",'EPS BAU Outputs'!$A:$A,"*"&amp;$B159&amp;"*",'EPS BAU Outputs'!$A:$A,"*"&amp;$A159&amp;"*",'EPS BAU Outputs'!$B:$B,$B$152)/10^12*VLOOKUP($C159,GWPbyPollutant,2,FALSE)</f>
        <v>4.7626859999999995</v>
      </c>
      <c r="V159">
        <f>SUMIFS('EPS BAU Outputs'!U:U,'EPS BAU Outputs'!$A:$A,"*"&amp;$C159&amp;"*",'EPS BAU Outputs'!$A:$A,"*"&amp;$B159&amp;"*",'EPS BAU Outputs'!$A:$A,"*"&amp;$A159&amp;"*",'EPS BAU Outputs'!$B:$B,$B$152)/10^12*VLOOKUP($C159,GWPbyPollutant,2,FALSE)</f>
        <v>4.766502</v>
      </c>
      <c r="W159">
        <f>SUMIFS('EPS BAU Outputs'!V:V,'EPS BAU Outputs'!$A:$A,"*"&amp;$C159&amp;"*",'EPS BAU Outputs'!$A:$A,"*"&amp;$B159&amp;"*",'EPS BAU Outputs'!$A:$A,"*"&amp;$A159&amp;"*",'EPS BAU Outputs'!$B:$B,$B$152)/10^12*VLOOKUP($C159,GWPbyPollutant,2,FALSE)</f>
        <v>4.7675885000000005</v>
      </c>
      <c r="X159">
        <f>SUMIFS('EPS BAU Outputs'!W:W,'EPS BAU Outputs'!$A:$A,"*"&amp;$C159&amp;"*",'EPS BAU Outputs'!$A:$A,"*"&amp;$B159&amp;"*",'EPS BAU Outputs'!$A:$A,"*"&amp;$A159&amp;"*",'EPS BAU Outputs'!$B:$B,$B$152)/10^12*VLOOKUP($C159,GWPbyPollutant,2,FALSE)</f>
        <v>4.768357</v>
      </c>
      <c r="Y159">
        <f>SUMIFS('EPS BAU Outputs'!X:X,'EPS BAU Outputs'!$A:$A,"*"&amp;$C159&amp;"*",'EPS BAU Outputs'!$A:$A,"*"&amp;$B159&amp;"*",'EPS BAU Outputs'!$A:$A,"*"&amp;$A159&amp;"*",'EPS BAU Outputs'!$B:$B,$B$152)/10^12*VLOOKUP($C159,GWPbyPollutant,2,FALSE)</f>
        <v>4.7706094999999999</v>
      </c>
      <c r="Z159">
        <f>SUMIFS('EPS BAU Outputs'!Y:Y,'EPS BAU Outputs'!$A:$A,"*"&amp;$C159&amp;"*",'EPS BAU Outputs'!$A:$A,"*"&amp;$B159&amp;"*",'EPS BAU Outputs'!$A:$A,"*"&amp;$A159&amp;"*",'EPS BAU Outputs'!$B:$B,$B$152)/10^12*VLOOKUP($C159,GWPbyPollutant,2,FALSE)</f>
        <v>4.7728090000000005</v>
      </c>
      <c r="AA159">
        <f>SUMIFS('EPS BAU Outputs'!Z:Z,'EPS BAU Outputs'!$A:$A,"*"&amp;$C159&amp;"*",'EPS BAU Outputs'!$A:$A,"*"&amp;$B159&amp;"*",'EPS BAU Outputs'!$A:$A,"*"&amp;$A159&amp;"*",'EPS BAU Outputs'!$B:$B,$B$152)/10^12*VLOOKUP($C159,GWPbyPollutant,2,FALSE)</f>
        <v>4.7810505000000001</v>
      </c>
      <c r="AB159">
        <f>SUMIFS('EPS BAU Outputs'!AA:AA,'EPS BAU Outputs'!$A:$A,"*"&amp;$C159&amp;"*",'EPS BAU Outputs'!$A:$A,"*"&amp;$B159&amp;"*",'EPS BAU Outputs'!$A:$A,"*"&amp;$A159&amp;"*",'EPS BAU Outputs'!$B:$B,$B$152)/10^12*VLOOKUP($C159,GWPbyPollutant,2,FALSE)</f>
        <v>4.7811564999999998</v>
      </c>
      <c r="AC159">
        <f>SUMIFS('EPS BAU Outputs'!AB:AB,'EPS BAU Outputs'!$A:$A,"*"&amp;$C159&amp;"*",'EPS BAU Outputs'!$A:$A,"*"&amp;$B159&amp;"*",'EPS BAU Outputs'!$A:$A,"*"&amp;$A159&amp;"*",'EPS BAU Outputs'!$B:$B,$B$152)/10^12*VLOOKUP($C159,GWPbyPollutant,2,FALSE)</f>
        <v>4.7816865000000002</v>
      </c>
      <c r="AD159">
        <f>SUMIFS('EPS BAU Outputs'!AC:AC,'EPS BAU Outputs'!$A:$A,"*"&amp;$C159&amp;"*",'EPS BAU Outputs'!$A:$A,"*"&amp;$B159&amp;"*",'EPS BAU Outputs'!$A:$A,"*"&amp;$A159&amp;"*",'EPS BAU Outputs'!$B:$B,$B$152)/10^12*VLOOKUP($C159,GWPbyPollutant,2,FALSE)</f>
        <v>4.7821370000000005</v>
      </c>
      <c r="AE159">
        <f>SUMIFS('EPS BAU Outputs'!AD:AD,'EPS BAU Outputs'!$A:$A,"*"&amp;$C159&amp;"*",'EPS BAU Outputs'!$A:$A,"*"&amp;$B159&amp;"*",'EPS BAU Outputs'!$A:$A,"*"&amp;$A159&amp;"*",'EPS BAU Outputs'!$B:$B,$B$152)/10^12*VLOOKUP($C159,GWPbyPollutant,2,FALSE)</f>
        <v>4.7814479999999993</v>
      </c>
      <c r="AF159">
        <f>SUMIFS('EPS BAU Outputs'!AE:AE,'EPS BAU Outputs'!$A:$A,"*"&amp;$C159&amp;"*",'EPS BAU Outputs'!$A:$A,"*"&amp;$B159&amp;"*",'EPS BAU Outputs'!$A:$A,"*"&amp;$A159&amp;"*",'EPS BAU Outputs'!$B:$B,$B$152)/10^12*VLOOKUP($C159,GWPbyPollutant,2,FALSE)</f>
        <v>4.7826405000000003</v>
      </c>
      <c r="AG159">
        <f>SUMIFS('EPS BAU Outputs'!AF:AF,'EPS BAU Outputs'!$A:$A,"*"&amp;$C159&amp;"*",'EPS BAU Outputs'!$A:$A,"*"&amp;$B159&amp;"*",'EPS BAU Outputs'!$A:$A,"*"&amp;$A159&amp;"*",'EPS BAU Outputs'!$B:$B,$B$152)/10^12*VLOOKUP($C159,GWPbyPollutant,2,FALSE)</f>
        <v>4.7813420000000004</v>
      </c>
      <c r="AH159">
        <f>SUMIFS('EPS BAU Outputs'!AG:AG,'EPS BAU Outputs'!$A:$A,"*"&amp;$C159&amp;"*",'EPS BAU Outputs'!$A:$A,"*"&amp;$B159&amp;"*",'EPS BAU Outputs'!$A:$A,"*"&amp;$A159&amp;"*",'EPS BAU Outputs'!$B:$B,$B$152)/10^12*VLOOKUP($C159,GWPbyPollutant,2,FALSE)</f>
        <v>4.7824020000000003</v>
      </c>
    </row>
    <row r="160" spans="1:37" hidden="1" outlineLevel="1">
      <c r="A160" t="s">
        <v>597</v>
      </c>
      <c r="B160" t="s">
        <v>522</v>
      </c>
      <c r="C160" t="s">
        <v>595</v>
      </c>
      <c r="D160">
        <f>SUMIFS('EPS BAU Outputs'!C:C,'EPS BAU Outputs'!$A:$A,"*"&amp;$C160&amp;"*",'EPS BAU Outputs'!$A:$A,"*"&amp;$B160&amp;"*",'EPS BAU Outputs'!$A:$A,"*"&amp;$A160&amp;"*",'EPS BAU Outputs'!$B:$B,$B$152)/10^12*VLOOKUP($C160,GWPbyPollutant,2,FALSE)</f>
        <v>0</v>
      </c>
      <c r="E160">
        <f>SUMIFS('EPS BAU Outputs'!D:D,'EPS BAU Outputs'!$A:$A,"*"&amp;$C160&amp;"*",'EPS BAU Outputs'!$A:$A,"*"&amp;$B160&amp;"*",'EPS BAU Outputs'!$A:$A,"*"&amp;$A160&amp;"*",'EPS BAU Outputs'!$B:$B,$B$152)/10^12*VLOOKUP($C160,GWPbyPollutant,2,FALSE)</f>
        <v>0</v>
      </c>
      <c r="F160">
        <f>SUMIFS('EPS BAU Outputs'!E:E,'EPS BAU Outputs'!$A:$A,"*"&amp;$C160&amp;"*",'EPS BAU Outputs'!$A:$A,"*"&amp;$B160&amp;"*",'EPS BAU Outputs'!$A:$A,"*"&amp;$A160&amp;"*",'EPS BAU Outputs'!$B:$B,$B$152)/10^12*VLOOKUP($C160,GWPbyPollutant,2,FALSE)</f>
        <v>0</v>
      </c>
      <c r="G160">
        <f>SUMIFS('EPS BAU Outputs'!F:F,'EPS BAU Outputs'!$A:$A,"*"&amp;$C160&amp;"*",'EPS BAU Outputs'!$A:$A,"*"&amp;$B160&amp;"*",'EPS BAU Outputs'!$A:$A,"*"&amp;$A160&amp;"*",'EPS BAU Outputs'!$B:$B,$B$152)/10^12*VLOOKUP($C160,GWPbyPollutant,2,FALSE)</f>
        <v>0</v>
      </c>
      <c r="H160">
        <f>SUMIFS('EPS BAU Outputs'!G:G,'EPS BAU Outputs'!$A:$A,"*"&amp;$C160&amp;"*",'EPS BAU Outputs'!$A:$A,"*"&amp;$B160&amp;"*",'EPS BAU Outputs'!$A:$A,"*"&amp;$A160&amp;"*",'EPS BAU Outputs'!$B:$B,$B$152)/10^12*VLOOKUP($C160,GWPbyPollutant,2,FALSE)</f>
        <v>0</v>
      </c>
      <c r="I160">
        <f>SUMIFS('EPS BAU Outputs'!H:H,'EPS BAU Outputs'!$A:$A,"*"&amp;$C160&amp;"*",'EPS BAU Outputs'!$A:$A,"*"&amp;$B160&amp;"*",'EPS BAU Outputs'!$A:$A,"*"&amp;$A160&amp;"*",'EPS BAU Outputs'!$B:$B,$B$152)/10^12*VLOOKUP($C160,GWPbyPollutant,2,FALSE)</f>
        <v>0</v>
      </c>
      <c r="J160">
        <f>SUMIFS('EPS BAU Outputs'!I:I,'EPS BAU Outputs'!$A:$A,"*"&amp;$C160&amp;"*",'EPS BAU Outputs'!$A:$A,"*"&amp;$B160&amp;"*",'EPS BAU Outputs'!$A:$A,"*"&amp;$A160&amp;"*",'EPS BAU Outputs'!$B:$B,$B$152)/10^12*VLOOKUP($C160,GWPbyPollutant,2,FALSE)</f>
        <v>0</v>
      </c>
      <c r="K160">
        <f>SUMIFS('EPS BAU Outputs'!J:J,'EPS BAU Outputs'!$A:$A,"*"&amp;$C160&amp;"*",'EPS BAU Outputs'!$A:$A,"*"&amp;$B160&amp;"*",'EPS BAU Outputs'!$A:$A,"*"&amp;$A160&amp;"*",'EPS BAU Outputs'!$B:$B,$B$152)/10^12*VLOOKUP($C160,GWPbyPollutant,2,FALSE)</f>
        <v>0</v>
      </c>
      <c r="L160">
        <f>SUMIFS('EPS BAU Outputs'!K:K,'EPS BAU Outputs'!$A:$A,"*"&amp;$C160&amp;"*",'EPS BAU Outputs'!$A:$A,"*"&amp;$B160&amp;"*",'EPS BAU Outputs'!$A:$A,"*"&amp;$A160&amp;"*",'EPS BAU Outputs'!$B:$B,$B$152)/10^12*VLOOKUP($C160,GWPbyPollutant,2,FALSE)</f>
        <v>0</v>
      </c>
      <c r="M160">
        <f>SUMIFS('EPS BAU Outputs'!L:L,'EPS BAU Outputs'!$A:$A,"*"&amp;$C160&amp;"*",'EPS BAU Outputs'!$A:$A,"*"&amp;$B160&amp;"*",'EPS BAU Outputs'!$A:$A,"*"&amp;$A160&amp;"*",'EPS BAU Outputs'!$B:$B,$B$152)/10^12*VLOOKUP($C160,GWPbyPollutant,2,FALSE)</f>
        <v>0</v>
      </c>
      <c r="N160">
        <f>SUMIFS('EPS BAU Outputs'!M:M,'EPS BAU Outputs'!$A:$A,"*"&amp;$C160&amp;"*",'EPS BAU Outputs'!$A:$A,"*"&amp;$B160&amp;"*",'EPS BAU Outputs'!$A:$A,"*"&amp;$A160&amp;"*",'EPS BAU Outputs'!$B:$B,$B$152)/10^12*VLOOKUP($C160,GWPbyPollutant,2,FALSE)</f>
        <v>0</v>
      </c>
      <c r="O160">
        <f>SUMIFS('EPS BAU Outputs'!N:N,'EPS BAU Outputs'!$A:$A,"*"&amp;$C160&amp;"*",'EPS BAU Outputs'!$A:$A,"*"&amp;$B160&amp;"*",'EPS BAU Outputs'!$A:$A,"*"&amp;$A160&amp;"*",'EPS BAU Outputs'!$B:$B,$B$152)/10^12*VLOOKUP($C160,GWPbyPollutant,2,FALSE)</f>
        <v>0</v>
      </c>
      <c r="P160">
        <f>SUMIFS('EPS BAU Outputs'!O:O,'EPS BAU Outputs'!$A:$A,"*"&amp;$C160&amp;"*",'EPS BAU Outputs'!$A:$A,"*"&amp;$B160&amp;"*",'EPS BAU Outputs'!$A:$A,"*"&amp;$A160&amp;"*",'EPS BAU Outputs'!$B:$B,$B$152)/10^12*VLOOKUP($C160,GWPbyPollutant,2,FALSE)</f>
        <v>0</v>
      </c>
      <c r="Q160">
        <f>SUMIFS('EPS BAU Outputs'!P:P,'EPS BAU Outputs'!$A:$A,"*"&amp;$C160&amp;"*",'EPS BAU Outputs'!$A:$A,"*"&amp;$B160&amp;"*",'EPS BAU Outputs'!$A:$A,"*"&amp;$A160&amp;"*",'EPS BAU Outputs'!$B:$B,$B$152)/10^12*VLOOKUP($C160,GWPbyPollutant,2,FALSE)</f>
        <v>0</v>
      </c>
      <c r="R160">
        <f>SUMIFS('EPS BAU Outputs'!Q:Q,'EPS BAU Outputs'!$A:$A,"*"&amp;$C160&amp;"*",'EPS BAU Outputs'!$A:$A,"*"&amp;$B160&amp;"*",'EPS BAU Outputs'!$A:$A,"*"&amp;$A160&amp;"*",'EPS BAU Outputs'!$B:$B,$B$152)/10^12*VLOOKUP($C160,GWPbyPollutant,2,FALSE)</f>
        <v>0</v>
      </c>
      <c r="S160">
        <f>SUMIFS('EPS BAU Outputs'!R:R,'EPS BAU Outputs'!$A:$A,"*"&amp;$C160&amp;"*",'EPS BAU Outputs'!$A:$A,"*"&amp;$B160&amp;"*",'EPS BAU Outputs'!$A:$A,"*"&amp;$A160&amp;"*",'EPS BAU Outputs'!$B:$B,$B$152)/10^12*VLOOKUP($C160,GWPbyPollutant,2,FALSE)</f>
        <v>0</v>
      </c>
      <c r="T160">
        <f>SUMIFS('EPS BAU Outputs'!S:S,'EPS BAU Outputs'!$A:$A,"*"&amp;$C160&amp;"*",'EPS BAU Outputs'!$A:$A,"*"&amp;$B160&amp;"*",'EPS BAU Outputs'!$A:$A,"*"&amp;$A160&amp;"*",'EPS BAU Outputs'!$B:$B,$B$152)/10^12*VLOOKUP($C160,GWPbyPollutant,2,FALSE)</f>
        <v>0</v>
      </c>
      <c r="U160">
        <f>SUMIFS('EPS BAU Outputs'!T:T,'EPS BAU Outputs'!$A:$A,"*"&amp;$C160&amp;"*",'EPS BAU Outputs'!$A:$A,"*"&amp;$B160&amp;"*",'EPS BAU Outputs'!$A:$A,"*"&amp;$A160&amp;"*",'EPS BAU Outputs'!$B:$B,$B$152)/10^12*VLOOKUP($C160,GWPbyPollutant,2,FALSE)</f>
        <v>0</v>
      </c>
      <c r="V160">
        <f>SUMIFS('EPS BAU Outputs'!U:U,'EPS BAU Outputs'!$A:$A,"*"&amp;$C160&amp;"*",'EPS BAU Outputs'!$A:$A,"*"&amp;$B160&amp;"*",'EPS BAU Outputs'!$A:$A,"*"&amp;$A160&amp;"*",'EPS BAU Outputs'!$B:$B,$B$152)/10^12*VLOOKUP($C160,GWPbyPollutant,2,FALSE)</f>
        <v>0</v>
      </c>
      <c r="W160">
        <f>SUMIFS('EPS BAU Outputs'!V:V,'EPS BAU Outputs'!$A:$A,"*"&amp;$C160&amp;"*",'EPS BAU Outputs'!$A:$A,"*"&amp;$B160&amp;"*",'EPS BAU Outputs'!$A:$A,"*"&amp;$A160&amp;"*",'EPS BAU Outputs'!$B:$B,$B$152)/10^12*VLOOKUP($C160,GWPbyPollutant,2,FALSE)</f>
        <v>0</v>
      </c>
      <c r="X160">
        <f>SUMIFS('EPS BAU Outputs'!W:W,'EPS BAU Outputs'!$A:$A,"*"&amp;$C160&amp;"*",'EPS BAU Outputs'!$A:$A,"*"&amp;$B160&amp;"*",'EPS BAU Outputs'!$A:$A,"*"&amp;$A160&amp;"*",'EPS BAU Outputs'!$B:$B,$B$152)/10^12*VLOOKUP($C160,GWPbyPollutant,2,FALSE)</f>
        <v>0</v>
      </c>
      <c r="Y160">
        <f>SUMIFS('EPS BAU Outputs'!X:X,'EPS BAU Outputs'!$A:$A,"*"&amp;$C160&amp;"*",'EPS BAU Outputs'!$A:$A,"*"&amp;$B160&amp;"*",'EPS BAU Outputs'!$A:$A,"*"&amp;$A160&amp;"*",'EPS BAU Outputs'!$B:$B,$B$152)/10^12*VLOOKUP($C160,GWPbyPollutant,2,FALSE)</f>
        <v>0</v>
      </c>
      <c r="Z160">
        <f>SUMIFS('EPS BAU Outputs'!Y:Y,'EPS BAU Outputs'!$A:$A,"*"&amp;$C160&amp;"*",'EPS BAU Outputs'!$A:$A,"*"&amp;$B160&amp;"*",'EPS BAU Outputs'!$A:$A,"*"&amp;$A160&amp;"*",'EPS BAU Outputs'!$B:$B,$B$152)/10^12*VLOOKUP($C160,GWPbyPollutant,2,FALSE)</f>
        <v>0</v>
      </c>
      <c r="AA160">
        <f>SUMIFS('EPS BAU Outputs'!Z:Z,'EPS BAU Outputs'!$A:$A,"*"&amp;$C160&amp;"*",'EPS BAU Outputs'!$A:$A,"*"&amp;$B160&amp;"*",'EPS BAU Outputs'!$A:$A,"*"&amp;$A160&amp;"*",'EPS BAU Outputs'!$B:$B,$B$152)/10^12*VLOOKUP($C160,GWPbyPollutant,2,FALSE)</f>
        <v>0</v>
      </c>
      <c r="AB160">
        <f>SUMIFS('EPS BAU Outputs'!AA:AA,'EPS BAU Outputs'!$A:$A,"*"&amp;$C160&amp;"*",'EPS BAU Outputs'!$A:$A,"*"&amp;$B160&amp;"*",'EPS BAU Outputs'!$A:$A,"*"&amp;$A160&amp;"*",'EPS BAU Outputs'!$B:$B,$B$152)/10^12*VLOOKUP($C160,GWPbyPollutant,2,FALSE)</f>
        <v>0</v>
      </c>
      <c r="AC160">
        <f>SUMIFS('EPS BAU Outputs'!AB:AB,'EPS BAU Outputs'!$A:$A,"*"&amp;$C160&amp;"*",'EPS BAU Outputs'!$A:$A,"*"&amp;$B160&amp;"*",'EPS BAU Outputs'!$A:$A,"*"&amp;$A160&amp;"*",'EPS BAU Outputs'!$B:$B,$B$152)/10^12*VLOOKUP($C160,GWPbyPollutant,2,FALSE)</f>
        <v>0</v>
      </c>
      <c r="AD160">
        <f>SUMIFS('EPS BAU Outputs'!AC:AC,'EPS BAU Outputs'!$A:$A,"*"&amp;$C160&amp;"*",'EPS BAU Outputs'!$A:$A,"*"&amp;$B160&amp;"*",'EPS BAU Outputs'!$A:$A,"*"&amp;$A160&amp;"*",'EPS BAU Outputs'!$B:$B,$B$152)/10^12*VLOOKUP($C160,GWPbyPollutant,2,FALSE)</f>
        <v>0</v>
      </c>
      <c r="AE160">
        <f>SUMIFS('EPS BAU Outputs'!AD:AD,'EPS BAU Outputs'!$A:$A,"*"&amp;$C160&amp;"*",'EPS BAU Outputs'!$A:$A,"*"&amp;$B160&amp;"*",'EPS BAU Outputs'!$A:$A,"*"&amp;$A160&amp;"*",'EPS BAU Outputs'!$B:$B,$B$152)/10^12*VLOOKUP($C160,GWPbyPollutant,2,FALSE)</f>
        <v>0</v>
      </c>
      <c r="AF160">
        <f>SUMIFS('EPS BAU Outputs'!AE:AE,'EPS BAU Outputs'!$A:$A,"*"&amp;$C160&amp;"*",'EPS BAU Outputs'!$A:$A,"*"&amp;$B160&amp;"*",'EPS BAU Outputs'!$A:$A,"*"&amp;$A160&amp;"*",'EPS BAU Outputs'!$B:$B,$B$152)/10^12*VLOOKUP($C160,GWPbyPollutant,2,FALSE)</f>
        <v>0</v>
      </c>
      <c r="AG160">
        <f>SUMIFS('EPS BAU Outputs'!AF:AF,'EPS BAU Outputs'!$A:$A,"*"&amp;$C160&amp;"*",'EPS BAU Outputs'!$A:$A,"*"&amp;$B160&amp;"*",'EPS BAU Outputs'!$A:$A,"*"&amp;$A160&amp;"*",'EPS BAU Outputs'!$B:$B,$B$152)/10^12*VLOOKUP($C160,GWPbyPollutant,2,FALSE)</f>
        <v>0</v>
      </c>
      <c r="AH160">
        <f>SUMIFS('EPS BAU Outputs'!AG:AG,'EPS BAU Outputs'!$A:$A,"*"&amp;$C160&amp;"*",'EPS BAU Outputs'!$A:$A,"*"&amp;$B160&amp;"*",'EPS BAU Outputs'!$A:$A,"*"&amp;$A160&amp;"*",'EPS BAU Outputs'!$B:$B,$B$152)/10^12*VLOOKUP($C160,GWPbyPollutant,2,FALSE)</f>
        <v>0</v>
      </c>
    </row>
    <row r="161" spans="1:34" hidden="1" outlineLevel="1">
      <c r="A161" t="s">
        <v>597</v>
      </c>
      <c r="B161" t="s">
        <v>523</v>
      </c>
      <c r="C161" t="s">
        <v>412</v>
      </c>
      <c r="D161">
        <f>SUMIFS('EPS BAU Outputs'!C:C,'EPS BAU Outputs'!$A:$A,"*"&amp;$C161&amp;"*",'EPS BAU Outputs'!$A:$A,"*"&amp;$B161&amp;"*",'EPS BAU Outputs'!$A:$A,"*"&amp;$A161&amp;"*",'EPS BAU Outputs'!$B:$B,$B$152)/10^12*VLOOKUP($C161,GWPbyPollutant,2,FALSE)</f>
        <v>28.328999999999997</v>
      </c>
      <c r="E161">
        <f>SUMIFS('EPS BAU Outputs'!D:D,'EPS BAU Outputs'!$A:$A,"*"&amp;$C161&amp;"*",'EPS BAU Outputs'!$A:$A,"*"&amp;$B161&amp;"*",'EPS BAU Outputs'!$A:$A,"*"&amp;$A161&amp;"*",'EPS BAU Outputs'!$B:$B,$B$152)/10^12*VLOOKUP($C161,GWPbyPollutant,2,FALSE)</f>
        <v>26.479935999999999</v>
      </c>
      <c r="F161">
        <f>SUMIFS('EPS BAU Outputs'!E:E,'EPS BAU Outputs'!$A:$A,"*"&amp;$C161&amp;"*",'EPS BAU Outputs'!$A:$A,"*"&amp;$B161&amp;"*",'EPS BAU Outputs'!$A:$A,"*"&amp;$A161&amp;"*",'EPS BAU Outputs'!$B:$B,$B$152)/10^12*VLOOKUP($C161,GWPbyPollutant,2,FALSE)</f>
        <v>24.565379999999998</v>
      </c>
      <c r="G161">
        <f>SUMIFS('EPS BAU Outputs'!F:F,'EPS BAU Outputs'!$A:$A,"*"&amp;$C161&amp;"*",'EPS BAU Outputs'!$A:$A,"*"&amp;$B161&amp;"*",'EPS BAU Outputs'!$A:$A,"*"&amp;$A161&amp;"*",'EPS BAU Outputs'!$B:$B,$B$152)/10^12*VLOOKUP($C161,GWPbyPollutant,2,FALSE)</f>
        <v>22.801072000000001</v>
      </c>
      <c r="H161">
        <f>SUMIFS('EPS BAU Outputs'!G:G,'EPS BAU Outputs'!$A:$A,"*"&amp;$C161&amp;"*",'EPS BAU Outputs'!$A:$A,"*"&amp;$B161&amp;"*",'EPS BAU Outputs'!$A:$A,"*"&amp;$A161&amp;"*",'EPS BAU Outputs'!$B:$B,$B$152)/10^12*VLOOKUP($C161,GWPbyPollutant,2,FALSE)</f>
        <v>21.022539999999999</v>
      </c>
      <c r="I161">
        <f>SUMIFS('EPS BAU Outputs'!H:H,'EPS BAU Outputs'!$A:$A,"*"&amp;$C161&amp;"*",'EPS BAU Outputs'!$A:$A,"*"&amp;$B161&amp;"*",'EPS BAU Outputs'!$A:$A,"*"&amp;$A161&amp;"*",'EPS BAU Outputs'!$B:$B,$B$152)/10^12*VLOOKUP($C161,GWPbyPollutant,2,FALSE)</f>
        <v>19.237372000000001</v>
      </c>
      <c r="J161">
        <f>SUMIFS('EPS BAU Outputs'!I:I,'EPS BAU Outputs'!$A:$A,"*"&amp;$C161&amp;"*",'EPS BAU Outputs'!$A:$A,"*"&amp;$B161&amp;"*",'EPS BAU Outputs'!$A:$A,"*"&amp;$A161&amp;"*",'EPS BAU Outputs'!$B:$B,$B$152)/10^12*VLOOKUP($C161,GWPbyPollutant,2,FALSE)</f>
        <v>17.457915999999997</v>
      </c>
      <c r="K161">
        <f>SUMIFS('EPS BAU Outputs'!J:J,'EPS BAU Outputs'!$A:$A,"*"&amp;$C161&amp;"*",'EPS BAU Outputs'!$A:$A,"*"&amp;$B161&amp;"*",'EPS BAU Outputs'!$A:$A,"*"&amp;$A161&amp;"*",'EPS BAU Outputs'!$B:$B,$B$152)/10^12*VLOOKUP($C161,GWPbyPollutant,2,FALSE)</f>
        <v>15.668184</v>
      </c>
      <c r="L161">
        <f>SUMIFS('EPS BAU Outputs'!K:K,'EPS BAU Outputs'!$A:$A,"*"&amp;$C161&amp;"*",'EPS BAU Outputs'!$A:$A,"*"&amp;$B161&amp;"*",'EPS BAU Outputs'!$A:$A,"*"&amp;$A161&amp;"*",'EPS BAU Outputs'!$B:$B,$B$152)/10^12*VLOOKUP($C161,GWPbyPollutant,2,FALSE)</f>
        <v>14.473564</v>
      </c>
      <c r="M161">
        <f>SUMIFS('EPS BAU Outputs'!L:L,'EPS BAU Outputs'!$A:$A,"*"&amp;$C161&amp;"*",'EPS BAU Outputs'!$A:$A,"*"&amp;$B161&amp;"*",'EPS BAU Outputs'!$A:$A,"*"&amp;$A161&amp;"*",'EPS BAU Outputs'!$B:$B,$B$152)/10^12*VLOOKUP($C161,GWPbyPollutant,2,FALSE)</f>
        <v>13.278692000000001</v>
      </c>
      <c r="N161">
        <f>SUMIFS('EPS BAU Outputs'!M:M,'EPS BAU Outputs'!$A:$A,"*"&amp;$C161&amp;"*",'EPS BAU Outputs'!$A:$A,"*"&amp;$B161&amp;"*",'EPS BAU Outputs'!$A:$A,"*"&amp;$A161&amp;"*",'EPS BAU Outputs'!$B:$B,$B$152)/10^12*VLOOKUP($C161,GWPbyPollutant,2,FALSE)</f>
        <v>12.092556</v>
      </c>
      <c r="O161">
        <f>SUMIFS('EPS BAU Outputs'!N:N,'EPS BAU Outputs'!$A:$A,"*"&amp;$C161&amp;"*",'EPS BAU Outputs'!$A:$A,"*"&amp;$B161&amp;"*",'EPS BAU Outputs'!$A:$A,"*"&amp;$A161&amp;"*",'EPS BAU Outputs'!$B:$B,$B$152)/10^12*VLOOKUP($C161,GWPbyPollutant,2,FALSE)</f>
        <v>10.897460000000001</v>
      </c>
      <c r="P161">
        <f>SUMIFS('EPS BAU Outputs'!O:O,'EPS BAU Outputs'!$A:$A,"*"&amp;$C161&amp;"*",'EPS BAU Outputs'!$A:$A,"*"&amp;$B161&amp;"*",'EPS BAU Outputs'!$A:$A,"*"&amp;$A161&amp;"*",'EPS BAU Outputs'!$B:$B,$B$152)/10^12*VLOOKUP($C161,GWPbyPollutant,2,FALSE)</f>
        <v>9.7023640000000011</v>
      </c>
      <c r="Q161">
        <f>SUMIFS('EPS BAU Outputs'!P:P,'EPS BAU Outputs'!$A:$A,"*"&amp;$C161&amp;"*",'EPS BAU Outputs'!$A:$A,"*"&amp;$B161&amp;"*",'EPS BAU Outputs'!$A:$A,"*"&amp;$A161&amp;"*",'EPS BAU Outputs'!$B:$B,$B$152)/10^12*VLOOKUP($C161,GWPbyPollutant,2,FALSE)</f>
        <v>8.8413079999999997</v>
      </c>
      <c r="R161">
        <f>SUMIFS('EPS BAU Outputs'!Q:Q,'EPS BAU Outputs'!$A:$A,"*"&amp;$C161&amp;"*",'EPS BAU Outputs'!$A:$A,"*"&amp;$B161&amp;"*",'EPS BAU Outputs'!$A:$A,"*"&amp;$A161&amp;"*",'EPS BAU Outputs'!$B:$B,$B$152)/10^12*VLOOKUP($C161,GWPbyPollutant,2,FALSE)</f>
        <v>7.9766960000000005</v>
      </c>
      <c r="S161">
        <f>SUMIFS('EPS BAU Outputs'!R:R,'EPS BAU Outputs'!$A:$A,"*"&amp;$C161&amp;"*",'EPS BAU Outputs'!$A:$A,"*"&amp;$B161&amp;"*",'EPS BAU Outputs'!$A:$A,"*"&amp;$A161&amp;"*",'EPS BAU Outputs'!$B:$B,$B$152)/10^12*VLOOKUP($C161,GWPbyPollutant,2,FALSE)</f>
        <v>7.1112159999999989</v>
      </c>
      <c r="T161">
        <f>SUMIFS('EPS BAU Outputs'!S:S,'EPS BAU Outputs'!$A:$A,"*"&amp;$C161&amp;"*",'EPS BAU Outputs'!$A:$A,"*"&amp;$B161&amp;"*",'EPS BAU Outputs'!$A:$A,"*"&amp;$A161&amp;"*",'EPS BAU Outputs'!$B:$B,$B$152)/10^12*VLOOKUP($C161,GWPbyPollutant,2,FALSE)</f>
        <v>6.2466040000000005</v>
      </c>
      <c r="U161">
        <f>SUMIFS('EPS BAU Outputs'!T:T,'EPS BAU Outputs'!$A:$A,"*"&amp;$C161&amp;"*",'EPS BAU Outputs'!$A:$A,"*"&amp;$B161&amp;"*",'EPS BAU Outputs'!$A:$A,"*"&amp;$A161&amp;"*",'EPS BAU Outputs'!$B:$B,$B$152)/10^12*VLOOKUP($C161,GWPbyPollutant,2,FALSE)</f>
        <v>5.3811239999999998</v>
      </c>
      <c r="V161">
        <f>SUMIFS('EPS BAU Outputs'!U:U,'EPS BAU Outputs'!$A:$A,"*"&amp;$C161&amp;"*",'EPS BAU Outputs'!$A:$A,"*"&amp;$B161&amp;"*",'EPS BAU Outputs'!$A:$A,"*"&amp;$A161&amp;"*",'EPS BAU Outputs'!$B:$B,$B$152)/10^12*VLOOKUP($C161,GWPbyPollutant,2,FALSE)</f>
        <v>5.1835280000000008</v>
      </c>
      <c r="W161">
        <f>SUMIFS('EPS BAU Outputs'!V:V,'EPS BAU Outputs'!$A:$A,"*"&amp;$C161&amp;"*",'EPS BAU Outputs'!$A:$A,"*"&amp;$B161&amp;"*",'EPS BAU Outputs'!$A:$A,"*"&amp;$A161&amp;"*",'EPS BAU Outputs'!$B:$B,$B$152)/10^12*VLOOKUP($C161,GWPbyPollutant,2,FALSE)</f>
        <v>4.9850919999999999</v>
      </c>
      <c r="X161">
        <f>SUMIFS('EPS BAU Outputs'!W:W,'EPS BAU Outputs'!$A:$A,"*"&amp;$C161&amp;"*",'EPS BAU Outputs'!$A:$A,"*"&amp;$B161&amp;"*",'EPS BAU Outputs'!$A:$A,"*"&amp;$A161&amp;"*",'EPS BAU Outputs'!$B:$B,$B$152)/10^12*VLOOKUP($C161,GWPbyPollutant,2,FALSE)</f>
        <v>4.7866</v>
      </c>
      <c r="Y161">
        <f>SUMIFS('EPS BAU Outputs'!X:X,'EPS BAU Outputs'!$A:$A,"*"&amp;$C161&amp;"*",'EPS BAU Outputs'!$A:$A,"*"&amp;$B161&amp;"*",'EPS BAU Outputs'!$A:$A,"*"&amp;$A161&amp;"*",'EPS BAU Outputs'!$B:$B,$B$152)/10^12*VLOOKUP($C161,GWPbyPollutant,2,FALSE)</f>
        <v>4.5881639999999999</v>
      </c>
      <c r="Z161">
        <f>SUMIFS('EPS BAU Outputs'!Y:Y,'EPS BAU Outputs'!$A:$A,"*"&amp;$C161&amp;"*",'EPS BAU Outputs'!$A:$A,"*"&amp;$B161&amp;"*",'EPS BAU Outputs'!$A:$A,"*"&amp;$A161&amp;"*",'EPS BAU Outputs'!$B:$B,$B$152)/10^12*VLOOKUP($C161,GWPbyPollutant,2,FALSE)</f>
        <v>4.389672</v>
      </c>
      <c r="AA161">
        <f>SUMIFS('EPS BAU Outputs'!Z:Z,'EPS BAU Outputs'!$A:$A,"*"&amp;$C161&amp;"*",'EPS BAU Outputs'!$A:$A,"*"&amp;$B161&amp;"*",'EPS BAU Outputs'!$A:$A,"*"&amp;$A161&amp;"*",'EPS BAU Outputs'!$B:$B,$B$152)/10^12*VLOOKUP($C161,GWPbyPollutant,2,FALSE)</f>
        <v>4.19468</v>
      </c>
      <c r="AB161">
        <f>SUMIFS('EPS BAU Outputs'!AA:AA,'EPS BAU Outputs'!$A:$A,"*"&amp;$C161&amp;"*",'EPS BAU Outputs'!$A:$A,"*"&amp;$B161&amp;"*",'EPS BAU Outputs'!$A:$A,"*"&amp;$A161&amp;"*",'EPS BAU Outputs'!$B:$B,$B$152)/10^12*VLOOKUP($C161,GWPbyPollutant,2,FALSE)</f>
        <v>3.9996320000000001</v>
      </c>
      <c r="AC161">
        <f>SUMIFS('EPS BAU Outputs'!AB:AB,'EPS BAU Outputs'!$A:$A,"*"&amp;$C161&amp;"*",'EPS BAU Outputs'!$A:$A,"*"&amp;$B161&amp;"*",'EPS BAU Outputs'!$A:$A,"*"&amp;$A161&amp;"*",'EPS BAU Outputs'!$B:$B,$B$152)/10^12*VLOOKUP($C161,GWPbyPollutant,2,FALSE)</f>
        <v>3.803744</v>
      </c>
      <c r="AD161">
        <f>SUMIFS('EPS BAU Outputs'!AC:AC,'EPS BAU Outputs'!$A:$A,"*"&amp;$C161&amp;"*",'EPS BAU Outputs'!$A:$A,"*"&amp;$B161&amp;"*",'EPS BAU Outputs'!$A:$A,"*"&amp;$A161&amp;"*",'EPS BAU Outputs'!$B:$B,$B$152)/10^12*VLOOKUP($C161,GWPbyPollutant,2,FALSE)</f>
        <v>3.608724</v>
      </c>
      <c r="AE161">
        <f>SUMIFS('EPS BAU Outputs'!AD:AD,'EPS BAU Outputs'!$A:$A,"*"&amp;$C161&amp;"*",'EPS BAU Outputs'!$A:$A,"*"&amp;$B161&amp;"*",'EPS BAU Outputs'!$A:$A,"*"&amp;$A161&amp;"*",'EPS BAU Outputs'!$B:$B,$B$152)/10^12*VLOOKUP($C161,GWPbyPollutant,2,FALSE)</f>
        <v>3.4136759999999997</v>
      </c>
      <c r="AF161">
        <f>SUMIFS('EPS BAU Outputs'!AE:AE,'EPS BAU Outputs'!$A:$A,"*"&amp;$C161&amp;"*",'EPS BAU Outputs'!$A:$A,"*"&amp;$B161&amp;"*",'EPS BAU Outputs'!$A:$A,"*"&amp;$A161&amp;"*",'EPS BAU Outputs'!$B:$B,$B$152)/10^12*VLOOKUP($C161,GWPbyPollutant,2,FALSE)</f>
        <v>3.2186560000000002</v>
      </c>
      <c r="AG161">
        <f>SUMIFS('EPS BAU Outputs'!AF:AF,'EPS BAU Outputs'!$A:$A,"*"&amp;$C161&amp;"*",'EPS BAU Outputs'!$A:$A,"*"&amp;$B161&amp;"*",'EPS BAU Outputs'!$A:$A,"*"&amp;$A161&amp;"*",'EPS BAU Outputs'!$B:$B,$B$152)/10^12*VLOOKUP($C161,GWPbyPollutant,2,FALSE)</f>
        <v>3.0227399999999998</v>
      </c>
      <c r="AH161">
        <f>SUMIFS('EPS BAU Outputs'!AG:AG,'EPS BAU Outputs'!$A:$A,"*"&amp;$C161&amp;"*",'EPS BAU Outputs'!$A:$A,"*"&amp;$B161&amp;"*",'EPS BAU Outputs'!$A:$A,"*"&amp;$A161&amp;"*",'EPS BAU Outputs'!$B:$B,$B$152)/10^12*VLOOKUP($C161,GWPbyPollutant,2,FALSE)</f>
        <v>2.8277199999999998</v>
      </c>
    </row>
    <row r="162" spans="1:34" hidden="1" outlineLevel="1">
      <c r="A162" t="s">
        <v>597</v>
      </c>
      <c r="B162" t="s">
        <v>523</v>
      </c>
      <c r="C162" t="s">
        <v>411</v>
      </c>
      <c r="D162">
        <f>SUMIFS('EPS BAU Outputs'!C:C,'EPS BAU Outputs'!$A:$A,"*"&amp;$C162&amp;"*",'EPS BAU Outputs'!$A:$A,"*"&amp;$B162&amp;"*",'EPS BAU Outputs'!$A:$A,"*"&amp;$A162&amp;"*",'EPS BAU Outputs'!$B:$B,$B$152)/10^12*VLOOKUP($C162,GWPbyPollutant,2,FALSE)</f>
        <v>3.597216</v>
      </c>
      <c r="E162">
        <f>SUMIFS('EPS BAU Outputs'!D:D,'EPS BAU Outputs'!$A:$A,"*"&amp;$C162&amp;"*",'EPS BAU Outputs'!$A:$A,"*"&amp;$B162&amp;"*",'EPS BAU Outputs'!$A:$A,"*"&amp;$A162&amp;"*",'EPS BAU Outputs'!$B:$B,$B$152)/10^12*VLOOKUP($C162,GWPbyPollutant,2,FALSE)</f>
        <v>3.3586365000000002</v>
      </c>
      <c r="F162">
        <f>SUMIFS('EPS BAU Outputs'!E:E,'EPS BAU Outputs'!$A:$A,"*"&amp;$C162&amp;"*",'EPS BAU Outputs'!$A:$A,"*"&amp;$B162&amp;"*",'EPS BAU Outputs'!$A:$A,"*"&amp;$A162&amp;"*",'EPS BAU Outputs'!$B:$B,$B$152)/10^12*VLOOKUP($C162,GWPbyPollutant,2,FALSE)</f>
        <v>3.1116829999999998</v>
      </c>
      <c r="G162">
        <f>SUMIFS('EPS BAU Outputs'!F:F,'EPS BAU Outputs'!$A:$A,"*"&amp;$C162&amp;"*",'EPS BAU Outputs'!$A:$A,"*"&amp;$B162&amp;"*",'EPS BAU Outputs'!$A:$A,"*"&amp;$A162&amp;"*",'EPS BAU Outputs'!$B:$B,$B$152)/10^12*VLOOKUP($C162,GWPbyPollutant,2,FALSE)</f>
        <v>2.889348</v>
      </c>
      <c r="H162">
        <f>SUMIFS('EPS BAU Outputs'!G:G,'EPS BAU Outputs'!$A:$A,"*"&amp;$C162&amp;"*",'EPS BAU Outputs'!$A:$A,"*"&amp;$B162&amp;"*",'EPS BAU Outputs'!$A:$A,"*"&amp;$A162&amp;"*",'EPS BAU Outputs'!$B:$B,$B$152)/10^12*VLOOKUP($C162,GWPbyPollutant,2,FALSE)</f>
        <v>2.6652109999999998</v>
      </c>
      <c r="I162">
        <f>SUMIFS('EPS BAU Outputs'!H:H,'EPS BAU Outputs'!$A:$A,"*"&amp;$C162&amp;"*",'EPS BAU Outputs'!$A:$A,"*"&amp;$B162&amp;"*",'EPS BAU Outputs'!$A:$A,"*"&amp;$A162&amp;"*",'EPS BAU Outputs'!$B:$B,$B$152)/10^12*VLOOKUP($C162,GWPbyPollutant,2,FALSE)</f>
        <v>2.4402233500000001</v>
      </c>
      <c r="J162">
        <f>SUMIFS('EPS BAU Outputs'!I:I,'EPS BAU Outputs'!$A:$A,"*"&amp;$C162&amp;"*",'EPS BAU Outputs'!$A:$A,"*"&amp;$B162&amp;"*",'EPS BAU Outputs'!$A:$A,"*"&amp;$A162&amp;"*",'EPS BAU Outputs'!$B:$B,$B$152)/10^12*VLOOKUP($C162,GWPbyPollutant,2,FALSE)</f>
        <v>2.21596445</v>
      </c>
      <c r="K162">
        <f>SUMIFS('EPS BAU Outputs'!J:J,'EPS BAU Outputs'!$A:$A,"*"&amp;$C162&amp;"*",'EPS BAU Outputs'!$A:$A,"*"&amp;$B162&amp;"*",'EPS BAU Outputs'!$A:$A,"*"&amp;$A162&amp;"*",'EPS BAU Outputs'!$B:$B,$B$152)/10^12*VLOOKUP($C162,GWPbyPollutant,2,FALSE)</f>
        <v>1.99040705</v>
      </c>
      <c r="L162">
        <f>SUMIFS('EPS BAU Outputs'!K:K,'EPS BAU Outputs'!$A:$A,"*"&amp;$C162&amp;"*",'EPS BAU Outputs'!$A:$A,"*"&amp;$B162&amp;"*",'EPS BAU Outputs'!$A:$A,"*"&amp;$A162&amp;"*",'EPS BAU Outputs'!$B:$B,$B$152)/10^12*VLOOKUP($C162,GWPbyPollutant,2,FALSE)</f>
        <v>1.8401759</v>
      </c>
      <c r="M162">
        <f>SUMIFS('EPS BAU Outputs'!L:L,'EPS BAU Outputs'!$A:$A,"*"&amp;$C162&amp;"*",'EPS BAU Outputs'!$A:$A,"*"&amp;$B162&amp;"*",'EPS BAU Outputs'!$A:$A,"*"&amp;$A162&amp;"*",'EPS BAU Outputs'!$B:$B,$B$152)/10^12*VLOOKUP($C162,GWPbyPollutant,2,FALSE)</f>
        <v>1.6899103</v>
      </c>
      <c r="N162">
        <f>SUMIFS('EPS BAU Outputs'!M:M,'EPS BAU Outputs'!$A:$A,"*"&amp;$C162&amp;"*",'EPS BAU Outputs'!$A:$A,"*"&amp;$B162&amp;"*",'EPS BAU Outputs'!$A:$A,"*"&amp;$A162&amp;"*",'EPS BAU Outputs'!$B:$B,$B$152)/10^12*VLOOKUP($C162,GWPbyPollutant,2,FALSE)</f>
        <v>1.5407417999999999</v>
      </c>
      <c r="O162">
        <f>SUMIFS('EPS BAU Outputs'!N:N,'EPS BAU Outputs'!$A:$A,"*"&amp;$C162&amp;"*",'EPS BAU Outputs'!$A:$A,"*"&amp;$B162&amp;"*",'EPS BAU Outputs'!$A:$A,"*"&amp;$A162&amp;"*",'EPS BAU Outputs'!$B:$B,$B$152)/10^12*VLOOKUP($C162,GWPbyPollutant,2,FALSE)</f>
        <v>1.3904470500000001</v>
      </c>
      <c r="P162">
        <f>SUMIFS('EPS BAU Outputs'!O:O,'EPS BAU Outputs'!$A:$A,"*"&amp;$C162&amp;"*",'EPS BAU Outputs'!$A:$A,"*"&amp;$B162&amp;"*",'EPS BAU Outputs'!$A:$A,"*"&amp;$A162&amp;"*",'EPS BAU Outputs'!$B:$B,$B$152)/10^12*VLOOKUP($C162,GWPbyPollutant,2,FALSE)</f>
        <v>1.2401523000000001</v>
      </c>
      <c r="Q162">
        <f>SUMIFS('EPS BAU Outputs'!P:P,'EPS BAU Outputs'!$A:$A,"*"&amp;$C162&amp;"*",'EPS BAU Outputs'!$A:$A,"*"&amp;$B162&amp;"*",'EPS BAU Outputs'!$A:$A,"*"&amp;$A162&amp;"*",'EPS BAU Outputs'!$B:$B,$B$152)/10^12*VLOOKUP($C162,GWPbyPollutant,2,FALSE)</f>
        <v>1.1316930999999999</v>
      </c>
      <c r="R162">
        <f>SUMIFS('EPS BAU Outputs'!Q:Q,'EPS BAU Outputs'!$A:$A,"*"&amp;$C162&amp;"*",'EPS BAU Outputs'!$A:$A,"*"&amp;$B162&amp;"*",'EPS BAU Outputs'!$A:$A,"*"&amp;$A162&amp;"*",'EPS BAU Outputs'!$B:$B,$B$152)/10^12*VLOOKUP($C162,GWPbyPollutant,2,FALSE)</f>
        <v>1.0227807499999999</v>
      </c>
      <c r="S162">
        <f>SUMIFS('EPS BAU Outputs'!R:R,'EPS BAU Outputs'!$A:$A,"*"&amp;$C162&amp;"*",'EPS BAU Outputs'!$A:$A,"*"&amp;$B162&amp;"*",'EPS BAU Outputs'!$A:$A,"*"&amp;$A162&amp;"*",'EPS BAU Outputs'!$B:$B,$B$152)/10^12*VLOOKUP($C162,GWPbyPollutant,2,FALSE)</f>
        <v>0.91375709999999999</v>
      </c>
      <c r="T162">
        <f>SUMIFS('EPS BAU Outputs'!S:S,'EPS BAU Outputs'!$A:$A,"*"&amp;$C162&amp;"*",'EPS BAU Outputs'!$A:$A,"*"&amp;$B162&amp;"*",'EPS BAU Outputs'!$A:$A,"*"&amp;$A162&amp;"*",'EPS BAU Outputs'!$B:$B,$B$152)/10^12*VLOOKUP($C162,GWPbyPollutant,2,FALSE)</f>
        <v>0.80484475</v>
      </c>
      <c r="U162">
        <f>SUMIFS('EPS BAU Outputs'!T:T,'EPS BAU Outputs'!$A:$A,"*"&amp;$C162&amp;"*",'EPS BAU Outputs'!$A:$A,"*"&amp;$B162&amp;"*",'EPS BAU Outputs'!$A:$A,"*"&amp;$A162&amp;"*",'EPS BAU Outputs'!$B:$B,$B$152)/10^12*VLOOKUP($C162,GWPbyPollutant,2,FALSE)</f>
        <v>0.69582374999999996</v>
      </c>
      <c r="V162">
        <f>SUMIFS('EPS BAU Outputs'!U:U,'EPS BAU Outputs'!$A:$A,"*"&amp;$C162&amp;"*",'EPS BAU Outputs'!$A:$A,"*"&amp;$B162&amp;"*",'EPS BAU Outputs'!$A:$A,"*"&amp;$A162&amp;"*",'EPS BAU Outputs'!$B:$B,$B$152)/10^12*VLOOKUP($C162,GWPbyPollutant,2,FALSE)</f>
        <v>0.6709508500000001</v>
      </c>
      <c r="W162">
        <f>SUMIFS('EPS BAU Outputs'!V:V,'EPS BAU Outputs'!$A:$A,"*"&amp;$C162&amp;"*",'EPS BAU Outputs'!$A:$A,"*"&amp;$B162&amp;"*",'EPS BAU Outputs'!$A:$A,"*"&amp;$A162&amp;"*",'EPS BAU Outputs'!$B:$B,$B$152)/10^12*VLOOKUP($C162,GWPbyPollutant,2,FALSE)</f>
        <v>0.64596930000000008</v>
      </c>
      <c r="X162">
        <f>SUMIFS('EPS BAU Outputs'!W:W,'EPS BAU Outputs'!$A:$A,"*"&amp;$C162&amp;"*",'EPS BAU Outputs'!$A:$A,"*"&amp;$B162&amp;"*",'EPS BAU Outputs'!$A:$A,"*"&amp;$A162&amp;"*",'EPS BAU Outputs'!$B:$B,$B$152)/10^12*VLOOKUP($C162,GWPbyPollutant,2,FALSE)</f>
        <v>0.62097979999999997</v>
      </c>
      <c r="Y162">
        <f>SUMIFS('EPS BAU Outputs'!X:X,'EPS BAU Outputs'!$A:$A,"*"&amp;$C162&amp;"*",'EPS BAU Outputs'!$A:$A,"*"&amp;$B162&amp;"*",'EPS BAU Outputs'!$A:$A,"*"&amp;$A162&amp;"*",'EPS BAU Outputs'!$B:$B,$B$152)/10^12*VLOOKUP($C162,GWPbyPollutant,2,FALSE)</f>
        <v>0.59599824999999995</v>
      </c>
      <c r="Z162">
        <f>SUMIFS('EPS BAU Outputs'!Y:Y,'EPS BAU Outputs'!$A:$A,"*"&amp;$C162&amp;"*",'EPS BAU Outputs'!$A:$A,"*"&amp;$B162&amp;"*",'EPS BAU Outputs'!$A:$A,"*"&amp;$A162&amp;"*",'EPS BAU Outputs'!$B:$B,$B$152)/10^12*VLOOKUP($C162,GWPbyPollutant,2,FALSE)</f>
        <v>0.57100874999999995</v>
      </c>
      <c r="AA162">
        <f>SUMIFS('EPS BAU Outputs'!Z:Z,'EPS BAU Outputs'!$A:$A,"*"&amp;$C162&amp;"*",'EPS BAU Outputs'!$A:$A,"*"&amp;$B162&amp;"*",'EPS BAU Outputs'!$A:$A,"*"&amp;$A162&amp;"*",'EPS BAU Outputs'!$B:$B,$B$152)/10^12*VLOOKUP($C162,GWPbyPollutant,2,FALSE)</f>
        <v>0.54645385000000002</v>
      </c>
      <c r="AB162">
        <f>SUMIFS('EPS BAU Outputs'!AA:AA,'EPS BAU Outputs'!$A:$A,"*"&amp;$C162&amp;"*",'EPS BAU Outputs'!$A:$A,"*"&amp;$B162&amp;"*",'EPS BAU Outputs'!$A:$A,"*"&amp;$A162&amp;"*",'EPS BAU Outputs'!$B:$B,$B$152)/10^12*VLOOKUP($C162,GWPbyPollutant,2,FALSE)</f>
        <v>0.52189629999999998</v>
      </c>
      <c r="AC162">
        <f>SUMIFS('EPS BAU Outputs'!AB:AB,'EPS BAU Outputs'!$A:$A,"*"&amp;$C162&amp;"*",'EPS BAU Outputs'!$A:$A,"*"&amp;$B162&amp;"*",'EPS BAU Outputs'!$A:$A,"*"&amp;$A162&amp;"*",'EPS BAU Outputs'!$B:$B,$B$152)/10^12*VLOOKUP($C162,GWPbyPollutant,2,FALSE)</f>
        <v>0.49722745000000002</v>
      </c>
      <c r="AD162">
        <f>SUMIFS('EPS BAU Outputs'!AC:AC,'EPS BAU Outputs'!$A:$A,"*"&amp;$C162&amp;"*",'EPS BAU Outputs'!$A:$A,"*"&amp;$B162&amp;"*",'EPS BAU Outputs'!$A:$A,"*"&amp;$A162&amp;"*",'EPS BAU Outputs'!$B:$B,$B$152)/10^12*VLOOKUP($C162,GWPbyPollutant,2,FALSE)</f>
        <v>0.47266724999999998</v>
      </c>
      <c r="AE162">
        <f>SUMIFS('EPS BAU Outputs'!AD:AD,'EPS BAU Outputs'!$A:$A,"*"&amp;$C162&amp;"*",'EPS BAU Outputs'!$A:$A,"*"&amp;$B162&amp;"*",'EPS BAU Outputs'!$A:$A,"*"&amp;$A162&amp;"*",'EPS BAU Outputs'!$B:$B,$B$152)/10^12*VLOOKUP($C162,GWPbyPollutant,2,FALSE)</f>
        <v>0.4481097</v>
      </c>
      <c r="AF162">
        <f>SUMIFS('EPS BAU Outputs'!AE:AE,'EPS BAU Outputs'!$A:$A,"*"&amp;$C162&amp;"*",'EPS BAU Outputs'!$A:$A,"*"&amp;$B162&amp;"*",'EPS BAU Outputs'!$A:$A,"*"&amp;$A162&amp;"*",'EPS BAU Outputs'!$B:$B,$B$152)/10^12*VLOOKUP($C162,GWPbyPollutant,2,FALSE)</f>
        <v>0.42355214999999996</v>
      </c>
      <c r="AG162">
        <f>SUMIFS('EPS BAU Outputs'!AF:AF,'EPS BAU Outputs'!$A:$A,"*"&amp;$C162&amp;"*",'EPS BAU Outputs'!$A:$A,"*"&amp;$B162&amp;"*",'EPS BAU Outputs'!$A:$A,"*"&amp;$A162&amp;"*",'EPS BAU Outputs'!$B:$B,$B$152)/10^12*VLOOKUP($C162,GWPbyPollutant,2,FALSE)</f>
        <v>0.39888065</v>
      </c>
      <c r="AH162">
        <f>SUMIFS('EPS BAU Outputs'!AG:AG,'EPS BAU Outputs'!$A:$A,"*"&amp;$C162&amp;"*",'EPS BAU Outputs'!$A:$A,"*"&amp;$B162&amp;"*",'EPS BAU Outputs'!$A:$A,"*"&amp;$A162&amp;"*",'EPS BAU Outputs'!$B:$B,$B$152)/10^12*VLOOKUP($C162,GWPbyPollutant,2,FALSE)</f>
        <v>0.37432310000000002</v>
      </c>
    </row>
    <row r="163" spans="1:34" hidden="1" outlineLevel="1">
      <c r="A163" t="s">
        <v>597</v>
      </c>
      <c r="B163" t="s">
        <v>523</v>
      </c>
      <c r="C163" t="s">
        <v>595</v>
      </c>
      <c r="D163">
        <f>SUMIFS('EPS BAU Outputs'!C:C,'EPS BAU Outputs'!$A:$A,"*"&amp;$C163&amp;"*",'EPS BAU Outputs'!$A:$A,"*"&amp;$B163&amp;"*",'EPS BAU Outputs'!$A:$A,"*"&amp;$A163&amp;"*",'EPS BAU Outputs'!$B:$B,$B$152)/10^12*VLOOKUP($C163,GWPbyPollutant,2,FALSE)</f>
        <v>0</v>
      </c>
      <c r="E163">
        <f>SUMIFS('EPS BAU Outputs'!D:D,'EPS BAU Outputs'!$A:$A,"*"&amp;$C163&amp;"*",'EPS BAU Outputs'!$A:$A,"*"&amp;$B163&amp;"*",'EPS BAU Outputs'!$A:$A,"*"&amp;$A163&amp;"*",'EPS BAU Outputs'!$B:$B,$B$152)/10^12*VLOOKUP($C163,GWPbyPollutant,2,FALSE)</f>
        <v>0</v>
      </c>
      <c r="F163">
        <f>SUMIFS('EPS BAU Outputs'!E:E,'EPS BAU Outputs'!$A:$A,"*"&amp;$C163&amp;"*",'EPS BAU Outputs'!$A:$A,"*"&amp;$B163&amp;"*",'EPS BAU Outputs'!$A:$A,"*"&amp;$A163&amp;"*",'EPS BAU Outputs'!$B:$B,$B$152)/10^12*VLOOKUP($C163,GWPbyPollutant,2,FALSE)</f>
        <v>0</v>
      </c>
      <c r="G163">
        <f>SUMIFS('EPS BAU Outputs'!F:F,'EPS BAU Outputs'!$A:$A,"*"&amp;$C163&amp;"*",'EPS BAU Outputs'!$A:$A,"*"&amp;$B163&amp;"*",'EPS BAU Outputs'!$A:$A,"*"&amp;$A163&amp;"*",'EPS BAU Outputs'!$B:$B,$B$152)/10^12*VLOOKUP($C163,GWPbyPollutant,2,FALSE)</f>
        <v>0</v>
      </c>
      <c r="H163">
        <f>SUMIFS('EPS BAU Outputs'!G:G,'EPS BAU Outputs'!$A:$A,"*"&amp;$C163&amp;"*",'EPS BAU Outputs'!$A:$A,"*"&amp;$B163&amp;"*",'EPS BAU Outputs'!$A:$A,"*"&amp;$A163&amp;"*",'EPS BAU Outputs'!$B:$B,$B$152)/10^12*VLOOKUP($C163,GWPbyPollutant,2,FALSE)</f>
        <v>0</v>
      </c>
      <c r="I163">
        <f>SUMIFS('EPS BAU Outputs'!H:H,'EPS BAU Outputs'!$A:$A,"*"&amp;$C163&amp;"*",'EPS BAU Outputs'!$A:$A,"*"&amp;$B163&amp;"*",'EPS BAU Outputs'!$A:$A,"*"&amp;$A163&amp;"*",'EPS BAU Outputs'!$B:$B,$B$152)/10^12*VLOOKUP($C163,GWPbyPollutant,2,FALSE)</f>
        <v>0</v>
      </c>
      <c r="J163">
        <f>SUMIFS('EPS BAU Outputs'!I:I,'EPS BAU Outputs'!$A:$A,"*"&amp;$C163&amp;"*",'EPS BAU Outputs'!$A:$A,"*"&amp;$B163&amp;"*",'EPS BAU Outputs'!$A:$A,"*"&amp;$A163&amp;"*",'EPS BAU Outputs'!$B:$B,$B$152)/10^12*VLOOKUP($C163,GWPbyPollutant,2,FALSE)</f>
        <v>0</v>
      </c>
      <c r="K163">
        <f>SUMIFS('EPS BAU Outputs'!J:J,'EPS BAU Outputs'!$A:$A,"*"&amp;$C163&amp;"*",'EPS BAU Outputs'!$A:$A,"*"&amp;$B163&amp;"*",'EPS BAU Outputs'!$A:$A,"*"&amp;$A163&amp;"*",'EPS BAU Outputs'!$B:$B,$B$152)/10^12*VLOOKUP($C163,GWPbyPollutant,2,FALSE)</f>
        <v>0</v>
      </c>
      <c r="L163">
        <f>SUMIFS('EPS BAU Outputs'!K:K,'EPS BAU Outputs'!$A:$A,"*"&amp;$C163&amp;"*",'EPS BAU Outputs'!$A:$A,"*"&amp;$B163&amp;"*",'EPS BAU Outputs'!$A:$A,"*"&amp;$A163&amp;"*",'EPS BAU Outputs'!$B:$B,$B$152)/10^12*VLOOKUP($C163,GWPbyPollutant,2,FALSE)</f>
        <v>0</v>
      </c>
      <c r="M163">
        <f>SUMIFS('EPS BAU Outputs'!L:L,'EPS BAU Outputs'!$A:$A,"*"&amp;$C163&amp;"*",'EPS BAU Outputs'!$A:$A,"*"&amp;$B163&amp;"*",'EPS BAU Outputs'!$A:$A,"*"&amp;$A163&amp;"*",'EPS BAU Outputs'!$B:$B,$B$152)/10^12*VLOOKUP($C163,GWPbyPollutant,2,FALSE)</f>
        <v>0</v>
      </c>
      <c r="N163">
        <f>SUMIFS('EPS BAU Outputs'!M:M,'EPS BAU Outputs'!$A:$A,"*"&amp;$C163&amp;"*",'EPS BAU Outputs'!$A:$A,"*"&amp;$B163&amp;"*",'EPS BAU Outputs'!$A:$A,"*"&amp;$A163&amp;"*",'EPS BAU Outputs'!$B:$B,$B$152)/10^12*VLOOKUP($C163,GWPbyPollutant,2,FALSE)</f>
        <v>0</v>
      </c>
      <c r="O163">
        <f>SUMIFS('EPS BAU Outputs'!N:N,'EPS BAU Outputs'!$A:$A,"*"&amp;$C163&amp;"*",'EPS BAU Outputs'!$A:$A,"*"&amp;$B163&amp;"*",'EPS BAU Outputs'!$A:$A,"*"&amp;$A163&amp;"*",'EPS BAU Outputs'!$B:$B,$B$152)/10^12*VLOOKUP($C163,GWPbyPollutant,2,FALSE)</f>
        <v>0</v>
      </c>
      <c r="P163">
        <f>SUMIFS('EPS BAU Outputs'!O:O,'EPS BAU Outputs'!$A:$A,"*"&amp;$C163&amp;"*",'EPS BAU Outputs'!$A:$A,"*"&amp;$B163&amp;"*",'EPS BAU Outputs'!$A:$A,"*"&amp;$A163&amp;"*",'EPS BAU Outputs'!$B:$B,$B$152)/10^12*VLOOKUP($C163,GWPbyPollutant,2,FALSE)</f>
        <v>0</v>
      </c>
      <c r="Q163">
        <f>SUMIFS('EPS BAU Outputs'!P:P,'EPS BAU Outputs'!$A:$A,"*"&amp;$C163&amp;"*",'EPS BAU Outputs'!$A:$A,"*"&amp;$B163&amp;"*",'EPS BAU Outputs'!$A:$A,"*"&amp;$A163&amp;"*",'EPS BAU Outputs'!$B:$B,$B$152)/10^12*VLOOKUP($C163,GWPbyPollutant,2,FALSE)</f>
        <v>0</v>
      </c>
      <c r="R163">
        <f>SUMIFS('EPS BAU Outputs'!Q:Q,'EPS BAU Outputs'!$A:$A,"*"&amp;$C163&amp;"*",'EPS BAU Outputs'!$A:$A,"*"&amp;$B163&amp;"*",'EPS BAU Outputs'!$A:$A,"*"&amp;$A163&amp;"*",'EPS BAU Outputs'!$B:$B,$B$152)/10^12*VLOOKUP($C163,GWPbyPollutant,2,FALSE)</f>
        <v>0</v>
      </c>
      <c r="S163">
        <f>SUMIFS('EPS BAU Outputs'!R:R,'EPS BAU Outputs'!$A:$A,"*"&amp;$C163&amp;"*",'EPS BAU Outputs'!$A:$A,"*"&amp;$B163&amp;"*",'EPS BAU Outputs'!$A:$A,"*"&amp;$A163&amp;"*",'EPS BAU Outputs'!$B:$B,$B$152)/10^12*VLOOKUP($C163,GWPbyPollutant,2,FALSE)</f>
        <v>0</v>
      </c>
      <c r="T163">
        <f>SUMIFS('EPS BAU Outputs'!S:S,'EPS BAU Outputs'!$A:$A,"*"&amp;$C163&amp;"*",'EPS BAU Outputs'!$A:$A,"*"&amp;$B163&amp;"*",'EPS BAU Outputs'!$A:$A,"*"&amp;$A163&amp;"*",'EPS BAU Outputs'!$B:$B,$B$152)/10^12*VLOOKUP($C163,GWPbyPollutant,2,FALSE)</f>
        <v>0</v>
      </c>
      <c r="U163">
        <f>SUMIFS('EPS BAU Outputs'!T:T,'EPS BAU Outputs'!$A:$A,"*"&amp;$C163&amp;"*",'EPS BAU Outputs'!$A:$A,"*"&amp;$B163&amp;"*",'EPS BAU Outputs'!$A:$A,"*"&amp;$A163&amp;"*",'EPS BAU Outputs'!$B:$B,$B$152)/10^12*VLOOKUP($C163,GWPbyPollutant,2,FALSE)</f>
        <v>0</v>
      </c>
      <c r="V163">
        <f>SUMIFS('EPS BAU Outputs'!U:U,'EPS BAU Outputs'!$A:$A,"*"&amp;$C163&amp;"*",'EPS BAU Outputs'!$A:$A,"*"&amp;$B163&amp;"*",'EPS BAU Outputs'!$A:$A,"*"&amp;$A163&amp;"*",'EPS BAU Outputs'!$B:$B,$B$152)/10^12*VLOOKUP($C163,GWPbyPollutant,2,FALSE)</f>
        <v>0</v>
      </c>
      <c r="W163">
        <f>SUMIFS('EPS BAU Outputs'!V:V,'EPS BAU Outputs'!$A:$A,"*"&amp;$C163&amp;"*",'EPS BAU Outputs'!$A:$A,"*"&amp;$B163&amp;"*",'EPS BAU Outputs'!$A:$A,"*"&amp;$A163&amp;"*",'EPS BAU Outputs'!$B:$B,$B$152)/10^12*VLOOKUP($C163,GWPbyPollutant,2,FALSE)</f>
        <v>0</v>
      </c>
      <c r="X163">
        <f>SUMIFS('EPS BAU Outputs'!W:W,'EPS BAU Outputs'!$A:$A,"*"&amp;$C163&amp;"*",'EPS BAU Outputs'!$A:$A,"*"&amp;$B163&amp;"*",'EPS BAU Outputs'!$A:$A,"*"&amp;$A163&amp;"*",'EPS BAU Outputs'!$B:$B,$B$152)/10^12*VLOOKUP($C163,GWPbyPollutant,2,FALSE)</f>
        <v>0</v>
      </c>
      <c r="Y163">
        <f>SUMIFS('EPS BAU Outputs'!X:X,'EPS BAU Outputs'!$A:$A,"*"&amp;$C163&amp;"*",'EPS BAU Outputs'!$A:$A,"*"&amp;$B163&amp;"*",'EPS BAU Outputs'!$A:$A,"*"&amp;$A163&amp;"*",'EPS BAU Outputs'!$B:$B,$B$152)/10^12*VLOOKUP($C163,GWPbyPollutant,2,FALSE)</f>
        <v>0</v>
      </c>
      <c r="Z163">
        <f>SUMIFS('EPS BAU Outputs'!Y:Y,'EPS BAU Outputs'!$A:$A,"*"&amp;$C163&amp;"*",'EPS BAU Outputs'!$A:$A,"*"&amp;$B163&amp;"*",'EPS BAU Outputs'!$A:$A,"*"&amp;$A163&amp;"*",'EPS BAU Outputs'!$B:$B,$B$152)/10^12*VLOOKUP($C163,GWPbyPollutant,2,FALSE)</f>
        <v>0</v>
      </c>
      <c r="AA163">
        <f>SUMIFS('EPS BAU Outputs'!Z:Z,'EPS BAU Outputs'!$A:$A,"*"&amp;$C163&amp;"*",'EPS BAU Outputs'!$A:$A,"*"&amp;$B163&amp;"*",'EPS BAU Outputs'!$A:$A,"*"&amp;$A163&amp;"*",'EPS BAU Outputs'!$B:$B,$B$152)/10^12*VLOOKUP($C163,GWPbyPollutant,2,FALSE)</f>
        <v>0</v>
      </c>
      <c r="AB163">
        <f>SUMIFS('EPS BAU Outputs'!AA:AA,'EPS BAU Outputs'!$A:$A,"*"&amp;$C163&amp;"*",'EPS BAU Outputs'!$A:$A,"*"&amp;$B163&amp;"*",'EPS BAU Outputs'!$A:$A,"*"&amp;$A163&amp;"*",'EPS BAU Outputs'!$B:$B,$B$152)/10^12*VLOOKUP($C163,GWPbyPollutant,2,FALSE)</f>
        <v>0</v>
      </c>
      <c r="AC163">
        <f>SUMIFS('EPS BAU Outputs'!AB:AB,'EPS BAU Outputs'!$A:$A,"*"&amp;$C163&amp;"*",'EPS BAU Outputs'!$A:$A,"*"&amp;$B163&amp;"*",'EPS BAU Outputs'!$A:$A,"*"&amp;$A163&amp;"*",'EPS BAU Outputs'!$B:$B,$B$152)/10^12*VLOOKUP($C163,GWPbyPollutant,2,FALSE)</f>
        <v>0</v>
      </c>
      <c r="AD163">
        <f>SUMIFS('EPS BAU Outputs'!AC:AC,'EPS BAU Outputs'!$A:$A,"*"&amp;$C163&amp;"*",'EPS BAU Outputs'!$A:$A,"*"&amp;$B163&amp;"*",'EPS BAU Outputs'!$A:$A,"*"&amp;$A163&amp;"*",'EPS BAU Outputs'!$B:$B,$B$152)/10^12*VLOOKUP($C163,GWPbyPollutant,2,FALSE)</f>
        <v>0</v>
      </c>
      <c r="AE163">
        <f>SUMIFS('EPS BAU Outputs'!AD:AD,'EPS BAU Outputs'!$A:$A,"*"&amp;$C163&amp;"*",'EPS BAU Outputs'!$A:$A,"*"&amp;$B163&amp;"*",'EPS BAU Outputs'!$A:$A,"*"&amp;$A163&amp;"*",'EPS BAU Outputs'!$B:$B,$B$152)/10^12*VLOOKUP($C163,GWPbyPollutant,2,FALSE)</f>
        <v>0</v>
      </c>
      <c r="AF163">
        <f>SUMIFS('EPS BAU Outputs'!AE:AE,'EPS BAU Outputs'!$A:$A,"*"&amp;$C163&amp;"*",'EPS BAU Outputs'!$A:$A,"*"&amp;$B163&amp;"*",'EPS BAU Outputs'!$A:$A,"*"&amp;$A163&amp;"*",'EPS BAU Outputs'!$B:$B,$B$152)/10^12*VLOOKUP($C163,GWPbyPollutant,2,FALSE)</f>
        <v>0</v>
      </c>
      <c r="AG163">
        <f>SUMIFS('EPS BAU Outputs'!AF:AF,'EPS BAU Outputs'!$A:$A,"*"&amp;$C163&amp;"*",'EPS BAU Outputs'!$A:$A,"*"&amp;$B163&amp;"*",'EPS BAU Outputs'!$A:$A,"*"&amp;$A163&amp;"*",'EPS BAU Outputs'!$B:$B,$B$152)/10^12*VLOOKUP($C163,GWPbyPollutant,2,FALSE)</f>
        <v>0</v>
      </c>
      <c r="AH163">
        <f>SUMIFS('EPS BAU Outputs'!AG:AG,'EPS BAU Outputs'!$A:$A,"*"&amp;$C163&amp;"*",'EPS BAU Outputs'!$A:$A,"*"&amp;$B163&amp;"*",'EPS BAU Outputs'!$A:$A,"*"&amp;$A163&amp;"*",'EPS BAU Outputs'!$B:$B,$B$152)/10^12*VLOOKUP($C163,GWPbyPollutant,2,FALSE)</f>
        <v>0</v>
      </c>
    </row>
    <row r="164" spans="1:34" hidden="1" outlineLevel="1">
      <c r="A164" t="s">
        <v>597</v>
      </c>
      <c r="B164" t="s">
        <v>524</v>
      </c>
      <c r="C164" t="s">
        <v>412</v>
      </c>
      <c r="D164">
        <f>SUMIFS('EPS BAU Outputs'!C:C,'EPS BAU Outputs'!$A:$A,"*"&amp;$C164&amp;"*",'EPS BAU Outputs'!$A:$A,"*"&amp;$B164&amp;"*",'EPS BAU Outputs'!$A:$A,"*"&amp;$A164&amp;"*",'EPS BAU Outputs'!$B:$B,$B$152)/10^12*VLOOKUP($C164,GWPbyPollutant,2,FALSE)</f>
        <v>1.64738E-2</v>
      </c>
      <c r="E164">
        <f>SUMIFS('EPS BAU Outputs'!D:D,'EPS BAU Outputs'!$A:$A,"*"&amp;$C164&amp;"*",'EPS BAU Outputs'!$A:$A,"*"&amp;$B164&amp;"*",'EPS BAU Outputs'!$A:$A,"*"&amp;$A164&amp;"*",'EPS BAU Outputs'!$B:$B,$B$152)/10^12*VLOOKUP($C164,GWPbyPollutant,2,FALSE)</f>
        <v>1.6896319999999999E-2</v>
      </c>
      <c r="F164">
        <f>SUMIFS('EPS BAU Outputs'!E:E,'EPS BAU Outputs'!$A:$A,"*"&amp;$C164&amp;"*",'EPS BAU Outputs'!$A:$A,"*"&amp;$B164&amp;"*",'EPS BAU Outputs'!$A:$A,"*"&amp;$A164&amp;"*",'EPS BAU Outputs'!$B:$B,$B$152)/10^12*VLOOKUP($C164,GWPbyPollutant,2,FALSE)</f>
        <v>1.718948E-2</v>
      </c>
      <c r="G164">
        <f>SUMIFS('EPS BAU Outputs'!F:F,'EPS BAU Outputs'!$A:$A,"*"&amp;$C164&amp;"*",'EPS BAU Outputs'!$A:$A,"*"&amp;$B164&amp;"*",'EPS BAU Outputs'!$A:$A,"*"&amp;$A164&amp;"*",'EPS BAU Outputs'!$B:$B,$B$152)/10^12*VLOOKUP($C164,GWPbyPollutant,2,FALSE)</f>
        <v>1.7514559999999998E-2</v>
      </c>
      <c r="H164">
        <f>SUMIFS('EPS BAU Outputs'!G:G,'EPS BAU Outputs'!$A:$A,"*"&amp;$C164&amp;"*",'EPS BAU Outputs'!$A:$A,"*"&amp;$B164&amp;"*",'EPS BAU Outputs'!$A:$A,"*"&amp;$A164&amp;"*",'EPS BAU Outputs'!$B:$B,$B$152)/10^12*VLOOKUP($C164,GWPbyPollutant,2,FALSE)</f>
        <v>1.7807160000000002E-2</v>
      </c>
      <c r="I164">
        <f>SUMIFS('EPS BAU Outputs'!H:H,'EPS BAU Outputs'!$A:$A,"*"&amp;$C164&amp;"*",'EPS BAU Outputs'!$A:$A,"*"&amp;$B164&amp;"*",'EPS BAU Outputs'!$A:$A,"*"&amp;$A164&amp;"*",'EPS BAU Outputs'!$B:$B,$B$152)/10^12*VLOOKUP($C164,GWPbyPollutant,2,FALSE)</f>
        <v>1.808324E-2</v>
      </c>
      <c r="J164">
        <f>SUMIFS('EPS BAU Outputs'!I:I,'EPS BAU Outputs'!$A:$A,"*"&amp;$C164&amp;"*",'EPS BAU Outputs'!$A:$A,"*"&amp;$B164&amp;"*",'EPS BAU Outputs'!$A:$A,"*"&amp;$A164&amp;"*",'EPS BAU Outputs'!$B:$B,$B$152)/10^12*VLOOKUP($C164,GWPbyPollutant,2,FALSE)</f>
        <v>1.835092E-2</v>
      </c>
      <c r="K164">
        <f>SUMIFS('EPS BAU Outputs'!J:J,'EPS BAU Outputs'!$A:$A,"*"&amp;$C164&amp;"*",'EPS BAU Outputs'!$A:$A,"*"&amp;$B164&amp;"*",'EPS BAU Outputs'!$A:$A,"*"&amp;$A164&amp;"*",'EPS BAU Outputs'!$B:$B,$B$152)/10^12*VLOOKUP($C164,GWPbyPollutant,2,FALSE)</f>
        <v>1.86144E-2</v>
      </c>
      <c r="L164">
        <f>SUMIFS('EPS BAU Outputs'!K:K,'EPS BAU Outputs'!$A:$A,"*"&amp;$C164&amp;"*",'EPS BAU Outputs'!$A:$A,"*"&amp;$B164&amp;"*",'EPS BAU Outputs'!$A:$A,"*"&amp;$A164&amp;"*",'EPS BAU Outputs'!$B:$B,$B$152)/10^12*VLOOKUP($C164,GWPbyPollutant,2,FALSE)</f>
        <v>1.9292279999999998E-2</v>
      </c>
      <c r="M164">
        <f>SUMIFS('EPS BAU Outputs'!L:L,'EPS BAU Outputs'!$A:$A,"*"&amp;$C164&amp;"*",'EPS BAU Outputs'!$A:$A,"*"&amp;$B164&amp;"*",'EPS BAU Outputs'!$A:$A,"*"&amp;$A164&amp;"*",'EPS BAU Outputs'!$B:$B,$B$152)/10^12*VLOOKUP($C164,GWPbyPollutant,2,FALSE)</f>
        <v>1.996904E-2</v>
      </c>
      <c r="N164">
        <f>SUMIFS('EPS BAU Outputs'!M:M,'EPS BAU Outputs'!$A:$A,"*"&amp;$C164&amp;"*",'EPS BAU Outputs'!$A:$A,"*"&amp;$B164&amp;"*",'EPS BAU Outputs'!$A:$A,"*"&amp;$A164&amp;"*",'EPS BAU Outputs'!$B:$B,$B$152)/10^12*VLOOKUP($C164,GWPbyPollutant,2,FALSE)</f>
        <v>2.064496E-2</v>
      </c>
      <c r="O164">
        <f>SUMIFS('EPS BAU Outputs'!N:N,'EPS BAU Outputs'!$A:$A,"*"&amp;$C164&amp;"*",'EPS BAU Outputs'!$A:$A,"*"&amp;$B164&amp;"*",'EPS BAU Outputs'!$A:$A,"*"&amp;$A164&amp;"*",'EPS BAU Outputs'!$B:$B,$B$152)/10^12*VLOOKUP($C164,GWPbyPollutant,2,FALSE)</f>
        <v>2.132088E-2</v>
      </c>
      <c r="P164">
        <f>SUMIFS('EPS BAU Outputs'!O:O,'EPS BAU Outputs'!$A:$A,"*"&amp;$C164&amp;"*",'EPS BAU Outputs'!$A:$A,"*"&amp;$B164&amp;"*",'EPS BAU Outputs'!$A:$A,"*"&amp;$A164&amp;"*",'EPS BAU Outputs'!$B:$B,$B$152)/10^12*VLOOKUP($C164,GWPbyPollutant,2,FALSE)</f>
        <v>2.1997079999999999E-2</v>
      </c>
      <c r="Q164">
        <f>SUMIFS('EPS BAU Outputs'!P:P,'EPS BAU Outputs'!$A:$A,"*"&amp;$C164&amp;"*",'EPS BAU Outputs'!$A:$A,"*"&amp;$B164&amp;"*",'EPS BAU Outputs'!$A:$A,"*"&amp;$A164&amp;"*",'EPS BAU Outputs'!$B:$B,$B$152)/10^12*VLOOKUP($C164,GWPbyPollutant,2,FALSE)</f>
        <v>2.2076600000000002E-2</v>
      </c>
      <c r="R164">
        <f>SUMIFS('EPS BAU Outputs'!Q:Q,'EPS BAU Outputs'!$A:$A,"*"&amp;$C164&amp;"*",'EPS BAU Outputs'!$A:$A,"*"&amp;$B164&amp;"*",'EPS BAU Outputs'!$A:$A,"*"&amp;$A164&amp;"*",'EPS BAU Outputs'!$B:$B,$B$152)/10^12*VLOOKUP($C164,GWPbyPollutant,2,FALSE)</f>
        <v>2.21564E-2</v>
      </c>
      <c r="S164">
        <f>SUMIFS('EPS BAU Outputs'!R:R,'EPS BAU Outputs'!$A:$A,"*"&amp;$C164&amp;"*",'EPS BAU Outputs'!$A:$A,"*"&amp;$B164&amp;"*",'EPS BAU Outputs'!$A:$A,"*"&amp;$A164&amp;"*",'EPS BAU Outputs'!$B:$B,$B$152)/10^12*VLOOKUP($C164,GWPbyPollutant,2,FALSE)</f>
        <v>2.2236199999999998E-2</v>
      </c>
      <c r="T164">
        <f>SUMIFS('EPS BAU Outputs'!S:S,'EPS BAU Outputs'!$A:$A,"*"&amp;$C164&amp;"*",'EPS BAU Outputs'!$A:$A,"*"&amp;$B164&amp;"*",'EPS BAU Outputs'!$A:$A,"*"&amp;$A164&amp;"*",'EPS BAU Outputs'!$B:$B,$B$152)/10^12*VLOOKUP($C164,GWPbyPollutant,2,FALSE)</f>
        <v>2.2315999999999999E-2</v>
      </c>
      <c r="U164">
        <f>SUMIFS('EPS BAU Outputs'!T:T,'EPS BAU Outputs'!$A:$A,"*"&amp;$C164&amp;"*",'EPS BAU Outputs'!$A:$A,"*"&amp;$B164&amp;"*",'EPS BAU Outputs'!$A:$A,"*"&amp;$A164&amp;"*",'EPS BAU Outputs'!$B:$B,$B$152)/10^12*VLOOKUP($C164,GWPbyPollutant,2,FALSE)</f>
        <v>2.23958E-2</v>
      </c>
      <c r="V164">
        <f>SUMIFS('EPS BAU Outputs'!U:U,'EPS BAU Outputs'!$A:$A,"*"&amp;$C164&amp;"*",'EPS BAU Outputs'!$A:$A,"*"&amp;$B164&amp;"*",'EPS BAU Outputs'!$A:$A,"*"&amp;$A164&amp;"*",'EPS BAU Outputs'!$B:$B,$B$152)/10^12*VLOOKUP($C164,GWPbyPollutant,2,FALSE)</f>
        <v>2.2248799999999999E-2</v>
      </c>
      <c r="W164">
        <f>SUMIFS('EPS BAU Outputs'!V:V,'EPS BAU Outputs'!$A:$A,"*"&amp;$C164&amp;"*",'EPS BAU Outputs'!$A:$A,"*"&amp;$B164&amp;"*",'EPS BAU Outputs'!$A:$A,"*"&amp;$A164&amp;"*",'EPS BAU Outputs'!$B:$B,$B$152)/10^12*VLOOKUP($C164,GWPbyPollutant,2,FALSE)</f>
        <v>2.2101799999999998E-2</v>
      </c>
      <c r="X164">
        <f>SUMIFS('EPS BAU Outputs'!W:W,'EPS BAU Outputs'!$A:$A,"*"&amp;$C164&amp;"*",'EPS BAU Outputs'!$A:$A,"*"&amp;$B164&amp;"*",'EPS BAU Outputs'!$A:$A,"*"&amp;$A164&amp;"*",'EPS BAU Outputs'!$B:$B,$B$152)/10^12*VLOOKUP($C164,GWPbyPollutant,2,FALSE)</f>
        <v>2.19548E-2</v>
      </c>
      <c r="Y164">
        <f>SUMIFS('EPS BAU Outputs'!X:X,'EPS BAU Outputs'!$A:$A,"*"&amp;$C164&amp;"*",'EPS BAU Outputs'!$A:$A,"*"&amp;$B164&amp;"*",'EPS BAU Outputs'!$A:$A,"*"&amp;$A164&amp;"*",'EPS BAU Outputs'!$B:$B,$B$152)/10^12*VLOOKUP($C164,GWPbyPollutant,2,FALSE)</f>
        <v>2.1807799999999999E-2</v>
      </c>
      <c r="Z164">
        <f>SUMIFS('EPS BAU Outputs'!Y:Y,'EPS BAU Outputs'!$A:$A,"*"&amp;$C164&amp;"*",'EPS BAU Outputs'!$A:$A,"*"&amp;$B164&amp;"*",'EPS BAU Outputs'!$A:$A,"*"&amp;$A164&amp;"*",'EPS BAU Outputs'!$B:$B,$B$152)/10^12*VLOOKUP($C164,GWPbyPollutant,2,FALSE)</f>
        <v>2.1660800000000001E-2</v>
      </c>
      <c r="AA164">
        <f>SUMIFS('EPS BAU Outputs'!Z:Z,'EPS BAU Outputs'!$A:$A,"*"&amp;$C164&amp;"*",'EPS BAU Outputs'!$A:$A,"*"&amp;$B164&amp;"*",'EPS BAU Outputs'!$A:$A,"*"&amp;$A164&amp;"*",'EPS BAU Outputs'!$B:$B,$B$152)/10^12*VLOOKUP($C164,GWPbyPollutant,2,FALSE)</f>
        <v>2.1585480000000001E-2</v>
      </c>
      <c r="AB164">
        <f>SUMIFS('EPS BAU Outputs'!AA:AA,'EPS BAU Outputs'!$A:$A,"*"&amp;$C164&amp;"*",'EPS BAU Outputs'!$A:$A,"*"&amp;$B164&amp;"*",'EPS BAU Outputs'!$A:$A,"*"&amp;$A164&amp;"*",'EPS BAU Outputs'!$B:$B,$B$152)/10^12*VLOOKUP($C164,GWPbyPollutant,2,FALSE)</f>
        <v>2.1510439999999999E-2</v>
      </c>
      <c r="AC164">
        <f>SUMIFS('EPS BAU Outputs'!AB:AB,'EPS BAU Outputs'!$A:$A,"*"&amp;$C164&amp;"*",'EPS BAU Outputs'!$A:$A,"*"&amp;$B164&amp;"*",'EPS BAU Outputs'!$A:$A,"*"&amp;$A164&amp;"*",'EPS BAU Outputs'!$B:$B,$B$152)/10^12*VLOOKUP($C164,GWPbyPollutant,2,FALSE)</f>
        <v>2.14354E-2</v>
      </c>
      <c r="AD164">
        <f>SUMIFS('EPS BAU Outputs'!AC:AC,'EPS BAU Outputs'!$A:$A,"*"&amp;$C164&amp;"*",'EPS BAU Outputs'!$A:$A,"*"&amp;$B164&amp;"*",'EPS BAU Outputs'!$A:$A,"*"&amp;$A164&amp;"*",'EPS BAU Outputs'!$B:$B,$B$152)/10^12*VLOOKUP($C164,GWPbyPollutant,2,FALSE)</f>
        <v>2.1360360000000002E-2</v>
      </c>
      <c r="AE164">
        <f>SUMIFS('EPS BAU Outputs'!AD:AD,'EPS BAU Outputs'!$A:$A,"*"&amp;$C164&amp;"*",'EPS BAU Outputs'!$A:$A,"*"&amp;$B164&amp;"*",'EPS BAU Outputs'!$A:$A,"*"&amp;$A164&amp;"*",'EPS BAU Outputs'!$B:$B,$B$152)/10^12*VLOOKUP($C164,GWPbyPollutant,2,FALSE)</f>
        <v>2.1285039999999998E-2</v>
      </c>
      <c r="AF164">
        <f>SUMIFS('EPS BAU Outputs'!AE:AE,'EPS BAU Outputs'!$A:$A,"*"&amp;$C164&amp;"*",'EPS BAU Outputs'!$A:$A,"*"&amp;$B164&amp;"*",'EPS BAU Outputs'!$A:$A,"*"&amp;$A164&amp;"*",'EPS BAU Outputs'!$B:$B,$B$152)/10^12*VLOOKUP($C164,GWPbyPollutant,2,FALSE)</f>
        <v>2.121E-2</v>
      </c>
      <c r="AG164">
        <f>SUMIFS('EPS BAU Outputs'!AF:AF,'EPS BAU Outputs'!$A:$A,"*"&amp;$C164&amp;"*",'EPS BAU Outputs'!$A:$A,"*"&amp;$B164&amp;"*",'EPS BAU Outputs'!$A:$A,"*"&amp;$A164&amp;"*",'EPS BAU Outputs'!$B:$B,$B$152)/10^12*VLOOKUP($C164,GWPbyPollutant,2,FALSE)</f>
        <v>2.1134960000000001E-2</v>
      </c>
      <c r="AH164">
        <f>SUMIFS('EPS BAU Outputs'!AG:AG,'EPS BAU Outputs'!$A:$A,"*"&amp;$C164&amp;"*",'EPS BAU Outputs'!$A:$A,"*"&amp;$B164&amp;"*",'EPS BAU Outputs'!$A:$A,"*"&amp;$A164&amp;"*",'EPS BAU Outputs'!$B:$B,$B$152)/10^12*VLOOKUP($C164,GWPbyPollutant,2,FALSE)</f>
        <v>2.1059640000000001E-2</v>
      </c>
    </row>
    <row r="165" spans="1:34" hidden="1" outlineLevel="1">
      <c r="A165" t="s">
        <v>597</v>
      </c>
      <c r="B165" t="s">
        <v>524</v>
      </c>
      <c r="C165" t="s">
        <v>411</v>
      </c>
      <c r="D165">
        <f>SUMIFS('EPS BAU Outputs'!C:C,'EPS BAU Outputs'!$A:$A,"*"&amp;$C165&amp;"*",'EPS BAU Outputs'!$A:$A,"*"&amp;$B165&amp;"*",'EPS BAU Outputs'!$A:$A,"*"&amp;$A165&amp;"*",'EPS BAU Outputs'!$B:$B,$B$152)/10^12*VLOOKUP($C165,GWPbyPollutant,2,FALSE)</f>
        <v>3.4079000000000002E-3</v>
      </c>
      <c r="E165">
        <f>SUMIFS('EPS BAU Outputs'!D:D,'EPS BAU Outputs'!$A:$A,"*"&amp;$C165&amp;"*",'EPS BAU Outputs'!$A:$A,"*"&amp;$B165&amp;"*",'EPS BAU Outputs'!$A:$A,"*"&amp;$A165&amp;"*",'EPS BAU Outputs'!$B:$B,$B$152)/10^12*VLOOKUP($C165,GWPbyPollutant,2,FALSE)</f>
        <v>3.3442999999999997E-3</v>
      </c>
      <c r="F165">
        <f>SUMIFS('EPS BAU Outputs'!E:E,'EPS BAU Outputs'!$A:$A,"*"&amp;$C165&amp;"*",'EPS BAU Outputs'!$A:$A,"*"&amp;$B165&amp;"*",'EPS BAU Outputs'!$A:$A,"*"&amp;$A165&amp;"*",'EPS BAU Outputs'!$B:$B,$B$152)/10^12*VLOOKUP($C165,GWPbyPollutant,2,FALSE)</f>
        <v>3.2515499999999998E-3</v>
      </c>
      <c r="G165">
        <f>SUMIFS('EPS BAU Outputs'!F:F,'EPS BAU Outputs'!$A:$A,"*"&amp;$C165&amp;"*",'EPS BAU Outputs'!$A:$A,"*"&amp;$B165&amp;"*",'EPS BAU Outputs'!$A:$A,"*"&amp;$A165&amp;"*",'EPS BAU Outputs'!$B:$B,$B$152)/10^12*VLOOKUP($C165,GWPbyPollutant,2,FALSE)</f>
        <v>3.3151500000000002E-3</v>
      </c>
      <c r="H165">
        <f>SUMIFS('EPS BAU Outputs'!G:G,'EPS BAU Outputs'!$A:$A,"*"&amp;$C165&amp;"*",'EPS BAU Outputs'!$A:$A,"*"&amp;$B165&amp;"*",'EPS BAU Outputs'!$A:$A,"*"&amp;$A165&amp;"*",'EPS BAU Outputs'!$B:$B,$B$152)/10^12*VLOOKUP($C165,GWPbyPollutant,2,FALSE)</f>
        <v>3.3681499999999999E-3</v>
      </c>
      <c r="I165">
        <f>SUMIFS('EPS BAU Outputs'!H:H,'EPS BAU Outputs'!$A:$A,"*"&amp;$C165&amp;"*",'EPS BAU Outputs'!$A:$A,"*"&amp;$B165&amp;"*",'EPS BAU Outputs'!$A:$A,"*"&amp;$A165&amp;"*",'EPS BAU Outputs'!$B:$B,$B$152)/10^12*VLOOKUP($C165,GWPbyPollutant,2,FALSE)</f>
        <v>3.42115E-3</v>
      </c>
      <c r="J165">
        <f>SUMIFS('EPS BAU Outputs'!I:I,'EPS BAU Outputs'!$A:$A,"*"&amp;$C165&amp;"*",'EPS BAU Outputs'!$A:$A,"*"&amp;$B165&amp;"*",'EPS BAU Outputs'!$A:$A,"*"&amp;$A165&amp;"*",'EPS BAU Outputs'!$B:$B,$B$152)/10^12*VLOOKUP($C165,GWPbyPollutant,2,FALSE)</f>
        <v>3.4715000000000002E-3</v>
      </c>
      <c r="K165">
        <f>SUMIFS('EPS BAU Outputs'!J:J,'EPS BAU Outputs'!$A:$A,"*"&amp;$C165&amp;"*",'EPS BAU Outputs'!$A:$A,"*"&amp;$B165&amp;"*",'EPS BAU Outputs'!$A:$A,"*"&amp;$A165&amp;"*",'EPS BAU Outputs'!$B:$B,$B$152)/10^12*VLOOKUP($C165,GWPbyPollutant,2,FALSE)</f>
        <v>3.52185E-3</v>
      </c>
      <c r="L165">
        <f>SUMIFS('EPS BAU Outputs'!K:K,'EPS BAU Outputs'!$A:$A,"*"&amp;$C165&amp;"*",'EPS BAU Outputs'!$A:$A,"*"&amp;$B165&amp;"*",'EPS BAU Outputs'!$A:$A,"*"&amp;$A165&amp;"*",'EPS BAU Outputs'!$B:$B,$B$152)/10^12*VLOOKUP($C165,GWPbyPollutant,2,FALSE)</f>
        <v>3.6516999999999999E-3</v>
      </c>
      <c r="M165">
        <f>SUMIFS('EPS BAU Outputs'!L:L,'EPS BAU Outputs'!$A:$A,"*"&amp;$C165&amp;"*",'EPS BAU Outputs'!$A:$A,"*"&amp;$B165&amp;"*",'EPS BAU Outputs'!$A:$A,"*"&amp;$A165&amp;"*",'EPS BAU Outputs'!$B:$B,$B$152)/10^12*VLOOKUP($C165,GWPbyPollutant,2,FALSE)</f>
        <v>3.7789E-3</v>
      </c>
      <c r="N165">
        <f>SUMIFS('EPS BAU Outputs'!M:M,'EPS BAU Outputs'!$A:$A,"*"&amp;$C165&amp;"*",'EPS BAU Outputs'!$A:$A,"*"&amp;$B165&amp;"*",'EPS BAU Outputs'!$A:$A,"*"&amp;$A165&amp;"*",'EPS BAU Outputs'!$B:$B,$B$152)/10^12*VLOOKUP($C165,GWPbyPollutant,2,FALSE)</f>
        <v>3.9061E-3</v>
      </c>
      <c r="O165">
        <f>SUMIFS('EPS BAU Outputs'!N:N,'EPS BAU Outputs'!$A:$A,"*"&amp;$C165&amp;"*",'EPS BAU Outputs'!$A:$A,"*"&amp;$B165&amp;"*",'EPS BAU Outputs'!$A:$A,"*"&amp;$A165&amp;"*",'EPS BAU Outputs'!$B:$B,$B$152)/10^12*VLOOKUP($C165,GWPbyPollutant,2,FALSE)</f>
        <v>4.0333000000000001E-3</v>
      </c>
      <c r="P165">
        <f>SUMIFS('EPS BAU Outputs'!O:O,'EPS BAU Outputs'!$A:$A,"*"&amp;$C165&amp;"*",'EPS BAU Outputs'!$A:$A,"*"&amp;$B165&amp;"*",'EPS BAU Outputs'!$A:$A,"*"&amp;$A165&amp;"*",'EPS BAU Outputs'!$B:$B,$B$152)/10^12*VLOOKUP($C165,GWPbyPollutant,2,FALSE)</f>
        <v>4.16315E-3</v>
      </c>
      <c r="Q165">
        <f>SUMIFS('EPS BAU Outputs'!P:P,'EPS BAU Outputs'!$A:$A,"*"&amp;$C165&amp;"*",'EPS BAU Outputs'!$A:$A,"*"&amp;$B165&amp;"*",'EPS BAU Outputs'!$A:$A,"*"&amp;$A165&amp;"*",'EPS BAU Outputs'!$B:$B,$B$152)/10^12*VLOOKUP($C165,GWPbyPollutant,2,FALSE)</f>
        <v>4.1764000000000003E-3</v>
      </c>
      <c r="R165">
        <f>SUMIFS('EPS BAU Outputs'!Q:Q,'EPS BAU Outputs'!$A:$A,"*"&amp;$C165&amp;"*",'EPS BAU Outputs'!$A:$A,"*"&amp;$B165&amp;"*",'EPS BAU Outputs'!$A:$A,"*"&amp;$A165&amp;"*",'EPS BAU Outputs'!$B:$B,$B$152)/10^12*VLOOKUP($C165,GWPbyPollutant,2,FALSE)</f>
        <v>4.1923000000000004E-3</v>
      </c>
      <c r="S165">
        <f>SUMIFS('EPS BAU Outputs'!R:R,'EPS BAU Outputs'!$A:$A,"*"&amp;$C165&amp;"*",'EPS BAU Outputs'!$A:$A,"*"&amp;$B165&amp;"*",'EPS BAU Outputs'!$A:$A,"*"&amp;$A165&amp;"*",'EPS BAU Outputs'!$B:$B,$B$152)/10^12*VLOOKUP($C165,GWPbyPollutant,2,FALSE)</f>
        <v>4.2082000000000005E-3</v>
      </c>
      <c r="T165">
        <f>SUMIFS('EPS BAU Outputs'!S:S,'EPS BAU Outputs'!$A:$A,"*"&amp;$C165&amp;"*",'EPS BAU Outputs'!$A:$A,"*"&amp;$B165&amp;"*",'EPS BAU Outputs'!$A:$A,"*"&amp;$A165&amp;"*",'EPS BAU Outputs'!$B:$B,$B$152)/10^12*VLOOKUP($C165,GWPbyPollutant,2,FALSE)</f>
        <v>4.2240999999999997E-3</v>
      </c>
      <c r="U165">
        <f>SUMIFS('EPS BAU Outputs'!T:T,'EPS BAU Outputs'!$A:$A,"*"&amp;$C165&amp;"*",'EPS BAU Outputs'!$A:$A,"*"&amp;$B165&amp;"*",'EPS BAU Outputs'!$A:$A,"*"&amp;$A165&amp;"*",'EPS BAU Outputs'!$B:$B,$B$152)/10^12*VLOOKUP($C165,GWPbyPollutant,2,FALSE)</f>
        <v>4.23735E-3</v>
      </c>
      <c r="V165">
        <f>SUMIFS('EPS BAU Outputs'!U:U,'EPS BAU Outputs'!$A:$A,"*"&amp;$C165&amp;"*",'EPS BAU Outputs'!$A:$A,"*"&amp;$B165&amp;"*",'EPS BAU Outputs'!$A:$A,"*"&amp;$A165&amp;"*",'EPS BAU Outputs'!$B:$B,$B$152)/10^12*VLOOKUP($C165,GWPbyPollutant,2,FALSE)</f>
        <v>4.2108499999999995E-3</v>
      </c>
      <c r="W165">
        <f>SUMIFS('EPS BAU Outputs'!V:V,'EPS BAU Outputs'!$A:$A,"*"&amp;$C165&amp;"*",'EPS BAU Outputs'!$A:$A,"*"&amp;$B165&amp;"*",'EPS BAU Outputs'!$A:$A,"*"&amp;$A165&amp;"*",'EPS BAU Outputs'!$B:$B,$B$152)/10^12*VLOOKUP($C165,GWPbyPollutant,2,FALSE)</f>
        <v>4.1817E-3</v>
      </c>
      <c r="X165">
        <f>SUMIFS('EPS BAU Outputs'!W:W,'EPS BAU Outputs'!$A:$A,"*"&amp;$C165&amp;"*",'EPS BAU Outputs'!$A:$A,"*"&amp;$B165&amp;"*",'EPS BAU Outputs'!$A:$A,"*"&amp;$A165&amp;"*",'EPS BAU Outputs'!$B:$B,$B$152)/10^12*VLOOKUP($C165,GWPbyPollutant,2,FALSE)</f>
        <v>4.1551999999999995E-3</v>
      </c>
      <c r="Y165">
        <f>SUMIFS('EPS BAU Outputs'!X:X,'EPS BAU Outputs'!$A:$A,"*"&amp;$C165&amp;"*",'EPS BAU Outputs'!$A:$A,"*"&amp;$B165&amp;"*",'EPS BAU Outputs'!$A:$A,"*"&amp;$A165&amp;"*",'EPS BAU Outputs'!$B:$B,$B$152)/10^12*VLOOKUP($C165,GWPbyPollutant,2,FALSE)</f>
        <v>4.1260499999999992E-3</v>
      </c>
      <c r="Z165">
        <f>SUMIFS('EPS BAU Outputs'!Y:Y,'EPS BAU Outputs'!$A:$A,"*"&amp;$C165&amp;"*",'EPS BAU Outputs'!$A:$A,"*"&amp;$B165&amp;"*",'EPS BAU Outputs'!$A:$A,"*"&amp;$A165&amp;"*",'EPS BAU Outputs'!$B:$B,$B$152)/10^12*VLOOKUP($C165,GWPbyPollutant,2,FALSE)</f>
        <v>4.0995499999999995E-3</v>
      </c>
      <c r="AA165">
        <f>SUMIFS('EPS BAU Outputs'!Z:Z,'EPS BAU Outputs'!$A:$A,"*"&amp;$C165&amp;"*",'EPS BAU Outputs'!$A:$A,"*"&amp;$B165&amp;"*",'EPS BAU Outputs'!$A:$A,"*"&amp;$A165&amp;"*",'EPS BAU Outputs'!$B:$B,$B$152)/10^12*VLOOKUP($C165,GWPbyPollutant,2,FALSE)</f>
        <v>4.0836500000000003E-3</v>
      </c>
      <c r="AB165">
        <f>SUMIFS('EPS BAU Outputs'!AA:AA,'EPS BAU Outputs'!$A:$A,"*"&amp;$C165&amp;"*",'EPS BAU Outputs'!$A:$A,"*"&amp;$B165&amp;"*",'EPS BAU Outputs'!$A:$A,"*"&amp;$A165&amp;"*",'EPS BAU Outputs'!$B:$B,$B$152)/10^12*VLOOKUP($C165,GWPbyPollutant,2,FALSE)</f>
        <v>4.0704000000000001E-3</v>
      </c>
      <c r="AC165">
        <f>SUMIFS('EPS BAU Outputs'!AB:AB,'EPS BAU Outputs'!$A:$A,"*"&amp;$C165&amp;"*",'EPS BAU Outputs'!$A:$A,"*"&amp;$B165&amp;"*",'EPS BAU Outputs'!$A:$A,"*"&amp;$A165&amp;"*",'EPS BAU Outputs'!$B:$B,$B$152)/10^12*VLOOKUP($C165,GWPbyPollutant,2,FALSE)</f>
        <v>4.0571499999999998E-3</v>
      </c>
      <c r="AD165">
        <f>SUMIFS('EPS BAU Outputs'!AC:AC,'EPS BAU Outputs'!$A:$A,"*"&amp;$C165&amp;"*",'EPS BAU Outputs'!$A:$A,"*"&amp;$B165&amp;"*",'EPS BAU Outputs'!$A:$A,"*"&amp;$A165&amp;"*",'EPS BAU Outputs'!$B:$B,$B$152)/10^12*VLOOKUP($C165,GWPbyPollutant,2,FALSE)</f>
        <v>4.0412499999999997E-3</v>
      </c>
      <c r="AE165">
        <f>SUMIFS('EPS BAU Outputs'!AD:AD,'EPS BAU Outputs'!$A:$A,"*"&amp;$C165&amp;"*",'EPS BAU Outputs'!$A:$A,"*"&amp;$B165&amp;"*",'EPS BAU Outputs'!$A:$A,"*"&amp;$A165&amp;"*",'EPS BAU Outputs'!$B:$B,$B$152)/10^12*VLOOKUP($C165,GWPbyPollutant,2,FALSE)</f>
        <v>4.0280000000000003E-3</v>
      </c>
      <c r="AF165">
        <f>SUMIFS('EPS BAU Outputs'!AE:AE,'EPS BAU Outputs'!$A:$A,"*"&amp;$C165&amp;"*",'EPS BAU Outputs'!$A:$A,"*"&amp;$B165&amp;"*",'EPS BAU Outputs'!$A:$A,"*"&amp;$A165&amp;"*",'EPS BAU Outputs'!$B:$B,$B$152)/10^12*VLOOKUP($C165,GWPbyPollutant,2,FALSE)</f>
        <v>4.0147500000000001E-3</v>
      </c>
      <c r="AG165">
        <f>SUMIFS('EPS BAU Outputs'!AF:AF,'EPS BAU Outputs'!$A:$A,"*"&amp;$C165&amp;"*",'EPS BAU Outputs'!$A:$A,"*"&amp;$B165&amp;"*",'EPS BAU Outputs'!$A:$A,"*"&amp;$A165&amp;"*",'EPS BAU Outputs'!$B:$B,$B$152)/10^12*VLOOKUP($C165,GWPbyPollutant,2,FALSE)</f>
        <v>3.99885E-3</v>
      </c>
      <c r="AH165">
        <f>SUMIFS('EPS BAU Outputs'!AG:AG,'EPS BAU Outputs'!$A:$A,"*"&amp;$C165&amp;"*",'EPS BAU Outputs'!$A:$A,"*"&amp;$B165&amp;"*",'EPS BAU Outputs'!$A:$A,"*"&amp;$A165&amp;"*",'EPS BAU Outputs'!$B:$B,$B$152)/10^12*VLOOKUP($C165,GWPbyPollutant,2,FALSE)</f>
        <v>3.9855999999999997E-3</v>
      </c>
    </row>
    <row r="166" spans="1:34" hidden="1" outlineLevel="1">
      <c r="A166" t="s">
        <v>597</v>
      </c>
      <c r="B166" t="s">
        <v>524</v>
      </c>
      <c r="C166" t="s">
        <v>595</v>
      </c>
      <c r="D166">
        <f>SUMIFS('EPS BAU Outputs'!C:C,'EPS BAU Outputs'!$A:$A,"*"&amp;$C166&amp;"*",'EPS BAU Outputs'!$A:$A,"*"&amp;$B166&amp;"*",'EPS BAU Outputs'!$A:$A,"*"&amp;$A166&amp;"*",'EPS BAU Outputs'!$B:$B,$B$152)/10^12*VLOOKUP($C166,GWPbyPollutant,2,FALSE)</f>
        <v>0</v>
      </c>
      <c r="E166">
        <f>SUMIFS('EPS BAU Outputs'!D:D,'EPS BAU Outputs'!$A:$A,"*"&amp;$C166&amp;"*",'EPS BAU Outputs'!$A:$A,"*"&amp;$B166&amp;"*",'EPS BAU Outputs'!$A:$A,"*"&amp;$A166&amp;"*",'EPS BAU Outputs'!$B:$B,$B$152)/10^12*VLOOKUP($C166,GWPbyPollutant,2,FALSE)</f>
        <v>0</v>
      </c>
      <c r="F166">
        <f>SUMIFS('EPS BAU Outputs'!E:E,'EPS BAU Outputs'!$A:$A,"*"&amp;$C166&amp;"*",'EPS BAU Outputs'!$A:$A,"*"&amp;$B166&amp;"*",'EPS BAU Outputs'!$A:$A,"*"&amp;$A166&amp;"*",'EPS BAU Outputs'!$B:$B,$B$152)/10^12*VLOOKUP($C166,GWPbyPollutant,2,FALSE)</f>
        <v>0</v>
      </c>
      <c r="G166">
        <f>SUMIFS('EPS BAU Outputs'!F:F,'EPS BAU Outputs'!$A:$A,"*"&amp;$C166&amp;"*",'EPS BAU Outputs'!$A:$A,"*"&amp;$B166&amp;"*",'EPS BAU Outputs'!$A:$A,"*"&amp;$A166&amp;"*",'EPS BAU Outputs'!$B:$B,$B$152)/10^12*VLOOKUP($C166,GWPbyPollutant,2,FALSE)</f>
        <v>0</v>
      </c>
      <c r="H166">
        <f>SUMIFS('EPS BAU Outputs'!G:G,'EPS BAU Outputs'!$A:$A,"*"&amp;$C166&amp;"*",'EPS BAU Outputs'!$A:$A,"*"&amp;$B166&amp;"*",'EPS BAU Outputs'!$A:$A,"*"&amp;$A166&amp;"*",'EPS BAU Outputs'!$B:$B,$B$152)/10^12*VLOOKUP($C166,GWPbyPollutant,2,FALSE)</f>
        <v>0</v>
      </c>
      <c r="I166">
        <f>SUMIFS('EPS BAU Outputs'!H:H,'EPS BAU Outputs'!$A:$A,"*"&amp;$C166&amp;"*",'EPS BAU Outputs'!$A:$A,"*"&amp;$B166&amp;"*",'EPS BAU Outputs'!$A:$A,"*"&amp;$A166&amp;"*",'EPS BAU Outputs'!$B:$B,$B$152)/10^12*VLOOKUP($C166,GWPbyPollutant,2,FALSE)</f>
        <v>0</v>
      </c>
      <c r="J166">
        <f>SUMIFS('EPS BAU Outputs'!I:I,'EPS BAU Outputs'!$A:$A,"*"&amp;$C166&amp;"*",'EPS BAU Outputs'!$A:$A,"*"&amp;$B166&amp;"*",'EPS BAU Outputs'!$A:$A,"*"&amp;$A166&amp;"*",'EPS BAU Outputs'!$B:$B,$B$152)/10^12*VLOOKUP($C166,GWPbyPollutant,2,FALSE)</f>
        <v>0</v>
      </c>
      <c r="K166">
        <f>SUMIFS('EPS BAU Outputs'!J:J,'EPS BAU Outputs'!$A:$A,"*"&amp;$C166&amp;"*",'EPS BAU Outputs'!$A:$A,"*"&amp;$B166&amp;"*",'EPS BAU Outputs'!$A:$A,"*"&amp;$A166&amp;"*",'EPS BAU Outputs'!$B:$B,$B$152)/10^12*VLOOKUP($C166,GWPbyPollutant,2,FALSE)</f>
        <v>0</v>
      </c>
      <c r="L166">
        <f>SUMIFS('EPS BAU Outputs'!K:K,'EPS BAU Outputs'!$A:$A,"*"&amp;$C166&amp;"*",'EPS BAU Outputs'!$A:$A,"*"&amp;$B166&amp;"*",'EPS BAU Outputs'!$A:$A,"*"&amp;$A166&amp;"*",'EPS BAU Outputs'!$B:$B,$B$152)/10^12*VLOOKUP($C166,GWPbyPollutant,2,FALSE)</f>
        <v>0</v>
      </c>
      <c r="M166">
        <f>SUMIFS('EPS BAU Outputs'!L:L,'EPS BAU Outputs'!$A:$A,"*"&amp;$C166&amp;"*",'EPS BAU Outputs'!$A:$A,"*"&amp;$B166&amp;"*",'EPS BAU Outputs'!$A:$A,"*"&amp;$A166&amp;"*",'EPS BAU Outputs'!$B:$B,$B$152)/10^12*VLOOKUP($C166,GWPbyPollutant,2,FALSE)</f>
        <v>0</v>
      </c>
      <c r="N166">
        <f>SUMIFS('EPS BAU Outputs'!M:M,'EPS BAU Outputs'!$A:$A,"*"&amp;$C166&amp;"*",'EPS BAU Outputs'!$A:$A,"*"&amp;$B166&amp;"*",'EPS BAU Outputs'!$A:$A,"*"&amp;$A166&amp;"*",'EPS BAU Outputs'!$B:$B,$B$152)/10^12*VLOOKUP($C166,GWPbyPollutant,2,FALSE)</f>
        <v>0</v>
      </c>
      <c r="O166">
        <f>SUMIFS('EPS BAU Outputs'!N:N,'EPS BAU Outputs'!$A:$A,"*"&amp;$C166&amp;"*",'EPS BAU Outputs'!$A:$A,"*"&amp;$B166&amp;"*",'EPS BAU Outputs'!$A:$A,"*"&amp;$A166&amp;"*",'EPS BAU Outputs'!$B:$B,$B$152)/10^12*VLOOKUP($C166,GWPbyPollutant,2,FALSE)</f>
        <v>0</v>
      </c>
      <c r="P166">
        <f>SUMIFS('EPS BAU Outputs'!O:O,'EPS BAU Outputs'!$A:$A,"*"&amp;$C166&amp;"*",'EPS BAU Outputs'!$A:$A,"*"&amp;$B166&amp;"*",'EPS BAU Outputs'!$A:$A,"*"&amp;$A166&amp;"*",'EPS BAU Outputs'!$B:$B,$B$152)/10^12*VLOOKUP($C166,GWPbyPollutant,2,FALSE)</f>
        <v>0</v>
      </c>
      <c r="Q166">
        <f>SUMIFS('EPS BAU Outputs'!P:P,'EPS BAU Outputs'!$A:$A,"*"&amp;$C166&amp;"*",'EPS BAU Outputs'!$A:$A,"*"&amp;$B166&amp;"*",'EPS BAU Outputs'!$A:$A,"*"&amp;$A166&amp;"*",'EPS BAU Outputs'!$B:$B,$B$152)/10^12*VLOOKUP($C166,GWPbyPollutant,2,FALSE)</f>
        <v>0</v>
      </c>
      <c r="R166">
        <f>SUMIFS('EPS BAU Outputs'!Q:Q,'EPS BAU Outputs'!$A:$A,"*"&amp;$C166&amp;"*",'EPS BAU Outputs'!$A:$A,"*"&amp;$B166&amp;"*",'EPS BAU Outputs'!$A:$A,"*"&amp;$A166&amp;"*",'EPS BAU Outputs'!$B:$B,$B$152)/10^12*VLOOKUP($C166,GWPbyPollutant,2,FALSE)</f>
        <v>0</v>
      </c>
      <c r="S166">
        <f>SUMIFS('EPS BAU Outputs'!R:R,'EPS BAU Outputs'!$A:$A,"*"&amp;$C166&amp;"*",'EPS BAU Outputs'!$A:$A,"*"&amp;$B166&amp;"*",'EPS BAU Outputs'!$A:$A,"*"&amp;$A166&amp;"*",'EPS BAU Outputs'!$B:$B,$B$152)/10^12*VLOOKUP($C166,GWPbyPollutant,2,FALSE)</f>
        <v>0</v>
      </c>
      <c r="T166">
        <f>SUMIFS('EPS BAU Outputs'!S:S,'EPS BAU Outputs'!$A:$A,"*"&amp;$C166&amp;"*",'EPS BAU Outputs'!$A:$A,"*"&amp;$B166&amp;"*",'EPS BAU Outputs'!$A:$A,"*"&amp;$A166&amp;"*",'EPS BAU Outputs'!$B:$B,$B$152)/10^12*VLOOKUP($C166,GWPbyPollutant,2,FALSE)</f>
        <v>0</v>
      </c>
      <c r="U166">
        <f>SUMIFS('EPS BAU Outputs'!T:T,'EPS BAU Outputs'!$A:$A,"*"&amp;$C166&amp;"*",'EPS BAU Outputs'!$A:$A,"*"&amp;$B166&amp;"*",'EPS BAU Outputs'!$A:$A,"*"&amp;$A166&amp;"*",'EPS BAU Outputs'!$B:$B,$B$152)/10^12*VLOOKUP($C166,GWPbyPollutant,2,FALSE)</f>
        <v>0</v>
      </c>
      <c r="V166">
        <f>SUMIFS('EPS BAU Outputs'!U:U,'EPS BAU Outputs'!$A:$A,"*"&amp;$C166&amp;"*",'EPS BAU Outputs'!$A:$A,"*"&amp;$B166&amp;"*",'EPS BAU Outputs'!$A:$A,"*"&amp;$A166&amp;"*",'EPS BAU Outputs'!$B:$B,$B$152)/10^12*VLOOKUP($C166,GWPbyPollutant,2,FALSE)</f>
        <v>0</v>
      </c>
      <c r="W166">
        <f>SUMIFS('EPS BAU Outputs'!V:V,'EPS BAU Outputs'!$A:$A,"*"&amp;$C166&amp;"*",'EPS BAU Outputs'!$A:$A,"*"&amp;$B166&amp;"*",'EPS BAU Outputs'!$A:$A,"*"&amp;$A166&amp;"*",'EPS BAU Outputs'!$B:$B,$B$152)/10^12*VLOOKUP($C166,GWPbyPollutant,2,FALSE)</f>
        <v>0</v>
      </c>
      <c r="X166">
        <f>SUMIFS('EPS BAU Outputs'!W:W,'EPS BAU Outputs'!$A:$A,"*"&amp;$C166&amp;"*",'EPS BAU Outputs'!$A:$A,"*"&amp;$B166&amp;"*",'EPS BAU Outputs'!$A:$A,"*"&amp;$A166&amp;"*",'EPS BAU Outputs'!$B:$B,$B$152)/10^12*VLOOKUP($C166,GWPbyPollutant,2,FALSE)</f>
        <v>0</v>
      </c>
      <c r="Y166">
        <f>SUMIFS('EPS BAU Outputs'!X:X,'EPS BAU Outputs'!$A:$A,"*"&amp;$C166&amp;"*",'EPS BAU Outputs'!$A:$A,"*"&amp;$B166&amp;"*",'EPS BAU Outputs'!$A:$A,"*"&amp;$A166&amp;"*",'EPS BAU Outputs'!$B:$B,$B$152)/10^12*VLOOKUP($C166,GWPbyPollutant,2,FALSE)</f>
        <v>0</v>
      </c>
      <c r="Z166">
        <f>SUMIFS('EPS BAU Outputs'!Y:Y,'EPS BAU Outputs'!$A:$A,"*"&amp;$C166&amp;"*",'EPS BAU Outputs'!$A:$A,"*"&amp;$B166&amp;"*",'EPS BAU Outputs'!$A:$A,"*"&amp;$A166&amp;"*",'EPS BAU Outputs'!$B:$B,$B$152)/10^12*VLOOKUP($C166,GWPbyPollutant,2,FALSE)</f>
        <v>0</v>
      </c>
      <c r="AA166">
        <f>SUMIFS('EPS BAU Outputs'!Z:Z,'EPS BAU Outputs'!$A:$A,"*"&amp;$C166&amp;"*",'EPS BAU Outputs'!$A:$A,"*"&amp;$B166&amp;"*",'EPS BAU Outputs'!$A:$A,"*"&amp;$A166&amp;"*",'EPS BAU Outputs'!$B:$B,$B$152)/10^12*VLOOKUP($C166,GWPbyPollutant,2,FALSE)</f>
        <v>0</v>
      </c>
      <c r="AB166">
        <f>SUMIFS('EPS BAU Outputs'!AA:AA,'EPS BAU Outputs'!$A:$A,"*"&amp;$C166&amp;"*",'EPS BAU Outputs'!$A:$A,"*"&amp;$B166&amp;"*",'EPS BAU Outputs'!$A:$A,"*"&amp;$A166&amp;"*",'EPS BAU Outputs'!$B:$B,$B$152)/10^12*VLOOKUP($C166,GWPbyPollutant,2,FALSE)</f>
        <v>0</v>
      </c>
      <c r="AC166">
        <f>SUMIFS('EPS BAU Outputs'!AB:AB,'EPS BAU Outputs'!$A:$A,"*"&amp;$C166&amp;"*",'EPS BAU Outputs'!$A:$A,"*"&amp;$B166&amp;"*",'EPS BAU Outputs'!$A:$A,"*"&amp;$A166&amp;"*",'EPS BAU Outputs'!$B:$B,$B$152)/10^12*VLOOKUP($C166,GWPbyPollutant,2,FALSE)</f>
        <v>0</v>
      </c>
      <c r="AD166">
        <f>SUMIFS('EPS BAU Outputs'!AC:AC,'EPS BAU Outputs'!$A:$A,"*"&amp;$C166&amp;"*",'EPS BAU Outputs'!$A:$A,"*"&amp;$B166&amp;"*",'EPS BAU Outputs'!$A:$A,"*"&amp;$A166&amp;"*",'EPS BAU Outputs'!$B:$B,$B$152)/10^12*VLOOKUP($C166,GWPbyPollutant,2,FALSE)</f>
        <v>0</v>
      </c>
      <c r="AE166">
        <f>SUMIFS('EPS BAU Outputs'!AD:AD,'EPS BAU Outputs'!$A:$A,"*"&amp;$C166&amp;"*",'EPS BAU Outputs'!$A:$A,"*"&amp;$B166&amp;"*",'EPS BAU Outputs'!$A:$A,"*"&amp;$A166&amp;"*",'EPS BAU Outputs'!$B:$B,$B$152)/10^12*VLOOKUP($C166,GWPbyPollutant,2,FALSE)</f>
        <v>0</v>
      </c>
      <c r="AF166">
        <f>SUMIFS('EPS BAU Outputs'!AE:AE,'EPS BAU Outputs'!$A:$A,"*"&amp;$C166&amp;"*",'EPS BAU Outputs'!$A:$A,"*"&amp;$B166&amp;"*",'EPS BAU Outputs'!$A:$A,"*"&amp;$A166&amp;"*",'EPS BAU Outputs'!$B:$B,$B$152)/10^12*VLOOKUP($C166,GWPbyPollutant,2,FALSE)</f>
        <v>0</v>
      </c>
      <c r="AG166">
        <f>SUMIFS('EPS BAU Outputs'!AF:AF,'EPS BAU Outputs'!$A:$A,"*"&amp;$C166&amp;"*",'EPS BAU Outputs'!$A:$A,"*"&amp;$B166&amp;"*",'EPS BAU Outputs'!$A:$A,"*"&amp;$A166&amp;"*",'EPS BAU Outputs'!$B:$B,$B$152)/10^12*VLOOKUP($C166,GWPbyPollutant,2,FALSE)</f>
        <v>0</v>
      </c>
      <c r="AH166">
        <f>SUMIFS('EPS BAU Outputs'!AG:AG,'EPS BAU Outputs'!$A:$A,"*"&amp;$C166&amp;"*",'EPS BAU Outputs'!$A:$A,"*"&amp;$B166&amp;"*",'EPS BAU Outputs'!$A:$A,"*"&amp;$A166&amp;"*",'EPS BAU Outputs'!$B:$B,$B$152)/10^12*VLOOKUP($C166,GWPbyPollutant,2,FALSE)</f>
        <v>0</v>
      </c>
    </row>
    <row r="167" spans="1:34" hidden="1" outlineLevel="1">
      <c r="A167" t="s">
        <v>597</v>
      </c>
      <c r="B167" t="s">
        <v>590</v>
      </c>
      <c r="C167" t="s">
        <v>412</v>
      </c>
      <c r="D167">
        <f>SUMIFS('EPS BAU Outputs'!C:C,'EPS BAU Outputs'!$A:$A,"*"&amp;$C167&amp;"*",'EPS BAU Outputs'!$A:$A,"*"&amp;$B167&amp;"*",'EPS BAU Outputs'!$A:$A,"*"&amp;$A167&amp;"*",'EPS BAU Outputs'!$B:$B,$B$152)/10^12*VLOOKUP($C167,GWPbyPollutant,2,FALSE)</f>
        <v>579.54960000000005</v>
      </c>
      <c r="E167">
        <f>SUMIFS('EPS BAU Outputs'!D:D,'EPS BAU Outputs'!$A:$A,"*"&amp;$C167&amp;"*",'EPS BAU Outputs'!$A:$A,"*"&amp;$B167&amp;"*",'EPS BAU Outputs'!$A:$A,"*"&amp;$A167&amp;"*",'EPS BAU Outputs'!$B:$B,$B$152)/10^12*VLOOKUP($C167,GWPbyPollutant,2,FALSE)</f>
        <v>619.43279999999993</v>
      </c>
      <c r="F167">
        <f>SUMIFS('EPS BAU Outputs'!E:E,'EPS BAU Outputs'!$A:$A,"*"&amp;$C167&amp;"*",'EPS BAU Outputs'!$A:$A,"*"&amp;$B167&amp;"*",'EPS BAU Outputs'!$A:$A,"*"&amp;$A167&amp;"*",'EPS BAU Outputs'!$B:$B,$B$152)/10^12*VLOOKUP($C167,GWPbyPollutant,2,FALSE)</f>
        <v>647.54200000000003</v>
      </c>
      <c r="G167">
        <f>SUMIFS('EPS BAU Outputs'!F:F,'EPS BAU Outputs'!$A:$A,"*"&amp;$C167&amp;"*",'EPS BAU Outputs'!$A:$A,"*"&amp;$B167&amp;"*",'EPS BAU Outputs'!$A:$A,"*"&amp;$A167&amp;"*",'EPS BAU Outputs'!$B:$B,$B$152)/10^12*VLOOKUP($C167,GWPbyPollutant,2,FALSE)</f>
        <v>671.0172</v>
      </c>
      <c r="H167">
        <f>SUMIFS('EPS BAU Outputs'!G:G,'EPS BAU Outputs'!$A:$A,"*"&amp;$C167&amp;"*",'EPS BAU Outputs'!$A:$A,"*"&amp;$B167&amp;"*",'EPS BAU Outputs'!$A:$A,"*"&amp;$A167&amp;"*",'EPS BAU Outputs'!$B:$B,$B$152)/10^12*VLOOKUP($C167,GWPbyPollutant,2,FALSE)</f>
        <v>691.75959999999998</v>
      </c>
      <c r="I167">
        <f>SUMIFS('EPS BAU Outputs'!H:H,'EPS BAU Outputs'!$A:$A,"*"&amp;$C167&amp;"*",'EPS BAU Outputs'!$A:$A,"*"&amp;$B167&amp;"*",'EPS BAU Outputs'!$A:$A,"*"&amp;$A167&amp;"*",'EPS BAU Outputs'!$B:$B,$B$152)/10^12*VLOOKUP($C167,GWPbyPollutant,2,FALSE)</f>
        <v>709.17840000000001</v>
      </c>
      <c r="J167">
        <f>SUMIFS('EPS BAU Outputs'!I:I,'EPS BAU Outputs'!$A:$A,"*"&amp;$C167&amp;"*",'EPS BAU Outputs'!$A:$A,"*"&amp;$B167&amp;"*",'EPS BAU Outputs'!$A:$A,"*"&amp;$A167&amp;"*",'EPS BAU Outputs'!$B:$B,$B$152)/10^12*VLOOKUP($C167,GWPbyPollutant,2,FALSE)</f>
        <v>725.7432</v>
      </c>
      <c r="K167">
        <f>SUMIFS('EPS BAU Outputs'!J:J,'EPS BAU Outputs'!$A:$A,"*"&amp;$C167&amp;"*",'EPS BAU Outputs'!$A:$A,"*"&amp;$B167&amp;"*",'EPS BAU Outputs'!$A:$A,"*"&amp;$A167&amp;"*",'EPS BAU Outputs'!$B:$B,$B$152)/10^12*VLOOKUP($C167,GWPbyPollutant,2,FALSE)</f>
        <v>742.16240000000005</v>
      </c>
      <c r="L167">
        <f>SUMIFS('EPS BAU Outputs'!K:K,'EPS BAU Outputs'!$A:$A,"*"&amp;$C167&amp;"*",'EPS BAU Outputs'!$A:$A,"*"&amp;$B167&amp;"*",'EPS BAU Outputs'!$A:$A,"*"&amp;$A167&amp;"*",'EPS BAU Outputs'!$B:$B,$B$152)/10^12*VLOOKUP($C167,GWPbyPollutant,2,FALSE)</f>
        <v>756.81200000000001</v>
      </c>
      <c r="M167">
        <f>SUMIFS('EPS BAU Outputs'!L:L,'EPS BAU Outputs'!$A:$A,"*"&amp;$C167&amp;"*",'EPS BAU Outputs'!$A:$A,"*"&amp;$B167&amp;"*",'EPS BAU Outputs'!$A:$A,"*"&amp;$A167&amp;"*",'EPS BAU Outputs'!$B:$B,$B$152)/10^12*VLOOKUP($C167,GWPbyPollutant,2,FALSE)</f>
        <v>771.76679999999999</v>
      </c>
      <c r="N167">
        <f>SUMIFS('EPS BAU Outputs'!M:M,'EPS BAU Outputs'!$A:$A,"*"&amp;$C167&amp;"*",'EPS BAU Outputs'!$A:$A,"*"&amp;$B167&amp;"*",'EPS BAU Outputs'!$A:$A,"*"&amp;$A167&amp;"*",'EPS BAU Outputs'!$B:$B,$B$152)/10^12*VLOOKUP($C167,GWPbyPollutant,2,FALSE)</f>
        <v>784.74479999999994</v>
      </c>
      <c r="O167">
        <f>SUMIFS('EPS BAU Outputs'!N:N,'EPS BAU Outputs'!$A:$A,"*"&amp;$C167&amp;"*",'EPS BAU Outputs'!$A:$A,"*"&amp;$B167&amp;"*",'EPS BAU Outputs'!$A:$A,"*"&amp;$A167&amp;"*",'EPS BAU Outputs'!$B:$B,$B$152)/10^12*VLOOKUP($C167,GWPbyPollutant,2,FALSE)</f>
        <v>797.59960000000001</v>
      </c>
      <c r="P167">
        <f>SUMIFS('EPS BAU Outputs'!O:O,'EPS BAU Outputs'!$A:$A,"*"&amp;$C167&amp;"*",'EPS BAU Outputs'!$A:$A,"*"&amp;$B167&amp;"*",'EPS BAU Outputs'!$A:$A,"*"&amp;$A167&amp;"*",'EPS BAU Outputs'!$B:$B,$B$152)/10^12*VLOOKUP($C167,GWPbyPollutant,2,FALSE)</f>
        <v>810.55799999999999</v>
      </c>
      <c r="Q167">
        <f>SUMIFS('EPS BAU Outputs'!P:P,'EPS BAU Outputs'!$A:$A,"*"&amp;$C167&amp;"*",'EPS BAU Outputs'!$A:$A,"*"&amp;$B167&amp;"*",'EPS BAU Outputs'!$A:$A,"*"&amp;$A167&amp;"*",'EPS BAU Outputs'!$B:$B,$B$152)/10^12*VLOOKUP($C167,GWPbyPollutant,2,FALSE)</f>
        <v>823.8356</v>
      </c>
      <c r="R167">
        <f>SUMIFS('EPS BAU Outputs'!Q:Q,'EPS BAU Outputs'!$A:$A,"*"&amp;$C167&amp;"*",'EPS BAU Outputs'!$A:$A,"*"&amp;$B167&amp;"*",'EPS BAU Outputs'!$A:$A,"*"&amp;$A167&amp;"*",'EPS BAU Outputs'!$B:$B,$B$152)/10^12*VLOOKUP($C167,GWPbyPollutant,2,FALSE)</f>
        <v>837.21120000000008</v>
      </c>
      <c r="S167">
        <f>SUMIFS('EPS BAU Outputs'!R:R,'EPS BAU Outputs'!$A:$A,"*"&amp;$C167&amp;"*",'EPS BAU Outputs'!$A:$A,"*"&amp;$B167&amp;"*",'EPS BAU Outputs'!$A:$A,"*"&amp;$A167&amp;"*",'EPS BAU Outputs'!$B:$B,$B$152)/10^12*VLOOKUP($C167,GWPbyPollutant,2,FALSE)</f>
        <v>849.89800000000002</v>
      </c>
      <c r="T167">
        <f>SUMIFS('EPS BAU Outputs'!S:S,'EPS BAU Outputs'!$A:$A,"*"&amp;$C167&amp;"*",'EPS BAU Outputs'!$A:$A,"*"&amp;$B167&amp;"*",'EPS BAU Outputs'!$A:$A,"*"&amp;$A167&amp;"*",'EPS BAU Outputs'!$B:$B,$B$152)/10^12*VLOOKUP($C167,GWPbyPollutant,2,FALSE)</f>
        <v>862.5652</v>
      </c>
      <c r="U167">
        <f>SUMIFS('EPS BAU Outputs'!T:T,'EPS BAU Outputs'!$A:$A,"*"&amp;$C167&amp;"*",'EPS BAU Outputs'!$A:$A,"*"&amp;$B167&amp;"*",'EPS BAU Outputs'!$A:$A,"*"&amp;$A167&amp;"*",'EPS BAU Outputs'!$B:$B,$B$152)/10^12*VLOOKUP($C167,GWPbyPollutant,2,FALSE)</f>
        <v>875.3528</v>
      </c>
      <c r="V167">
        <f>SUMIFS('EPS BAU Outputs'!U:U,'EPS BAU Outputs'!$A:$A,"*"&amp;$C167&amp;"*",'EPS BAU Outputs'!$A:$A,"*"&amp;$B167&amp;"*",'EPS BAU Outputs'!$A:$A,"*"&amp;$A167&amp;"*",'EPS BAU Outputs'!$B:$B,$B$152)/10^12*VLOOKUP($C167,GWPbyPollutant,2,FALSE)</f>
        <v>888.95799999999997</v>
      </c>
      <c r="W167">
        <f>SUMIFS('EPS BAU Outputs'!V:V,'EPS BAU Outputs'!$A:$A,"*"&amp;$C167&amp;"*",'EPS BAU Outputs'!$A:$A,"*"&amp;$B167&amp;"*",'EPS BAU Outputs'!$A:$A,"*"&amp;$A167&amp;"*",'EPS BAU Outputs'!$B:$B,$B$152)/10^12*VLOOKUP($C167,GWPbyPollutant,2,FALSE)</f>
        <v>902.68639999999994</v>
      </c>
      <c r="X167">
        <f>SUMIFS('EPS BAU Outputs'!W:W,'EPS BAU Outputs'!$A:$A,"*"&amp;$C167&amp;"*",'EPS BAU Outputs'!$A:$A,"*"&amp;$B167&amp;"*",'EPS BAU Outputs'!$A:$A,"*"&amp;$A167&amp;"*",'EPS BAU Outputs'!$B:$B,$B$152)/10^12*VLOOKUP($C167,GWPbyPollutant,2,FALSE)</f>
        <v>914.88040000000001</v>
      </c>
      <c r="Y167">
        <f>SUMIFS('EPS BAU Outputs'!X:X,'EPS BAU Outputs'!$A:$A,"*"&amp;$C167&amp;"*",'EPS BAU Outputs'!$A:$A,"*"&amp;$B167&amp;"*",'EPS BAU Outputs'!$A:$A,"*"&amp;$A167&amp;"*",'EPS BAU Outputs'!$B:$B,$B$152)/10^12*VLOOKUP($C167,GWPbyPollutant,2,FALSE)</f>
        <v>927.29840000000013</v>
      </c>
      <c r="Z167">
        <f>SUMIFS('EPS BAU Outputs'!Y:Y,'EPS BAU Outputs'!$A:$A,"*"&amp;$C167&amp;"*",'EPS BAU Outputs'!$A:$A,"*"&amp;$B167&amp;"*",'EPS BAU Outputs'!$A:$A,"*"&amp;$A167&amp;"*",'EPS BAU Outputs'!$B:$B,$B$152)/10^12*VLOOKUP($C167,GWPbyPollutant,2,FALSE)</f>
        <v>939.904</v>
      </c>
      <c r="AA167">
        <f>SUMIFS('EPS BAU Outputs'!Z:Z,'EPS BAU Outputs'!$A:$A,"*"&amp;$C167&amp;"*",'EPS BAU Outputs'!$A:$A,"*"&amp;$B167&amp;"*",'EPS BAU Outputs'!$A:$A,"*"&amp;$A167&amp;"*",'EPS BAU Outputs'!$B:$B,$B$152)/10^12*VLOOKUP($C167,GWPbyPollutant,2,FALSE)</f>
        <v>953.26560000000006</v>
      </c>
      <c r="AB167">
        <f>SUMIFS('EPS BAU Outputs'!AA:AA,'EPS BAU Outputs'!$A:$A,"*"&amp;$C167&amp;"*",'EPS BAU Outputs'!$A:$A,"*"&amp;$B167&amp;"*",'EPS BAU Outputs'!$A:$A,"*"&amp;$A167&amp;"*",'EPS BAU Outputs'!$B:$B,$B$152)/10^12*VLOOKUP($C167,GWPbyPollutant,2,FALSE)</f>
        <v>966.61880000000008</v>
      </c>
      <c r="AC167">
        <f>SUMIFS('EPS BAU Outputs'!AB:AB,'EPS BAU Outputs'!$A:$A,"*"&amp;$C167&amp;"*",'EPS BAU Outputs'!$A:$A,"*"&amp;$B167&amp;"*",'EPS BAU Outputs'!$A:$A,"*"&amp;$A167&amp;"*",'EPS BAU Outputs'!$B:$B,$B$152)/10^12*VLOOKUP($C167,GWPbyPollutant,2,FALSE)</f>
        <v>979.06200000000013</v>
      </c>
      <c r="AD167">
        <f>SUMIFS('EPS BAU Outputs'!AC:AC,'EPS BAU Outputs'!$A:$A,"*"&amp;$C167&amp;"*",'EPS BAU Outputs'!$A:$A,"*"&amp;$B167&amp;"*",'EPS BAU Outputs'!$A:$A,"*"&amp;$A167&amp;"*",'EPS BAU Outputs'!$B:$B,$B$152)/10^12*VLOOKUP($C167,GWPbyPollutant,2,FALSE)</f>
        <v>991.81320000000005</v>
      </c>
      <c r="AE167">
        <f>SUMIFS('EPS BAU Outputs'!AD:AD,'EPS BAU Outputs'!$A:$A,"*"&amp;$C167&amp;"*",'EPS BAU Outputs'!$A:$A,"*"&amp;$B167&amp;"*",'EPS BAU Outputs'!$A:$A,"*"&amp;$A167&amp;"*",'EPS BAU Outputs'!$B:$B,$B$152)/10^12*VLOOKUP($C167,GWPbyPollutant,2,FALSE)</f>
        <v>1004.5755999999999</v>
      </c>
      <c r="AF167">
        <f>SUMIFS('EPS BAU Outputs'!AE:AE,'EPS BAU Outputs'!$A:$A,"*"&amp;$C167&amp;"*",'EPS BAU Outputs'!$A:$A,"*"&amp;$B167&amp;"*",'EPS BAU Outputs'!$A:$A,"*"&amp;$A167&amp;"*",'EPS BAU Outputs'!$B:$B,$B$152)/10^12*VLOOKUP($C167,GWPbyPollutant,2,FALSE)</f>
        <v>1017.4191999999999</v>
      </c>
      <c r="AG167">
        <f>SUMIFS('EPS BAU Outputs'!AF:AF,'EPS BAU Outputs'!$A:$A,"*"&amp;$C167&amp;"*",'EPS BAU Outputs'!$A:$A,"*"&amp;$B167&amp;"*",'EPS BAU Outputs'!$A:$A,"*"&amp;$A167&amp;"*",'EPS BAU Outputs'!$B:$B,$B$152)/10^12*VLOOKUP($C167,GWPbyPollutant,2,FALSE)</f>
        <v>1030.3720000000001</v>
      </c>
      <c r="AH167">
        <f>SUMIFS('EPS BAU Outputs'!AG:AG,'EPS BAU Outputs'!$A:$A,"*"&amp;$C167&amp;"*",'EPS BAU Outputs'!$A:$A,"*"&amp;$B167&amp;"*",'EPS BAU Outputs'!$A:$A,"*"&amp;$A167&amp;"*",'EPS BAU Outputs'!$B:$B,$B$152)/10^12*VLOOKUP($C167,GWPbyPollutant,2,FALSE)</f>
        <v>1043.2127999999998</v>
      </c>
    </row>
    <row r="168" spans="1:34" hidden="1" outlineLevel="1">
      <c r="A168" t="s">
        <v>597</v>
      </c>
      <c r="B168" t="s">
        <v>590</v>
      </c>
      <c r="C168" t="s">
        <v>411</v>
      </c>
      <c r="D168">
        <f>SUMIFS('EPS BAU Outputs'!C:C,'EPS BAU Outputs'!$A:$A,"*"&amp;$C168&amp;"*",'EPS BAU Outputs'!$A:$A,"*"&amp;$B168&amp;"*",'EPS BAU Outputs'!$A:$A,"*"&amp;$A168&amp;"*",'EPS BAU Outputs'!$B:$B,$B$152)/10^12*VLOOKUP($C168,GWPbyPollutant,2,FALSE)</f>
        <v>64.07647</v>
      </c>
      <c r="E168">
        <f>SUMIFS('EPS BAU Outputs'!D:D,'EPS BAU Outputs'!$A:$A,"*"&amp;$C168&amp;"*",'EPS BAU Outputs'!$A:$A,"*"&amp;$B168&amp;"*",'EPS BAU Outputs'!$A:$A,"*"&amp;$A168&amp;"*",'EPS BAU Outputs'!$B:$B,$B$152)/10^12*VLOOKUP($C168,GWPbyPollutant,2,FALSE)</f>
        <v>68.109504999999999</v>
      </c>
      <c r="F168">
        <f>SUMIFS('EPS BAU Outputs'!E:E,'EPS BAU Outputs'!$A:$A,"*"&amp;$C168&amp;"*",'EPS BAU Outputs'!$A:$A,"*"&amp;$B168&amp;"*",'EPS BAU Outputs'!$A:$A,"*"&amp;$A168&amp;"*",'EPS BAU Outputs'!$B:$B,$B$152)/10^12*VLOOKUP($C168,GWPbyPollutant,2,FALSE)</f>
        <v>70.768250000000009</v>
      </c>
      <c r="G168">
        <f>SUMIFS('EPS BAU Outputs'!F:F,'EPS BAU Outputs'!$A:$A,"*"&amp;$C168&amp;"*",'EPS BAU Outputs'!$A:$A,"*"&amp;$B168&amp;"*",'EPS BAU Outputs'!$A:$A,"*"&amp;$A168&amp;"*",'EPS BAU Outputs'!$B:$B,$B$152)/10^12*VLOOKUP($C168,GWPbyPollutant,2,FALSE)</f>
        <v>72.760255000000001</v>
      </c>
      <c r="H168">
        <f>SUMIFS('EPS BAU Outputs'!G:G,'EPS BAU Outputs'!$A:$A,"*"&amp;$C168&amp;"*",'EPS BAU Outputs'!$A:$A,"*"&amp;$B168&amp;"*",'EPS BAU Outputs'!$A:$A,"*"&amp;$A168&amp;"*",'EPS BAU Outputs'!$B:$B,$B$152)/10^12*VLOOKUP($C168,GWPbyPollutant,2,FALSE)</f>
        <v>74.423659999999998</v>
      </c>
      <c r="I168">
        <f>SUMIFS('EPS BAU Outputs'!H:H,'EPS BAU Outputs'!$A:$A,"*"&amp;$C168&amp;"*",'EPS BAU Outputs'!$A:$A,"*"&amp;$B168&amp;"*",'EPS BAU Outputs'!$A:$A,"*"&amp;$A168&amp;"*",'EPS BAU Outputs'!$B:$B,$B$152)/10^12*VLOOKUP($C168,GWPbyPollutant,2,FALSE)</f>
        <v>75.905010000000004</v>
      </c>
      <c r="J168">
        <f>SUMIFS('EPS BAU Outputs'!I:I,'EPS BAU Outputs'!$A:$A,"*"&amp;$C168&amp;"*",'EPS BAU Outputs'!$A:$A,"*"&amp;$B168&amp;"*",'EPS BAU Outputs'!$A:$A,"*"&amp;$A168&amp;"*",'EPS BAU Outputs'!$B:$B,$B$152)/10^12*VLOOKUP($C168,GWPbyPollutant,2,FALSE)</f>
        <v>77.314279999999997</v>
      </c>
      <c r="K168">
        <f>SUMIFS('EPS BAU Outputs'!J:J,'EPS BAU Outputs'!$A:$A,"*"&amp;$C168&amp;"*",'EPS BAU Outputs'!$A:$A,"*"&amp;$B168&amp;"*",'EPS BAU Outputs'!$A:$A,"*"&amp;$A168&amp;"*",'EPS BAU Outputs'!$B:$B,$B$152)/10^12*VLOOKUP($C168,GWPbyPollutant,2,FALSE)</f>
        <v>78.685654999999997</v>
      </c>
      <c r="L168">
        <f>SUMIFS('EPS BAU Outputs'!K:K,'EPS BAU Outputs'!$A:$A,"*"&amp;$C168&amp;"*",'EPS BAU Outputs'!$A:$A,"*"&amp;$B168&amp;"*",'EPS BAU Outputs'!$A:$A,"*"&amp;$A168&amp;"*",'EPS BAU Outputs'!$B:$B,$B$152)/10^12*VLOOKUP($C168,GWPbyPollutant,2,FALSE)</f>
        <v>80.075050000000005</v>
      </c>
      <c r="M168">
        <f>SUMIFS('EPS BAU Outputs'!L:L,'EPS BAU Outputs'!$A:$A,"*"&amp;$C168&amp;"*",'EPS BAU Outputs'!$A:$A,"*"&amp;$B168&amp;"*",'EPS BAU Outputs'!$A:$A,"*"&amp;$A168&amp;"*",'EPS BAU Outputs'!$B:$B,$B$152)/10^12*VLOOKUP($C168,GWPbyPollutant,2,FALSE)</f>
        <v>81.481935000000007</v>
      </c>
      <c r="N168">
        <f>SUMIFS('EPS BAU Outputs'!M:M,'EPS BAU Outputs'!$A:$A,"*"&amp;$C168&amp;"*",'EPS BAU Outputs'!$A:$A,"*"&amp;$B168&amp;"*",'EPS BAU Outputs'!$A:$A,"*"&amp;$A168&amp;"*",'EPS BAU Outputs'!$B:$B,$B$152)/10^12*VLOOKUP($C168,GWPbyPollutant,2,FALSE)</f>
        <v>82.882989999999992</v>
      </c>
      <c r="O168">
        <f>SUMIFS('EPS BAU Outputs'!N:N,'EPS BAU Outputs'!$A:$A,"*"&amp;$C168&amp;"*",'EPS BAU Outputs'!$A:$A,"*"&amp;$B168&amp;"*",'EPS BAU Outputs'!$A:$A,"*"&amp;$A168&amp;"*",'EPS BAU Outputs'!$B:$B,$B$152)/10^12*VLOOKUP($C168,GWPbyPollutant,2,FALSE)</f>
        <v>84.290140000000008</v>
      </c>
      <c r="P168">
        <f>SUMIFS('EPS BAU Outputs'!O:O,'EPS BAU Outputs'!$A:$A,"*"&amp;$C168&amp;"*",'EPS BAU Outputs'!$A:$A,"*"&amp;$B168&amp;"*",'EPS BAU Outputs'!$A:$A,"*"&amp;$A168&amp;"*",'EPS BAU Outputs'!$B:$B,$B$152)/10^12*VLOOKUP($C168,GWPbyPollutant,2,FALSE)</f>
        <v>85.728030000000004</v>
      </c>
      <c r="Q168">
        <f>SUMIFS('EPS BAU Outputs'!P:P,'EPS BAU Outputs'!$A:$A,"*"&amp;$C168&amp;"*",'EPS BAU Outputs'!$A:$A,"*"&amp;$B168&amp;"*",'EPS BAU Outputs'!$A:$A,"*"&amp;$A168&amp;"*",'EPS BAU Outputs'!$B:$B,$B$152)/10^12*VLOOKUP($C168,GWPbyPollutant,2,FALSE)</f>
        <v>87.175460000000001</v>
      </c>
      <c r="R168">
        <f>SUMIFS('EPS BAU Outputs'!Q:Q,'EPS BAU Outputs'!$A:$A,"*"&amp;$C168&amp;"*",'EPS BAU Outputs'!$A:$A,"*"&amp;$B168&amp;"*",'EPS BAU Outputs'!$A:$A,"*"&amp;$A168&amp;"*",'EPS BAU Outputs'!$B:$B,$B$152)/10^12*VLOOKUP($C168,GWPbyPollutant,2,FALSE)</f>
        <v>88.63322500000001</v>
      </c>
      <c r="S168">
        <f>SUMIFS('EPS BAU Outputs'!R:R,'EPS BAU Outputs'!$A:$A,"*"&amp;$C168&amp;"*",'EPS BAU Outputs'!$A:$A,"*"&amp;$B168&amp;"*",'EPS BAU Outputs'!$A:$A,"*"&amp;$A168&amp;"*",'EPS BAU Outputs'!$B:$B,$B$152)/10^12*VLOOKUP($C168,GWPbyPollutant,2,FALSE)</f>
        <v>90.111395000000002</v>
      </c>
      <c r="T168">
        <f>SUMIFS('EPS BAU Outputs'!S:S,'EPS BAU Outputs'!$A:$A,"*"&amp;$C168&amp;"*",'EPS BAU Outputs'!$A:$A,"*"&amp;$B168&amp;"*",'EPS BAU Outputs'!$A:$A,"*"&amp;$A168&amp;"*",'EPS BAU Outputs'!$B:$B,$B$152)/10^12*VLOOKUP($C168,GWPbyPollutant,2,FALSE)</f>
        <v>91.609174999999993</v>
      </c>
      <c r="U168">
        <f>SUMIFS('EPS BAU Outputs'!T:T,'EPS BAU Outputs'!$A:$A,"*"&amp;$C168&amp;"*",'EPS BAU Outputs'!$A:$A,"*"&amp;$B168&amp;"*",'EPS BAU Outputs'!$A:$A,"*"&amp;$A168&amp;"*",'EPS BAU Outputs'!$B:$B,$B$152)/10^12*VLOOKUP($C168,GWPbyPollutant,2,FALSE)</f>
        <v>93.117289999999997</v>
      </c>
      <c r="V168">
        <f>SUMIFS('EPS BAU Outputs'!U:U,'EPS BAU Outputs'!$A:$A,"*"&amp;$C168&amp;"*",'EPS BAU Outputs'!$A:$A,"*"&amp;$B168&amp;"*",'EPS BAU Outputs'!$A:$A,"*"&amp;$A168&amp;"*",'EPS BAU Outputs'!$B:$B,$B$152)/10^12*VLOOKUP($C168,GWPbyPollutant,2,FALSE)</f>
        <v>94.635210000000001</v>
      </c>
      <c r="W168">
        <f>SUMIFS('EPS BAU Outputs'!V:V,'EPS BAU Outputs'!$A:$A,"*"&amp;$C168&amp;"*",'EPS BAU Outputs'!$A:$A,"*"&amp;$B168&amp;"*",'EPS BAU Outputs'!$A:$A,"*"&amp;$A168&amp;"*",'EPS BAU Outputs'!$B:$B,$B$152)/10^12*VLOOKUP($C168,GWPbyPollutant,2,FALSE)</f>
        <v>96.183869999999999</v>
      </c>
      <c r="X168">
        <f>SUMIFS('EPS BAU Outputs'!W:W,'EPS BAU Outputs'!$A:$A,"*"&amp;$C168&amp;"*",'EPS BAU Outputs'!$A:$A,"*"&amp;$B168&amp;"*",'EPS BAU Outputs'!$A:$A,"*"&amp;$A168&amp;"*",'EPS BAU Outputs'!$B:$B,$B$152)/10^12*VLOOKUP($C168,GWPbyPollutant,2,FALSE)</f>
        <v>97.732794999999996</v>
      </c>
      <c r="Y168">
        <f>SUMIFS('EPS BAU Outputs'!X:X,'EPS BAU Outputs'!$A:$A,"*"&amp;$C168&amp;"*",'EPS BAU Outputs'!$A:$A,"*"&amp;$B168&amp;"*",'EPS BAU Outputs'!$A:$A,"*"&amp;$A168&amp;"*",'EPS BAU Outputs'!$B:$B,$B$152)/10^12*VLOOKUP($C168,GWPbyPollutant,2,FALSE)</f>
        <v>99.300799999999995</v>
      </c>
      <c r="Z168">
        <f>SUMIFS('EPS BAU Outputs'!Y:Y,'EPS BAU Outputs'!$A:$A,"*"&amp;$C168&amp;"*",'EPS BAU Outputs'!$A:$A,"*"&amp;$B168&amp;"*",'EPS BAU Outputs'!$A:$A,"*"&amp;$A168&amp;"*",'EPS BAU Outputs'!$B:$B,$B$152)/10^12*VLOOKUP($C168,GWPbyPollutant,2,FALSE)</f>
        <v>100.88974</v>
      </c>
      <c r="AA168">
        <f>SUMIFS('EPS BAU Outputs'!Z:Z,'EPS BAU Outputs'!$A:$A,"*"&amp;$C168&amp;"*",'EPS BAU Outputs'!$A:$A,"*"&amp;$B168&amp;"*",'EPS BAU Outputs'!$A:$A,"*"&amp;$A168&amp;"*",'EPS BAU Outputs'!$B:$B,$B$152)/10^12*VLOOKUP($C168,GWPbyPollutant,2,FALSE)</f>
        <v>102.458805</v>
      </c>
      <c r="AB168">
        <f>SUMIFS('EPS BAU Outputs'!AA:AA,'EPS BAU Outputs'!$A:$A,"*"&amp;$C168&amp;"*",'EPS BAU Outputs'!$A:$A,"*"&amp;$B168&amp;"*",'EPS BAU Outputs'!$A:$A,"*"&amp;$A168&amp;"*",'EPS BAU Outputs'!$B:$B,$B$152)/10^12*VLOOKUP($C168,GWPbyPollutant,2,FALSE)</f>
        <v>104.04800999999999</v>
      </c>
      <c r="AC168">
        <f>SUMIFS('EPS BAU Outputs'!AB:AB,'EPS BAU Outputs'!$A:$A,"*"&amp;$C168&amp;"*",'EPS BAU Outputs'!$A:$A,"*"&amp;$B168&amp;"*",'EPS BAU Outputs'!$A:$A,"*"&amp;$A168&amp;"*",'EPS BAU Outputs'!$B:$B,$B$152)/10^12*VLOOKUP($C168,GWPbyPollutant,2,FALSE)</f>
        <v>105.65841499999999</v>
      </c>
      <c r="AD168">
        <f>SUMIFS('EPS BAU Outputs'!AC:AC,'EPS BAU Outputs'!$A:$A,"*"&amp;$C168&amp;"*",'EPS BAU Outputs'!$A:$A,"*"&amp;$B168&amp;"*",'EPS BAU Outputs'!$A:$A,"*"&amp;$A168&amp;"*",'EPS BAU Outputs'!$B:$B,$B$152)/10^12*VLOOKUP($C168,GWPbyPollutant,2,FALSE)</f>
        <v>107.29770500000001</v>
      </c>
      <c r="AE168">
        <f>SUMIFS('EPS BAU Outputs'!AD:AD,'EPS BAU Outputs'!$A:$A,"*"&amp;$C168&amp;"*",'EPS BAU Outputs'!$A:$A,"*"&amp;$B168&amp;"*",'EPS BAU Outputs'!$A:$A,"*"&amp;$A168&amp;"*",'EPS BAU Outputs'!$B:$B,$B$152)/10^12*VLOOKUP($C168,GWPbyPollutant,2,FALSE)</f>
        <v>108.94732999999999</v>
      </c>
      <c r="AF168">
        <f>SUMIFS('EPS BAU Outputs'!AE:AE,'EPS BAU Outputs'!$A:$A,"*"&amp;$C168&amp;"*",'EPS BAU Outputs'!$A:$A,"*"&amp;$B168&amp;"*",'EPS BAU Outputs'!$A:$A,"*"&amp;$A168&amp;"*",'EPS BAU Outputs'!$B:$B,$B$152)/10^12*VLOOKUP($C168,GWPbyPollutant,2,FALSE)</f>
        <v>110.61656499999999</v>
      </c>
      <c r="AG168">
        <f>SUMIFS('EPS BAU Outputs'!AF:AF,'EPS BAU Outputs'!$A:$A,"*"&amp;$C168&amp;"*",'EPS BAU Outputs'!$A:$A,"*"&amp;$B168&amp;"*",'EPS BAU Outputs'!$A:$A,"*"&amp;$A168&amp;"*",'EPS BAU Outputs'!$B:$B,$B$152)/10^12*VLOOKUP($C168,GWPbyPollutant,2,FALSE)</f>
        <v>112.32660999999999</v>
      </c>
      <c r="AH168">
        <f>SUMIFS('EPS BAU Outputs'!AG:AG,'EPS BAU Outputs'!$A:$A,"*"&amp;$C168&amp;"*",'EPS BAU Outputs'!$A:$A,"*"&amp;$B168&amp;"*",'EPS BAU Outputs'!$A:$A,"*"&amp;$A168&amp;"*",'EPS BAU Outputs'!$B:$B,$B$152)/10^12*VLOOKUP($C168,GWPbyPollutant,2,FALSE)</f>
        <v>114.03639</v>
      </c>
    </row>
    <row r="169" spans="1:34" hidden="1" outlineLevel="1">
      <c r="A169" t="s">
        <v>597</v>
      </c>
      <c r="B169" t="s">
        <v>590</v>
      </c>
      <c r="C169" t="s">
        <v>595</v>
      </c>
      <c r="D169">
        <f>SUMIFS('EPS BAU Outputs'!C:C,'EPS BAU Outputs'!$A:$A,"*"&amp;$C169&amp;"*",'EPS BAU Outputs'!$A:$A,"*"&amp;$B169&amp;"*",'EPS BAU Outputs'!$A:$A,"*"&amp;$A169&amp;"*",'EPS BAU Outputs'!$B:$B,$B$152)/10^12*VLOOKUP($C169,GWPbyPollutant,2,FALSE)</f>
        <v>50.943100000000001</v>
      </c>
      <c r="E169">
        <f>SUMIFS('EPS BAU Outputs'!D:D,'EPS BAU Outputs'!$A:$A,"*"&amp;$C169&amp;"*",'EPS BAU Outputs'!$A:$A,"*"&amp;$B169&amp;"*",'EPS BAU Outputs'!$A:$A,"*"&amp;$A169&amp;"*",'EPS BAU Outputs'!$B:$B,$B$152)/10^12*VLOOKUP($C169,GWPbyPollutant,2,FALSE)</f>
        <v>59.138300000000001</v>
      </c>
      <c r="F169">
        <f>SUMIFS('EPS BAU Outputs'!E:E,'EPS BAU Outputs'!$A:$A,"*"&amp;$C169&amp;"*",'EPS BAU Outputs'!$A:$A,"*"&amp;$B169&amp;"*",'EPS BAU Outputs'!$A:$A,"*"&amp;$A169&amp;"*",'EPS BAU Outputs'!$B:$B,$B$152)/10^12*VLOOKUP($C169,GWPbyPollutant,2,FALSE)</f>
        <v>66.437700000000007</v>
      </c>
      <c r="G169">
        <f>SUMIFS('EPS BAU Outputs'!F:F,'EPS BAU Outputs'!$A:$A,"*"&amp;$C169&amp;"*",'EPS BAU Outputs'!$A:$A,"*"&amp;$B169&amp;"*",'EPS BAU Outputs'!$A:$A,"*"&amp;$A169&amp;"*",'EPS BAU Outputs'!$B:$B,$B$152)/10^12*VLOOKUP($C169,GWPbyPollutant,2,FALSE)</f>
        <v>73.240499999999997</v>
      </c>
      <c r="H169">
        <f>SUMIFS('EPS BAU Outputs'!G:G,'EPS BAU Outputs'!$A:$A,"*"&amp;$C169&amp;"*",'EPS BAU Outputs'!$A:$A,"*"&amp;$B169&amp;"*",'EPS BAU Outputs'!$A:$A,"*"&amp;$A169&amp;"*",'EPS BAU Outputs'!$B:$B,$B$152)/10^12*VLOOKUP($C169,GWPbyPollutant,2,FALSE)</f>
        <v>79.758600000000001</v>
      </c>
      <c r="I169">
        <f>SUMIFS('EPS BAU Outputs'!H:H,'EPS BAU Outputs'!$A:$A,"*"&amp;$C169&amp;"*",'EPS BAU Outputs'!$A:$A,"*"&amp;$B169&amp;"*",'EPS BAU Outputs'!$A:$A,"*"&amp;$A169&amp;"*",'EPS BAU Outputs'!$B:$B,$B$152)/10^12*VLOOKUP($C169,GWPbyPollutant,2,FALSE)</f>
        <v>86.108500000000006</v>
      </c>
      <c r="J169">
        <f>SUMIFS('EPS BAU Outputs'!I:I,'EPS BAU Outputs'!$A:$A,"*"&amp;$C169&amp;"*",'EPS BAU Outputs'!$A:$A,"*"&amp;$B169&amp;"*",'EPS BAU Outputs'!$A:$A,"*"&amp;$A169&amp;"*",'EPS BAU Outputs'!$B:$B,$B$152)/10^12*VLOOKUP($C169,GWPbyPollutant,2,FALSE)</f>
        <v>98.543400000000005</v>
      </c>
      <c r="K169">
        <f>SUMIFS('EPS BAU Outputs'!J:J,'EPS BAU Outputs'!$A:$A,"*"&amp;$C169&amp;"*",'EPS BAU Outputs'!$A:$A,"*"&amp;$B169&amp;"*",'EPS BAU Outputs'!$A:$A,"*"&amp;$A169&amp;"*",'EPS BAU Outputs'!$B:$B,$B$152)/10^12*VLOOKUP($C169,GWPbyPollutant,2,FALSE)</f>
        <v>110.929</v>
      </c>
      <c r="L169">
        <f>SUMIFS('EPS BAU Outputs'!K:K,'EPS BAU Outputs'!$A:$A,"*"&amp;$C169&amp;"*",'EPS BAU Outputs'!$A:$A,"*"&amp;$B169&amp;"*",'EPS BAU Outputs'!$A:$A,"*"&amp;$A169&amp;"*",'EPS BAU Outputs'!$B:$B,$B$152)/10^12*VLOOKUP($C169,GWPbyPollutant,2,FALSE)</f>
        <v>123.26</v>
      </c>
      <c r="M169">
        <f>SUMIFS('EPS BAU Outputs'!L:L,'EPS BAU Outputs'!$A:$A,"*"&amp;$C169&amp;"*",'EPS BAU Outputs'!$A:$A,"*"&amp;$B169&amp;"*",'EPS BAU Outputs'!$A:$A,"*"&amp;$A169&amp;"*",'EPS BAU Outputs'!$B:$B,$B$152)/10^12*VLOOKUP($C169,GWPbyPollutant,2,FALSE)</f>
        <v>135.678</v>
      </c>
      <c r="N169">
        <f>SUMIFS('EPS BAU Outputs'!M:M,'EPS BAU Outputs'!$A:$A,"*"&amp;$C169&amp;"*",'EPS BAU Outputs'!$A:$A,"*"&amp;$B169&amp;"*",'EPS BAU Outputs'!$A:$A,"*"&amp;$A169&amp;"*",'EPS BAU Outputs'!$B:$B,$B$152)/10^12*VLOOKUP($C169,GWPbyPollutant,2,FALSE)</f>
        <v>147.988</v>
      </c>
      <c r="O169">
        <f>SUMIFS('EPS BAU Outputs'!N:N,'EPS BAU Outputs'!$A:$A,"*"&amp;$C169&amp;"*",'EPS BAU Outputs'!$A:$A,"*"&amp;$B169&amp;"*",'EPS BAU Outputs'!$A:$A,"*"&amp;$A169&amp;"*",'EPS BAU Outputs'!$B:$B,$B$152)/10^12*VLOOKUP($C169,GWPbyPollutant,2,FALSE)</f>
        <v>166.49299999999999</v>
      </c>
      <c r="P169">
        <f>SUMIFS('EPS BAU Outputs'!O:O,'EPS BAU Outputs'!$A:$A,"*"&amp;$C169&amp;"*",'EPS BAU Outputs'!$A:$A,"*"&amp;$B169&amp;"*",'EPS BAU Outputs'!$A:$A,"*"&amp;$A169&amp;"*",'EPS BAU Outputs'!$B:$B,$B$152)/10^12*VLOOKUP($C169,GWPbyPollutant,2,FALSE)</f>
        <v>185</v>
      </c>
      <c r="Q169">
        <f>SUMIFS('EPS BAU Outputs'!P:P,'EPS BAU Outputs'!$A:$A,"*"&amp;$C169&amp;"*",'EPS BAU Outputs'!$A:$A,"*"&amp;$B169&amp;"*",'EPS BAU Outputs'!$A:$A,"*"&amp;$A169&amp;"*",'EPS BAU Outputs'!$B:$B,$B$152)/10^12*VLOOKUP($C169,GWPbyPollutant,2,FALSE)</f>
        <v>203.5</v>
      </c>
      <c r="R169">
        <f>SUMIFS('EPS BAU Outputs'!Q:Q,'EPS BAU Outputs'!$A:$A,"*"&amp;$C169&amp;"*",'EPS BAU Outputs'!$A:$A,"*"&amp;$B169&amp;"*",'EPS BAU Outputs'!$A:$A,"*"&amp;$A169&amp;"*",'EPS BAU Outputs'!$B:$B,$B$152)/10^12*VLOOKUP($C169,GWPbyPollutant,2,FALSE)</f>
        <v>222</v>
      </c>
      <c r="S169">
        <f>SUMIFS('EPS BAU Outputs'!R:R,'EPS BAU Outputs'!$A:$A,"*"&amp;$C169&amp;"*",'EPS BAU Outputs'!$A:$A,"*"&amp;$B169&amp;"*",'EPS BAU Outputs'!$A:$A,"*"&amp;$A169&amp;"*",'EPS BAU Outputs'!$B:$B,$B$152)/10^12*VLOOKUP($C169,GWPbyPollutant,2,FALSE)</f>
        <v>240.5</v>
      </c>
      <c r="T169">
        <f>SUMIFS('EPS BAU Outputs'!S:S,'EPS BAU Outputs'!$A:$A,"*"&amp;$C169&amp;"*",'EPS BAU Outputs'!$A:$A,"*"&amp;$B169&amp;"*",'EPS BAU Outputs'!$A:$A,"*"&amp;$A169&amp;"*",'EPS BAU Outputs'!$B:$B,$B$152)/10^12*VLOOKUP($C169,GWPbyPollutant,2,FALSE)</f>
        <v>256.5</v>
      </c>
      <c r="U169">
        <f>SUMIFS('EPS BAU Outputs'!T:T,'EPS BAU Outputs'!$A:$A,"*"&amp;$C169&amp;"*",'EPS BAU Outputs'!$A:$A,"*"&amp;$B169&amp;"*",'EPS BAU Outputs'!$A:$A,"*"&amp;$A169&amp;"*",'EPS BAU Outputs'!$B:$B,$B$152)/10^12*VLOOKUP($C169,GWPbyPollutant,2,FALSE)</f>
        <v>272.60000000000002</v>
      </c>
      <c r="V169">
        <f>SUMIFS('EPS BAU Outputs'!U:U,'EPS BAU Outputs'!$A:$A,"*"&amp;$C169&amp;"*",'EPS BAU Outputs'!$A:$A,"*"&amp;$B169&amp;"*",'EPS BAU Outputs'!$A:$A,"*"&amp;$A169&amp;"*",'EPS BAU Outputs'!$B:$B,$B$152)/10^12*VLOOKUP($C169,GWPbyPollutant,2,FALSE)</f>
        <v>288.60000000000002</v>
      </c>
      <c r="W169">
        <f>SUMIFS('EPS BAU Outputs'!V:V,'EPS BAU Outputs'!$A:$A,"*"&amp;$C169&amp;"*",'EPS BAU Outputs'!$A:$A,"*"&amp;$B169&amp;"*",'EPS BAU Outputs'!$A:$A,"*"&amp;$A169&amp;"*",'EPS BAU Outputs'!$B:$B,$B$152)/10^12*VLOOKUP($C169,GWPbyPollutant,2,FALSE)</f>
        <v>304.60000000000002</v>
      </c>
      <c r="X169">
        <f>SUMIFS('EPS BAU Outputs'!W:W,'EPS BAU Outputs'!$A:$A,"*"&amp;$C169&amp;"*",'EPS BAU Outputs'!$A:$A,"*"&amp;$B169&amp;"*",'EPS BAU Outputs'!$A:$A,"*"&amp;$A169&amp;"*",'EPS BAU Outputs'!$B:$B,$B$152)/10^12*VLOOKUP($C169,GWPbyPollutant,2,FALSE)</f>
        <v>320.7</v>
      </c>
      <c r="Y169">
        <f>SUMIFS('EPS BAU Outputs'!X:X,'EPS BAU Outputs'!$A:$A,"*"&amp;$C169&amp;"*",'EPS BAU Outputs'!$A:$A,"*"&amp;$B169&amp;"*",'EPS BAU Outputs'!$A:$A,"*"&amp;$A169&amp;"*",'EPS BAU Outputs'!$B:$B,$B$152)/10^12*VLOOKUP($C169,GWPbyPollutant,2,FALSE)</f>
        <v>335.5</v>
      </c>
      <c r="Z169">
        <f>SUMIFS('EPS BAU Outputs'!Y:Y,'EPS BAU Outputs'!$A:$A,"*"&amp;$C169&amp;"*",'EPS BAU Outputs'!$A:$A,"*"&amp;$B169&amp;"*",'EPS BAU Outputs'!$A:$A,"*"&amp;$A169&amp;"*",'EPS BAU Outputs'!$B:$B,$B$152)/10^12*VLOOKUP($C169,GWPbyPollutant,2,FALSE)</f>
        <v>350.3</v>
      </c>
      <c r="AA169">
        <f>SUMIFS('EPS BAU Outputs'!Z:Z,'EPS BAU Outputs'!$A:$A,"*"&amp;$C169&amp;"*",'EPS BAU Outputs'!$A:$A,"*"&amp;$B169&amp;"*",'EPS BAU Outputs'!$A:$A,"*"&amp;$A169&amp;"*",'EPS BAU Outputs'!$B:$B,$B$152)/10^12*VLOOKUP($C169,GWPbyPollutant,2,FALSE)</f>
        <v>365.1</v>
      </c>
      <c r="AB169">
        <f>SUMIFS('EPS BAU Outputs'!AA:AA,'EPS BAU Outputs'!$A:$A,"*"&amp;$C169&amp;"*",'EPS BAU Outputs'!$A:$A,"*"&amp;$B169&amp;"*",'EPS BAU Outputs'!$A:$A,"*"&amp;$A169&amp;"*",'EPS BAU Outputs'!$B:$B,$B$152)/10^12*VLOOKUP($C169,GWPbyPollutant,2,FALSE)</f>
        <v>379.9</v>
      </c>
      <c r="AC169">
        <f>SUMIFS('EPS BAU Outputs'!AB:AB,'EPS BAU Outputs'!$A:$A,"*"&amp;$C169&amp;"*",'EPS BAU Outputs'!$A:$A,"*"&amp;$B169&amp;"*",'EPS BAU Outputs'!$A:$A,"*"&amp;$A169&amp;"*",'EPS BAU Outputs'!$B:$B,$B$152)/10^12*VLOOKUP($C169,GWPbyPollutant,2,FALSE)</f>
        <v>394.7</v>
      </c>
      <c r="AD169">
        <f>SUMIFS('EPS BAU Outputs'!AC:AC,'EPS BAU Outputs'!$A:$A,"*"&amp;$C169&amp;"*",'EPS BAU Outputs'!$A:$A,"*"&amp;$B169&amp;"*",'EPS BAU Outputs'!$A:$A,"*"&amp;$A169&amp;"*",'EPS BAU Outputs'!$B:$B,$B$152)/10^12*VLOOKUP($C169,GWPbyPollutant,2,FALSE)</f>
        <v>411.9</v>
      </c>
      <c r="AE169">
        <f>SUMIFS('EPS BAU Outputs'!AD:AD,'EPS BAU Outputs'!$A:$A,"*"&amp;$C169&amp;"*",'EPS BAU Outputs'!$A:$A,"*"&amp;$B169&amp;"*",'EPS BAU Outputs'!$A:$A,"*"&amp;$A169&amp;"*",'EPS BAU Outputs'!$B:$B,$B$152)/10^12*VLOOKUP($C169,GWPbyPollutant,2,FALSE)</f>
        <v>429.2</v>
      </c>
      <c r="AF169">
        <f>SUMIFS('EPS BAU Outputs'!AE:AE,'EPS BAU Outputs'!$A:$A,"*"&amp;$C169&amp;"*",'EPS BAU Outputs'!$A:$A,"*"&amp;$B169&amp;"*",'EPS BAU Outputs'!$A:$A,"*"&amp;$A169&amp;"*",'EPS BAU Outputs'!$B:$B,$B$152)/10^12*VLOOKUP($C169,GWPbyPollutant,2,FALSE)</f>
        <v>446.5</v>
      </c>
      <c r="AG169">
        <f>SUMIFS('EPS BAU Outputs'!AF:AF,'EPS BAU Outputs'!$A:$A,"*"&amp;$C169&amp;"*",'EPS BAU Outputs'!$A:$A,"*"&amp;$B169&amp;"*",'EPS BAU Outputs'!$A:$A,"*"&amp;$A169&amp;"*",'EPS BAU Outputs'!$B:$B,$B$152)/10^12*VLOOKUP($C169,GWPbyPollutant,2,FALSE)</f>
        <v>463.7</v>
      </c>
      <c r="AH169">
        <f>SUMIFS('EPS BAU Outputs'!AG:AG,'EPS BAU Outputs'!$A:$A,"*"&amp;$C169&amp;"*",'EPS BAU Outputs'!$A:$A,"*"&amp;$B169&amp;"*",'EPS BAU Outputs'!$A:$A,"*"&amp;$A169&amp;"*",'EPS BAU Outputs'!$B:$B,$B$152)/10^12*VLOOKUP($C169,GWPbyPollutant,2,FALSE)</f>
        <v>481</v>
      </c>
    </row>
    <row r="170" spans="1:34" hidden="1" outlineLevel="1">
      <c r="A170" t="s">
        <v>597</v>
      </c>
      <c r="B170" t="s">
        <v>530</v>
      </c>
      <c r="C170" t="s">
        <v>412</v>
      </c>
      <c r="D170">
        <f>SUMIFS('EPS BAU Outputs'!C:C,'EPS BAU Outputs'!$A:$A,"*"&amp;$C170&amp;"*",'EPS BAU Outputs'!$A:$A,"*"&amp;$B170&amp;"*",'EPS BAU Outputs'!$A:$A,"*"&amp;$A170&amp;"*",'EPS BAU Outputs'!$B:$B,$B$152)/10^12*VLOOKUP($C170,GWPbyPollutant,2,FALSE)</f>
        <v>0</v>
      </c>
      <c r="E170">
        <f>SUMIFS('EPS BAU Outputs'!D:D,'EPS BAU Outputs'!$A:$A,"*"&amp;$C170&amp;"*",'EPS BAU Outputs'!$A:$A,"*"&amp;$B170&amp;"*",'EPS BAU Outputs'!$A:$A,"*"&amp;$A170&amp;"*",'EPS BAU Outputs'!$B:$B,$B$152)/10^12*VLOOKUP($C170,GWPbyPollutant,2,FALSE)</f>
        <v>0</v>
      </c>
      <c r="F170">
        <f>SUMIFS('EPS BAU Outputs'!E:E,'EPS BAU Outputs'!$A:$A,"*"&amp;$C170&amp;"*",'EPS BAU Outputs'!$A:$A,"*"&amp;$B170&amp;"*",'EPS BAU Outputs'!$A:$A,"*"&amp;$A170&amp;"*",'EPS BAU Outputs'!$B:$B,$B$152)/10^12*VLOOKUP($C170,GWPbyPollutant,2,FALSE)</f>
        <v>0</v>
      </c>
      <c r="G170">
        <f>SUMIFS('EPS BAU Outputs'!F:F,'EPS BAU Outputs'!$A:$A,"*"&amp;$C170&amp;"*",'EPS BAU Outputs'!$A:$A,"*"&amp;$B170&amp;"*",'EPS BAU Outputs'!$A:$A,"*"&amp;$A170&amp;"*",'EPS BAU Outputs'!$B:$B,$B$152)/10^12*VLOOKUP($C170,GWPbyPollutant,2,FALSE)</f>
        <v>0</v>
      </c>
      <c r="H170">
        <f>SUMIFS('EPS BAU Outputs'!G:G,'EPS BAU Outputs'!$A:$A,"*"&amp;$C170&amp;"*",'EPS BAU Outputs'!$A:$A,"*"&amp;$B170&amp;"*",'EPS BAU Outputs'!$A:$A,"*"&amp;$A170&amp;"*",'EPS BAU Outputs'!$B:$B,$B$152)/10^12*VLOOKUP($C170,GWPbyPollutant,2,FALSE)</f>
        <v>0</v>
      </c>
      <c r="I170">
        <f>SUMIFS('EPS BAU Outputs'!H:H,'EPS BAU Outputs'!$A:$A,"*"&amp;$C170&amp;"*",'EPS BAU Outputs'!$A:$A,"*"&amp;$B170&amp;"*",'EPS BAU Outputs'!$A:$A,"*"&amp;$A170&amp;"*",'EPS BAU Outputs'!$B:$B,$B$152)/10^12*VLOOKUP($C170,GWPbyPollutant,2,FALSE)</f>
        <v>0</v>
      </c>
      <c r="J170">
        <f>SUMIFS('EPS BAU Outputs'!I:I,'EPS BAU Outputs'!$A:$A,"*"&amp;$C170&amp;"*",'EPS BAU Outputs'!$A:$A,"*"&amp;$B170&amp;"*",'EPS BAU Outputs'!$A:$A,"*"&amp;$A170&amp;"*",'EPS BAU Outputs'!$B:$B,$B$152)/10^12*VLOOKUP($C170,GWPbyPollutant,2,FALSE)</f>
        <v>0</v>
      </c>
      <c r="K170">
        <f>SUMIFS('EPS BAU Outputs'!J:J,'EPS BAU Outputs'!$A:$A,"*"&amp;$C170&amp;"*",'EPS BAU Outputs'!$A:$A,"*"&amp;$B170&amp;"*",'EPS BAU Outputs'!$A:$A,"*"&amp;$A170&amp;"*",'EPS BAU Outputs'!$B:$B,$B$152)/10^12*VLOOKUP($C170,GWPbyPollutant,2,FALSE)</f>
        <v>0</v>
      </c>
      <c r="L170">
        <f>SUMIFS('EPS BAU Outputs'!K:K,'EPS BAU Outputs'!$A:$A,"*"&amp;$C170&amp;"*",'EPS BAU Outputs'!$A:$A,"*"&amp;$B170&amp;"*",'EPS BAU Outputs'!$A:$A,"*"&amp;$A170&amp;"*",'EPS BAU Outputs'!$B:$B,$B$152)/10^12*VLOOKUP($C170,GWPbyPollutant,2,FALSE)</f>
        <v>0</v>
      </c>
      <c r="M170">
        <f>SUMIFS('EPS BAU Outputs'!L:L,'EPS BAU Outputs'!$A:$A,"*"&amp;$C170&amp;"*",'EPS BAU Outputs'!$A:$A,"*"&amp;$B170&amp;"*",'EPS BAU Outputs'!$A:$A,"*"&amp;$A170&amp;"*",'EPS BAU Outputs'!$B:$B,$B$152)/10^12*VLOOKUP($C170,GWPbyPollutant,2,FALSE)</f>
        <v>0</v>
      </c>
      <c r="N170">
        <f>SUMIFS('EPS BAU Outputs'!M:M,'EPS BAU Outputs'!$A:$A,"*"&amp;$C170&amp;"*",'EPS BAU Outputs'!$A:$A,"*"&amp;$B170&amp;"*",'EPS BAU Outputs'!$A:$A,"*"&amp;$A170&amp;"*",'EPS BAU Outputs'!$B:$B,$B$152)/10^12*VLOOKUP($C170,GWPbyPollutant,2,FALSE)</f>
        <v>0</v>
      </c>
      <c r="O170">
        <f>SUMIFS('EPS BAU Outputs'!N:N,'EPS BAU Outputs'!$A:$A,"*"&amp;$C170&amp;"*",'EPS BAU Outputs'!$A:$A,"*"&amp;$B170&amp;"*",'EPS BAU Outputs'!$A:$A,"*"&amp;$A170&amp;"*",'EPS BAU Outputs'!$B:$B,$B$152)/10^12*VLOOKUP($C170,GWPbyPollutant,2,FALSE)</f>
        <v>0</v>
      </c>
      <c r="P170">
        <f>SUMIFS('EPS BAU Outputs'!O:O,'EPS BAU Outputs'!$A:$A,"*"&amp;$C170&amp;"*",'EPS BAU Outputs'!$A:$A,"*"&amp;$B170&amp;"*",'EPS BAU Outputs'!$A:$A,"*"&amp;$A170&amp;"*",'EPS BAU Outputs'!$B:$B,$B$152)/10^12*VLOOKUP($C170,GWPbyPollutant,2,FALSE)</f>
        <v>0</v>
      </c>
      <c r="Q170">
        <f>SUMIFS('EPS BAU Outputs'!P:P,'EPS BAU Outputs'!$A:$A,"*"&amp;$C170&amp;"*",'EPS BAU Outputs'!$A:$A,"*"&amp;$B170&amp;"*",'EPS BAU Outputs'!$A:$A,"*"&amp;$A170&amp;"*",'EPS BAU Outputs'!$B:$B,$B$152)/10^12*VLOOKUP($C170,GWPbyPollutant,2,FALSE)</f>
        <v>0</v>
      </c>
      <c r="R170">
        <f>SUMIFS('EPS BAU Outputs'!Q:Q,'EPS BAU Outputs'!$A:$A,"*"&amp;$C170&amp;"*",'EPS BAU Outputs'!$A:$A,"*"&amp;$B170&amp;"*",'EPS BAU Outputs'!$A:$A,"*"&amp;$A170&amp;"*",'EPS BAU Outputs'!$B:$B,$B$152)/10^12*VLOOKUP($C170,GWPbyPollutant,2,FALSE)</f>
        <v>0</v>
      </c>
      <c r="S170">
        <f>SUMIFS('EPS BAU Outputs'!R:R,'EPS BAU Outputs'!$A:$A,"*"&amp;$C170&amp;"*",'EPS BAU Outputs'!$A:$A,"*"&amp;$B170&amp;"*",'EPS BAU Outputs'!$A:$A,"*"&amp;$A170&amp;"*",'EPS BAU Outputs'!$B:$B,$B$152)/10^12*VLOOKUP($C170,GWPbyPollutant,2,FALSE)</f>
        <v>0</v>
      </c>
      <c r="T170">
        <f>SUMIFS('EPS BAU Outputs'!S:S,'EPS BAU Outputs'!$A:$A,"*"&amp;$C170&amp;"*",'EPS BAU Outputs'!$A:$A,"*"&amp;$B170&amp;"*",'EPS BAU Outputs'!$A:$A,"*"&amp;$A170&amp;"*",'EPS BAU Outputs'!$B:$B,$B$152)/10^12*VLOOKUP($C170,GWPbyPollutant,2,FALSE)</f>
        <v>0</v>
      </c>
      <c r="U170">
        <f>SUMIFS('EPS BAU Outputs'!T:T,'EPS BAU Outputs'!$A:$A,"*"&amp;$C170&amp;"*",'EPS BAU Outputs'!$A:$A,"*"&amp;$B170&amp;"*",'EPS BAU Outputs'!$A:$A,"*"&amp;$A170&amp;"*",'EPS BAU Outputs'!$B:$B,$B$152)/10^12*VLOOKUP($C170,GWPbyPollutant,2,FALSE)</f>
        <v>0</v>
      </c>
      <c r="V170">
        <f>SUMIFS('EPS BAU Outputs'!U:U,'EPS BAU Outputs'!$A:$A,"*"&amp;$C170&amp;"*",'EPS BAU Outputs'!$A:$A,"*"&amp;$B170&amp;"*",'EPS BAU Outputs'!$A:$A,"*"&amp;$A170&amp;"*",'EPS BAU Outputs'!$B:$B,$B$152)/10^12*VLOOKUP($C170,GWPbyPollutant,2,FALSE)</f>
        <v>0</v>
      </c>
      <c r="W170">
        <f>SUMIFS('EPS BAU Outputs'!V:V,'EPS BAU Outputs'!$A:$A,"*"&amp;$C170&amp;"*",'EPS BAU Outputs'!$A:$A,"*"&amp;$B170&amp;"*",'EPS BAU Outputs'!$A:$A,"*"&amp;$A170&amp;"*",'EPS BAU Outputs'!$B:$B,$B$152)/10^12*VLOOKUP($C170,GWPbyPollutant,2,FALSE)</f>
        <v>0</v>
      </c>
      <c r="X170">
        <f>SUMIFS('EPS BAU Outputs'!W:W,'EPS BAU Outputs'!$A:$A,"*"&amp;$C170&amp;"*",'EPS BAU Outputs'!$A:$A,"*"&amp;$B170&amp;"*",'EPS BAU Outputs'!$A:$A,"*"&amp;$A170&amp;"*",'EPS BAU Outputs'!$B:$B,$B$152)/10^12*VLOOKUP($C170,GWPbyPollutant,2,FALSE)</f>
        <v>0</v>
      </c>
      <c r="Y170">
        <f>SUMIFS('EPS BAU Outputs'!X:X,'EPS BAU Outputs'!$A:$A,"*"&amp;$C170&amp;"*",'EPS BAU Outputs'!$A:$A,"*"&amp;$B170&amp;"*",'EPS BAU Outputs'!$A:$A,"*"&amp;$A170&amp;"*",'EPS BAU Outputs'!$B:$B,$B$152)/10^12*VLOOKUP($C170,GWPbyPollutant,2,FALSE)</f>
        <v>0</v>
      </c>
      <c r="Z170">
        <f>SUMIFS('EPS BAU Outputs'!Y:Y,'EPS BAU Outputs'!$A:$A,"*"&amp;$C170&amp;"*",'EPS BAU Outputs'!$A:$A,"*"&amp;$B170&amp;"*",'EPS BAU Outputs'!$A:$A,"*"&amp;$A170&amp;"*",'EPS BAU Outputs'!$B:$B,$B$152)/10^12*VLOOKUP($C170,GWPbyPollutant,2,FALSE)</f>
        <v>0</v>
      </c>
      <c r="AA170">
        <f>SUMIFS('EPS BAU Outputs'!Z:Z,'EPS BAU Outputs'!$A:$A,"*"&amp;$C170&amp;"*",'EPS BAU Outputs'!$A:$A,"*"&amp;$B170&amp;"*",'EPS BAU Outputs'!$A:$A,"*"&amp;$A170&amp;"*",'EPS BAU Outputs'!$B:$B,$B$152)/10^12*VLOOKUP($C170,GWPbyPollutant,2,FALSE)</f>
        <v>0</v>
      </c>
      <c r="AB170">
        <f>SUMIFS('EPS BAU Outputs'!AA:AA,'EPS BAU Outputs'!$A:$A,"*"&amp;$C170&amp;"*",'EPS BAU Outputs'!$A:$A,"*"&amp;$B170&amp;"*",'EPS BAU Outputs'!$A:$A,"*"&amp;$A170&amp;"*",'EPS BAU Outputs'!$B:$B,$B$152)/10^12*VLOOKUP($C170,GWPbyPollutant,2,FALSE)</f>
        <v>0</v>
      </c>
      <c r="AC170">
        <f>SUMIFS('EPS BAU Outputs'!AB:AB,'EPS BAU Outputs'!$A:$A,"*"&amp;$C170&amp;"*",'EPS BAU Outputs'!$A:$A,"*"&amp;$B170&amp;"*",'EPS BAU Outputs'!$A:$A,"*"&amp;$A170&amp;"*",'EPS BAU Outputs'!$B:$B,$B$152)/10^12*VLOOKUP($C170,GWPbyPollutant,2,FALSE)</f>
        <v>0</v>
      </c>
      <c r="AD170">
        <f>SUMIFS('EPS BAU Outputs'!AC:AC,'EPS BAU Outputs'!$A:$A,"*"&amp;$C170&amp;"*",'EPS BAU Outputs'!$A:$A,"*"&amp;$B170&amp;"*",'EPS BAU Outputs'!$A:$A,"*"&amp;$A170&amp;"*",'EPS BAU Outputs'!$B:$B,$B$152)/10^12*VLOOKUP($C170,GWPbyPollutant,2,FALSE)</f>
        <v>0</v>
      </c>
      <c r="AE170">
        <f>SUMIFS('EPS BAU Outputs'!AD:AD,'EPS BAU Outputs'!$A:$A,"*"&amp;$C170&amp;"*",'EPS BAU Outputs'!$A:$A,"*"&amp;$B170&amp;"*",'EPS BAU Outputs'!$A:$A,"*"&amp;$A170&amp;"*",'EPS BAU Outputs'!$B:$B,$B$152)/10^12*VLOOKUP($C170,GWPbyPollutant,2,FALSE)</f>
        <v>0</v>
      </c>
      <c r="AF170">
        <f>SUMIFS('EPS BAU Outputs'!AE:AE,'EPS BAU Outputs'!$A:$A,"*"&amp;$C170&amp;"*",'EPS BAU Outputs'!$A:$A,"*"&amp;$B170&amp;"*",'EPS BAU Outputs'!$A:$A,"*"&amp;$A170&amp;"*",'EPS BAU Outputs'!$B:$B,$B$152)/10^12*VLOOKUP($C170,GWPbyPollutant,2,FALSE)</f>
        <v>0</v>
      </c>
      <c r="AG170">
        <f>SUMIFS('EPS BAU Outputs'!AF:AF,'EPS BAU Outputs'!$A:$A,"*"&amp;$C170&amp;"*",'EPS BAU Outputs'!$A:$A,"*"&amp;$B170&amp;"*",'EPS BAU Outputs'!$A:$A,"*"&amp;$A170&amp;"*",'EPS BAU Outputs'!$B:$B,$B$152)/10^12*VLOOKUP($C170,GWPbyPollutant,2,FALSE)</f>
        <v>0</v>
      </c>
      <c r="AH170">
        <f>SUMIFS('EPS BAU Outputs'!AG:AG,'EPS BAU Outputs'!$A:$A,"*"&amp;$C170&amp;"*",'EPS BAU Outputs'!$A:$A,"*"&amp;$B170&amp;"*",'EPS BAU Outputs'!$A:$A,"*"&amp;$A170&amp;"*",'EPS BAU Outputs'!$B:$B,$B$152)/10^12*VLOOKUP($C170,GWPbyPollutant,2,FALSE)</f>
        <v>0</v>
      </c>
    </row>
    <row r="171" spans="1:34" hidden="1" outlineLevel="1">
      <c r="A171" t="s">
        <v>597</v>
      </c>
      <c r="B171" t="s">
        <v>530</v>
      </c>
      <c r="C171" t="s">
        <v>411</v>
      </c>
      <c r="D171">
        <f>SUMIFS('EPS BAU Outputs'!C:C,'EPS BAU Outputs'!$A:$A,"*"&amp;$C171&amp;"*",'EPS BAU Outputs'!$A:$A,"*"&amp;$B171&amp;"*",'EPS BAU Outputs'!$A:$A,"*"&amp;$A171&amp;"*",'EPS BAU Outputs'!$B:$B,$B$152)/10^12*VLOOKUP($C171,GWPbyPollutant,2,FALSE)</f>
        <v>0</v>
      </c>
      <c r="E171">
        <f>SUMIFS('EPS BAU Outputs'!D:D,'EPS BAU Outputs'!$A:$A,"*"&amp;$C171&amp;"*",'EPS BAU Outputs'!$A:$A,"*"&amp;$B171&amp;"*",'EPS BAU Outputs'!$A:$A,"*"&amp;$A171&amp;"*",'EPS BAU Outputs'!$B:$B,$B$152)/10^12*VLOOKUP($C171,GWPbyPollutant,2,FALSE)</f>
        <v>0</v>
      </c>
      <c r="F171">
        <f>SUMIFS('EPS BAU Outputs'!E:E,'EPS BAU Outputs'!$A:$A,"*"&amp;$C171&amp;"*",'EPS BAU Outputs'!$A:$A,"*"&amp;$B171&amp;"*",'EPS BAU Outputs'!$A:$A,"*"&amp;$A171&amp;"*",'EPS BAU Outputs'!$B:$B,$B$152)/10^12*VLOOKUP($C171,GWPbyPollutant,2,FALSE)</f>
        <v>0</v>
      </c>
      <c r="G171">
        <f>SUMIFS('EPS BAU Outputs'!F:F,'EPS BAU Outputs'!$A:$A,"*"&amp;$C171&amp;"*",'EPS BAU Outputs'!$A:$A,"*"&amp;$B171&amp;"*",'EPS BAU Outputs'!$A:$A,"*"&amp;$A171&amp;"*",'EPS BAU Outputs'!$B:$B,$B$152)/10^12*VLOOKUP($C171,GWPbyPollutant,2,FALSE)</f>
        <v>0</v>
      </c>
      <c r="H171">
        <f>SUMIFS('EPS BAU Outputs'!G:G,'EPS BAU Outputs'!$A:$A,"*"&amp;$C171&amp;"*",'EPS BAU Outputs'!$A:$A,"*"&amp;$B171&amp;"*",'EPS BAU Outputs'!$A:$A,"*"&amp;$A171&amp;"*",'EPS BAU Outputs'!$B:$B,$B$152)/10^12*VLOOKUP($C171,GWPbyPollutant,2,FALSE)</f>
        <v>0</v>
      </c>
      <c r="I171">
        <f>SUMIFS('EPS BAU Outputs'!H:H,'EPS BAU Outputs'!$A:$A,"*"&amp;$C171&amp;"*",'EPS BAU Outputs'!$A:$A,"*"&amp;$B171&amp;"*",'EPS BAU Outputs'!$A:$A,"*"&amp;$A171&amp;"*",'EPS BAU Outputs'!$B:$B,$B$152)/10^12*VLOOKUP($C171,GWPbyPollutant,2,FALSE)</f>
        <v>0</v>
      </c>
      <c r="J171">
        <f>SUMIFS('EPS BAU Outputs'!I:I,'EPS BAU Outputs'!$A:$A,"*"&amp;$C171&amp;"*",'EPS BAU Outputs'!$A:$A,"*"&amp;$B171&amp;"*",'EPS BAU Outputs'!$A:$A,"*"&amp;$A171&amp;"*",'EPS BAU Outputs'!$B:$B,$B$152)/10^12*VLOOKUP($C171,GWPbyPollutant,2,FALSE)</f>
        <v>0</v>
      </c>
      <c r="K171">
        <f>SUMIFS('EPS BAU Outputs'!J:J,'EPS BAU Outputs'!$A:$A,"*"&amp;$C171&amp;"*",'EPS BAU Outputs'!$A:$A,"*"&amp;$B171&amp;"*",'EPS BAU Outputs'!$A:$A,"*"&amp;$A171&amp;"*",'EPS BAU Outputs'!$B:$B,$B$152)/10^12*VLOOKUP($C171,GWPbyPollutant,2,FALSE)</f>
        <v>0</v>
      </c>
      <c r="L171">
        <f>SUMIFS('EPS BAU Outputs'!K:K,'EPS BAU Outputs'!$A:$A,"*"&amp;$C171&amp;"*",'EPS BAU Outputs'!$A:$A,"*"&amp;$B171&amp;"*",'EPS BAU Outputs'!$A:$A,"*"&amp;$A171&amp;"*",'EPS BAU Outputs'!$B:$B,$B$152)/10^12*VLOOKUP($C171,GWPbyPollutant,2,FALSE)</f>
        <v>0</v>
      </c>
      <c r="M171">
        <f>SUMIFS('EPS BAU Outputs'!L:L,'EPS BAU Outputs'!$A:$A,"*"&amp;$C171&amp;"*",'EPS BAU Outputs'!$A:$A,"*"&amp;$B171&amp;"*",'EPS BAU Outputs'!$A:$A,"*"&amp;$A171&amp;"*",'EPS BAU Outputs'!$B:$B,$B$152)/10^12*VLOOKUP($C171,GWPbyPollutant,2,FALSE)</f>
        <v>0</v>
      </c>
      <c r="N171">
        <f>SUMIFS('EPS BAU Outputs'!M:M,'EPS BAU Outputs'!$A:$A,"*"&amp;$C171&amp;"*",'EPS BAU Outputs'!$A:$A,"*"&amp;$B171&amp;"*",'EPS BAU Outputs'!$A:$A,"*"&amp;$A171&amp;"*",'EPS BAU Outputs'!$B:$B,$B$152)/10^12*VLOOKUP($C171,GWPbyPollutant,2,FALSE)</f>
        <v>0</v>
      </c>
      <c r="O171">
        <f>SUMIFS('EPS BAU Outputs'!N:N,'EPS BAU Outputs'!$A:$A,"*"&amp;$C171&amp;"*",'EPS BAU Outputs'!$A:$A,"*"&amp;$B171&amp;"*",'EPS BAU Outputs'!$A:$A,"*"&amp;$A171&amp;"*",'EPS BAU Outputs'!$B:$B,$B$152)/10^12*VLOOKUP($C171,GWPbyPollutant,2,FALSE)</f>
        <v>0</v>
      </c>
      <c r="P171">
        <f>SUMIFS('EPS BAU Outputs'!O:O,'EPS BAU Outputs'!$A:$A,"*"&amp;$C171&amp;"*",'EPS BAU Outputs'!$A:$A,"*"&amp;$B171&amp;"*",'EPS BAU Outputs'!$A:$A,"*"&amp;$A171&amp;"*",'EPS BAU Outputs'!$B:$B,$B$152)/10^12*VLOOKUP($C171,GWPbyPollutant,2,FALSE)</f>
        <v>0</v>
      </c>
      <c r="Q171">
        <f>SUMIFS('EPS BAU Outputs'!P:P,'EPS BAU Outputs'!$A:$A,"*"&amp;$C171&amp;"*",'EPS BAU Outputs'!$A:$A,"*"&amp;$B171&amp;"*",'EPS BAU Outputs'!$A:$A,"*"&amp;$A171&amp;"*",'EPS BAU Outputs'!$B:$B,$B$152)/10^12*VLOOKUP($C171,GWPbyPollutant,2,FALSE)</f>
        <v>0</v>
      </c>
      <c r="R171">
        <f>SUMIFS('EPS BAU Outputs'!Q:Q,'EPS BAU Outputs'!$A:$A,"*"&amp;$C171&amp;"*",'EPS BAU Outputs'!$A:$A,"*"&amp;$B171&amp;"*",'EPS BAU Outputs'!$A:$A,"*"&amp;$A171&amp;"*",'EPS BAU Outputs'!$B:$B,$B$152)/10^12*VLOOKUP($C171,GWPbyPollutant,2,FALSE)</f>
        <v>0</v>
      </c>
      <c r="S171">
        <f>SUMIFS('EPS BAU Outputs'!R:R,'EPS BAU Outputs'!$A:$A,"*"&amp;$C171&amp;"*",'EPS BAU Outputs'!$A:$A,"*"&amp;$B171&amp;"*",'EPS BAU Outputs'!$A:$A,"*"&amp;$A171&amp;"*",'EPS BAU Outputs'!$B:$B,$B$152)/10^12*VLOOKUP($C171,GWPbyPollutant,2,FALSE)</f>
        <v>0</v>
      </c>
      <c r="T171">
        <f>SUMIFS('EPS BAU Outputs'!S:S,'EPS BAU Outputs'!$A:$A,"*"&amp;$C171&amp;"*",'EPS BAU Outputs'!$A:$A,"*"&amp;$B171&amp;"*",'EPS BAU Outputs'!$A:$A,"*"&amp;$A171&amp;"*",'EPS BAU Outputs'!$B:$B,$B$152)/10^12*VLOOKUP($C171,GWPbyPollutant,2,FALSE)</f>
        <v>0</v>
      </c>
      <c r="U171">
        <f>SUMIFS('EPS BAU Outputs'!T:T,'EPS BAU Outputs'!$A:$A,"*"&amp;$C171&amp;"*",'EPS BAU Outputs'!$A:$A,"*"&amp;$B171&amp;"*",'EPS BAU Outputs'!$A:$A,"*"&amp;$A171&amp;"*",'EPS BAU Outputs'!$B:$B,$B$152)/10^12*VLOOKUP($C171,GWPbyPollutant,2,FALSE)</f>
        <v>0</v>
      </c>
      <c r="V171">
        <f>SUMIFS('EPS BAU Outputs'!U:U,'EPS BAU Outputs'!$A:$A,"*"&amp;$C171&amp;"*",'EPS BAU Outputs'!$A:$A,"*"&amp;$B171&amp;"*",'EPS BAU Outputs'!$A:$A,"*"&amp;$A171&amp;"*",'EPS BAU Outputs'!$B:$B,$B$152)/10^12*VLOOKUP($C171,GWPbyPollutant,2,FALSE)</f>
        <v>0</v>
      </c>
      <c r="W171">
        <f>SUMIFS('EPS BAU Outputs'!V:V,'EPS BAU Outputs'!$A:$A,"*"&amp;$C171&amp;"*",'EPS BAU Outputs'!$A:$A,"*"&amp;$B171&amp;"*",'EPS BAU Outputs'!$A:$A,"*"&amp;$A171&amp;"*",'EPS BAU Outputs'!$B:$B,$B$152)/10^12*VLOOKUP($C171,GWPbyPollutant,2,FALSE)</f>
        <v>0</v>
      </c>
      <c r="X171">
        <f>SUMIFS('EPS BAU Outputs'!W:W,'EPS BAU Outputs'!$A:$A,"*"&amp;$C171&amp;"*",'EPS BAU Outputs'!$A:$A,"*"&amp;$B171&amp;"*",'EPS BAU Outputs'!$A:$A,"*"&amp;$A171&amp;"*",'EPS BAU Outputs'!$B:$B,$B$152)/10^12*VLOOKUP($C171,GWPbyPollutant,2,FALSE)</f>
        <v>0</v>
      </c>
      <c r="Y171">
        <f>SUMIFS('EPS BAU Outputs'!X:X,'EPS BAU Outputs'!$A:$A,"*"&amp;$C171&amp;"*",'EPS BAU Outputs'!$A:$A,"*"&amp;$B171&amp;"*",'EPS BAU Outputs'!$A:$A,"*"&amp;$A171&amp;"*",'EPS BAU Outputs'!$B:$B,$B$152)/10^12*VLOOKUP($C171,GWPbyPollutant,2,FALSE)</f>
        <v>0</v>
      </c>
      <c r="Z171">
        <f>SUMIFS('EPS BAU Outputs'!Y:Y,'EPS BAU Outputs'!$A:$A,"*"&amp;$C171&amp;"*",'EPS BAU Outputs'!$A:$A,"*"&amp;$B171&amp;"*",'EPS BAU Outputs'!$A:$A,"*"&amp;$A171&amp;"*",'EPS BAU Outputs'!$B:$B,$B$152)/10^12*VLOOKUP($C171,GWPbyPollutant,2,FALSE)</f>
        <v>0</v>
      </c>
      <c r="AA171">
        <f>SUMIFS('EPS BAU Outputs'!Z:Z,'EPS BAU Outputs'!$A:$A,"*"&amp;$C171&amp;"*",'EPS BAU Outputs'!$A:$A,"*"&amp;$B171&amp;"*",'EPS BAU Outputs'!$A:$A,"*"&amp;$A171&amp;"*",'EPS BAU Outputs'!$B:$B,$B$152)/10^12*VLOOKUP($C171,GWPbyPollutant,2,FALSE)</f>
        <v>0</v>
      </c>
      <c r="AB171">
        <f>SUMIFS('EPS BAU Outputs'!AA:AA,'EPS BAU Outputs'!$A:$A,"*"&amp;$C171&amp;"*",'EPS BAU Outputs'!$A:$A,"*"&amp;$B171&amp;"*",'EPS BAU Outputs'!$A:$A,"*"&amp;$A171&amp;"*",'EPS BAU Outputs'!$B:$B,$B$152)/10^12*VLOOKUP($C171,GWPbyPollutant,2,FALSE)</f>
        <v>0</v>
      </c>
      <c r="AC171">
        <f>SUMIFS('EPS BAU Outputs'!AB:AB,'EPS BAU Outputs'!$A:$A,"*"&amp;$C171&amp;"*",'EPS BAU Outputs'!$A:$A,"*"&amp;$B171&amp;"*",'EPS BAU Outputs'!$A:$A,"*"&amp;$A171&amp;"*",'EPS BAU Outputs'!$B:$B,$B$152)/10^12*VLOOKUP($C171,GWPbyPollutant,2,FALSE)</f>
        <v>0</v>
      </c>
      <c r="AD171">
        <f>SUMIFS('EPS BAU Outputs'!AC:AC,'EPS BAU Outputs'!$A:$A,"*"&amp;$C171&amp;"*",'EPS BAU Outputs'!$A:$A,"*"&amp;$B171&amp;"*",'EPS BAU Outputs'!$A:$A,"*"&amp;$A171&amp;"*",'EPS BAU Outputs'!$B:$B,$B$152)/10^12*VLOOKUP($C171,GWPbyPollutant,2,FALSE)</f>
        <v>0</v>
      </c>
      <c r="AE171">
        <f>SUMIFS('EPS BAU Outputs'!AD:AD,'EPS BAU Outputs'!$A:$A,"*"&amp;$C171&amp;"*",'EPS BAU Outputs'!$A:$A,"*"&amp;$B171&amp;"*",'EPS BAU Outputs'!$A:$A,"*"&amp;$A171&amp;"*",'EPS BAU Outputs'!$B:$B,$B$152)/10^12*VLOOKUP($C171,GWPbyPollutant,2,FALSE)</f>
        <v>0</v>
      </c>
      <c r="AF171">
        <f>SUMIFS('EPS BAU Outputs'!AE:AE,'EPS BAU Outputs'!$A:$A,"*"&amp;$C171&amp;"*",'EPS BAU Outputs'!$A:$A,"*"&amp;$B171&amp;"*",'EPS BAU Outputs'!$A:$A,"*"&amp;$A171&amp;"*",'EPS BAU Outputs'!$B:$B,$B$152)/10^12*VLOOKUP($C171,GWPbyPollutant,2,FALSE)</f>
        <v>0</v>
      </c>
      <c r="AG171">
        <f>SUMIFS('EPS BAU Outputs'!AF:AF,'EPS BAU Outputs'!$A:$A,"*"&amp;$C171&amp;"*",'EPS BAU Outputs'!$A:$A,"*"&amp;$B171&amp;"*",'EPS BAU Outputs'!$A:$A,"*"&amp;$A171&amp;"*",'EPS BAU Outputs'!$B:$B,$B$152)/10^12*VLOOKUP($C171,GWPbyPollutant,2,FALSE)</f>
        <v>0</v>
      </c>
      <c r="AH171">
        <f>SUMIFS('EPS BAU Outputs'!AG:AG,'EPS BAU Outputs'!$A:$A,"*"&amp;$C171&amp;"*",'EPS BAU Outputs'!$A:$A,"*"&amp;$B171&amp;"*",'EPS BAU Outputs'!$A:$A,"*"&amp;$A171&amp;"*",'EPS BAU Outputs'!$B:$B,$B$152)/10^12*VLOOKUP($C171,GWPbyPollutant,2,FALSE)</f>
        <v>0</v>
      </c>
    </row>
    <row r="172" spans="1:34" hidden="1" outlineLevel="1">
      <c r="A172" t="s">
        <v>597</v>
      </c>
      <c r="B172" t="s">
        <v>530</v>
      </c>
      <c r="C172" t="s">
        <v>595</v>
      </c>
      <c r="D172">
        <f>SUMIFS('EPS BAU Outputs'!C:C,'EPS BAU Outputs'!$A:$A,"*"&amp;$C172&amp;"*",'EPS BAU Outputs'!$A:$A,"*"&amp;$B172&amp;"*",'EPS BAU Outputs'!$A:$A,"*"&amp;$A172&amp;"*",'EPS BAU Outputs'!$B:$B,$B$152)/10^12*VLOOKUP($C172,GWPbyPollutant,2,FALSE)</f>
        <v>0</v>
      </c>
      <c r="E172">
        <f>SUMIFS('EPS BAU Outputs'!D:D,'EPS BAU Outputs'!$A:$A,"*"&amp;$C172&amp;"*",'EPS BAU Outputs'!$A:$A,"*"&amp;$B172&amp;"*",'EPS BAU Outputs'!$A:$A,"*"&amp;$A172&amp;"*",'EPS BAU Outputs'!$B:$B,$B$152)/10^12*VLOOKUP($C172,GWPbyPollutant,2,FALSE)</f>
        <v>0</v>
      </c>
      <c r="F172">
        <f>SUMIFS('EPS BAU Outputs'!E:E,'EPS BAU Outputs'!$A:$A,"*"&amp;$C172&amp;"*",'EPS BAU Outputs'!$A:$A,"*"&amp;$B172&amp;"*",'EPS BAU Outputs'!$A:$A,"*"&amp;$A172&amp;"*",'EPS BAU Outputs'!$B:$B,$B$152)/10^12*VLOOKUP($C172,GWPbyPollutant,2,FALSE)</f>
        <v>0</v>
      </c>
      <c r="G172">
        <f>SUMIFS('EPS BAU Outputs'!F:F,'EPS BAU Outputs'!$A:$A,"*"&amp;$C172&amp;"*",'EPS BAU Outputs'!$A:$A,"*"&amp;$B172&amp;"*",'EPS BAU Outputs'!$A:$A,"*"&amp;$A172&amp;"*",'EPS BAU Outputs'!$B:$B,$B$152)/10^12*VLOOKUP($C172,GWPbyPollutant,2,FALSE)</f>
        <v>0</v>
      </c>
      <c r="H172">
        <f>SUMIFS('EPS BAU Outputs'!G:G,'EPS BAU Outputs'!$A:$A,"*"&amp;$C172&amp;"*",'EPS BAU Outputs'!$A:$A,"*"&amp;$B172&amp;"*",'EPS BAU Outputs'!$A:$A,"*"&amp;$A172&amp;"*",'EPS BAU Outputs'!$B:$B,$B$152)/10^12*VLOOKUP($C172,GWPbyPollutant,2,FALSE)</f>
        <v>0</v>
      </c>
      <c r="I172">
        <f>SUMIFS('EPS BAU Outputs'!H:H,'EPS BAU Outputs'!$A:$A,"*"&amp;$C172&amp;"*",'EPS BAU Outputs'!$A:$A,"*"&amp;$B172&amp;"*",'EPS BAU Outputs'!$A:$A,"*"&amp;$A172&amp;"*",'EPS BAU Outputs'!$B:$B,$B$152)/10^12*VLOOKUP($C172,GWPbyPollutant,2,FALSE)</f>
        <v>0</v>
      </c>
      <c r="J172">
        <f>SUMIFS('EPS BAU Outputs'!I:I,'EPS BAU Outputs'!$A:$A,"*"&amp;$C172&amp;"*",'EPS BAU Outputs'!$A:$A,"*"&amp;$B172&amp;"*",'EPS BAU Outputs'!$A:$A,"*"&amp;$A172&amp;"*",'EPS BAU Outputs'!$B:$B,$B$152)/10^12*VLOOKUP($C172,GWPbyPollutant,2,FALSE)</f>
        <v>0</v>
      </c>
      <c r="K172">
        <f>SUMIFS('EPS BAU Outputs'!J:J,'EPS BAU Outputs'!$A:$A,"*"&amp;$C172&amp;"*",'EPS BAU Outputs'!$A:$A,"*"&amp;$B172&amp;"*",'EPS BAU Outputs'!$A:$A,"*"&amp;$A172&amp;"*",'EPS BAU Outputs'!$B:$B,$B$152)/10^12*VLOOKUP($C172,GWPbyPollutant,2,FALSE)</f>
        <v>0</v>
      </c>
      <c r="L172">
        <f>SUMIFS('EPS BAU Outputs'!K:K,'EPS BAU Outputs'!$A:$A,"*"&amp;$C172&amp;"*",'EPS BAU Outputs'!$A:$A,"*"&amp;$B172&amp;"*",'EPS BAU Outputs'!$A:$A,"*"&amp;$A172&amp;"*",'EPS BAU Outputs'!$B:$B,$B$152)/10^12*VLOOKUP($C172,GWPbyPollutant,2,FALSE)</f>
        <v>0</v>
      </c>
      <c r="M172">
        <f>SUMIFS('EPS BAU Outputs'!L:L,'EPS BAU Outputs'!$A:$A,"*"&amp;$C172&amp;"*",'EPS BAU Outputs'!$A:$A,"*"&amp;$B172&amp;"*",'EPS BAU Outputs'!$A:$A,"*"&amp;$A172&amp;"*",'EPS BAU Outputs'!$B:$B,$B$152)/10^12*VLOOKUP($C172,GWPbyPollutant,2,FALSE)</f>
        <v>0</v>
      </c>
      <c r="N172">
        <f>SUMIFS('EPS BAU Outputs'!M:M,'EPS BAU Outputs'!$A:$A,"*"&amp;$C172&amp;"*",'EPS BAU Outputs'!$A:$A,"*"&amp;$B172&amp;"*",'EPS BAU Outputs'!$A:$A,"*"&amp;$A172&amp;"*",'EPS BAU Outputs'!$B:$B,$B$152)/10^12*VLOOKUP($C172,GWPbyPollutant,2,FALSE)</f>
        <v>0</v>
      </c>
      <c r="O172">
        <f>SUMIFS('EPS BAU Outputs'!N:N,'EPS BAU Outputs'!$A:$A,"*"&amp;$C172&amp;"*",'EPS BAU Outputs'!$A:$A,"*"&amp;$B172&amp;"*",'EPS BAU Outputs'!$A:$A,"*"&amp;$A172&amp;"*",'EPS BAU Outputs'!$B:$B,$B$152)/10^12*VLOOKUP($C172,GWPbyPollutant,2,FALSE)</f>
        <v>0</v>
      </c>
      <c r="P172">
        <f>SUMIFS('EPS BAU Outputs'!O:O,'EPS BAU Outputs'!$A:$A,"*"&amp;$C172&amp;"*",'EPS BAU Outputs'!$A:$A,"*"&amp;$B172&amp;"*",'EPS BAU Outputs'!$A:$A,"*"&amp;$A172&amp;"*",'EPS BAU Outputs'!$B:$B,$B$152)/10^12*VLOOKUP($C172,GWPbyPollutant,2,FALSE)</f>
        <v>0</v>
      </c>
      <c r="Q172">
        <f>SUMIFS('EPS BAU Outputs'!P:P,'EPS BAU Outputs'!$A:$A,"*"&amp;$C172&amp;"*",'EPS BAU Outputs'!$A:$A,"*"&amp;$B172&amp;"*",'EPS BAU Outputs'!$A:$A,"*"&amp;$A172&amp;"*",'EPS BAU Outputs'!$B:$B,$B$152)/10^12*VLOOKUP($C172,GWPbyPollutant,2,FALSE)</f>
        <v>0</v>
      </c>
      <c r="R172">
        <f>SUMIFS('EPS BAU Outputs'!Q:Q,'EPS BAU Outputs'!$A:$A,"*"&amp;$C172&amp;"*",'EPS BAU Outputs'!$A:$A,"*"&amp;$B172&amp;"*",'EPS BAU Outputs'!$A:$A,"*"&amp;$A172&amp;"*",'EPS BAU Outputs'!$B:$B,$B$152)/10^12*VLOOKUP($C172,GWPbyPollutant,2,FALSE)</f>
        <v>0</v>
      </c>
      <c r="S172">
        <f>SUMIFS('EPS BAU Outputs'!R:R,'EPS BAU Outputs'!$A:$A,"*"&amp;$C172&amp;"*",'EPS BAU Outputs'!$A:$A,"*"&amp;$B172&amp;"*",'EPS BAU Outputs'!$A:$A,"*"&amp;$A172&amp;"*",'EPS BAU Outputs'!$B:$B,$B$152)/10^12*VLOOKUP($C172,GWPbyPollutant,2,FALSE)</f>
        <v>0</v>
      </c>
      <c r="T172">
        <f>SUMIFS('EPS BAU Outputs'!S:S,'EPS BAU Outputs'!$A:$A,"*"&amp;$C172&amp;"*",'EPS BAU Outputs'!$A:$A,"*"&amp;$B172&amp;"*",'EPS BAU Outputs'!$A:$A,"*"&amp;$A172&amp;"*",'EPS BAU Outputs'!$B:$B,$B$152)/10^12*VLOOKUP($C172,GWPbyPollutant,2,FALSE)</f>
        <v>0</v>
      </c>
      <c r="U172">
        <f>SUMIFS('EPS BAU Outputs'!T:T,'EPS BAU Outputs'!$A:$A,"*"&amp;$C172&amp;"*",'EPS BAU Outputs'!$A:$A,"*"&amp;$B172&amp;"*",'EPS BAU Outputs'!$A:$A,"*"&amp;$A172&amp;"*",'EPS BAU Outputs'!$B:$B,$B$152)/10^12*VLOOKUP($C172,GWPbyPollutant,2,FALSE)</f>
        <v>0</v>
      </c>
      <c r="V172">
        <f>SUMIFS('EPS BAU Outputs'!U:U,'EPS BAU Outputs'!$A:$A,"*"&amp;$C172&amp;"*",'EPS BAU Outputs'!$A:$A,"*"&amp;$B172&amp;"*",'EPS BAU Outputs'!$A:$A,"*"&amp;$A172&amp;"*",'EPS BAU Outputs'!$B:$B,$B$152)/10^12*VLOOKUP($C172,GWPbyPollutant,2,FALSE)</f>
        <v>0</v>
      </c>
      <c r="W172">
        <f>SUMIFS('EPS BAU Outputs'!V:V,'EPS BAU Outputs'!$A:$A,"*"&amp;$C172&amp;"*",'EPS BAU Outputs'!$A:$A,"*"&amp;$B172&amp;"*",'EPS BAU Outputs'!$A:$A,"*"&amp;$A172&amp;"*",'EPS BAU Outputs'!$B:$B,$B$152)/10^12*VLOOKUP($C172,GWPbyPollutant,2,FALSE)</f>
        <v>0</v>
      </c>
      <c r="X172">
        <f>SUMIFS('EPS BAU Outputs'!W:W,'EPS BAU Outputs'!$A:$A,"*"&amp;$C172&amp;"*",'EPS BAU Outputs'!$A:$A,"*"&amp;$B172&amp;"*",'EPS BAU Outputs'!$A:$A,"*"&amp;$A172&amp;"*",'EPS BAU Outputs'!$B:$B,$B$152)/10^12*VLOOKUP($C172,GWPbyPollutant,2,FALSE)</f>
        <v>0</v>
      </c>
      <c r="Y172">
        <f>SUMIFS('EPS BAU Outputs'!X:X,'EPS BAU Outputs'!$A:$A,"*"&amp;$C172&amp;"*",'EPS BAU Outputs'!$A:$A,"*"&amp;$B172&amp;"*",'EPS BAU Outputs'!$A:$A,"*"&amp;$A172&amp;"*",'EPS BAU Outputs'!$B:$B,$B$152)/10^12*VLOOKUP($C172,GWPbyPollutant,2,FALSE)</f>
        <v>0</v>
      </c>
      <c r="Z172">
        <f>SUMIFS('EPS BAU Outputs'!Y:Y,'EPS BAU Outputs'!$A:$A,"*"&amp;$C172&amp;"*",'EPS BAU Outputs'!$A:$A,"*"&amp;$B172&amp;"*",'EPS BAU Outputs'!$A:$A,"*"&amp;$A172&amp;"*",'EPS BAU Outputs'!$B:$B,$B$152)/10^12*VLOOKUP($C172,GWPbyPollutant,2,FALSE)</f>
        <v>0</v>
      </c>
      <c r="AA172">
        <f>SUMIFS('EPS BAU Outputs'!Z:Z,'EPS BAU Outputs'!$A:$A,"*"&amp;$C172&amp;"*",'EPS BAU Outputs'!$A:$A,"*"&amp;$B172&amp;"*",'EPS BAU Outputs'!$A:$A,"*"&amp;$A172&amp;"*",'EPS BAU Outputs'!$B:$B,$B$152)/10^12*VLOOKUP($C172,GWPbyPollutant,2,FALSE)</f>
        <v>0</v>
      </c>
      <c r="AB172">
        <f>SUMIFS('EPS BAU Outputs'!AA:AA,'EPS BAU Outputs'!$A:$A,"*"&amp;$C172&amp;"*",'EPS BAU Outputs'!$A:$A,"*"&amp;$B172&amp;"*",'EPS BAU Outputs'!$A:$A,"*"&amp;$A172&amp;"*",'EPS BAU Outputs'!$B:$B,$B$152)/10^12*VLOOKUP($C172,GWPbyPollutant,2,FALSE)</f>
        <v>0</v>
      </c>
      <c r="AC172">
        <f>SUMIFS('EPS BAU Outputs'!AB:AB,'EPS BAU Outputs'!$A:$A,"*"&amp;$C172&amp;"*",'EPS BAU Outputs'!$A:$A,"*"&amp;$B172&amp;"*",'EPS BAU Outputs'!$A:$A,"*"&amp;$A172&amp;"*",'EPS BAU Outputs'!$B:$B,$B$152)/10^12*VLOOKUP($C172,GWPbyPollutant,2,FALSE)</f>
        <v>0</v>
      </c>
      <c r="AD172">
        <f>SUMIFS('EPS BAU Outputs'!AC:AC,'EPS BAU Outputs'!$A:$A,"*"&amp;$C172&amp;"*",'EPS BAU Outputs'!$A:$A,"*"&amp;$B172&amp;"*",'EPS BAU Outputs'!$A:$A,"*"&amp;$A172&amp;"*",'EPS BAU Outputs'!$B:$B,$B$152)/10^12*VLOOKUP($C172,GWPbyPollutant,2,FALSE)</f>
        <v>0</v>
      </c>
      <c r="AE172">
        <f>SUMIFS('EPS BAU Outputs'!AD:AD,'EPS BAU Outputs'!$A:$A,"*"&amp;$C172&amp;"*",'EPS BAU Outputs'!$A:$A,"*"&amp;$B172&amp;"*",'EPS BAU Outputs'!$A:$A,"*"&amp;$A172&amp;"*",'EPS BAU Outputs'!$B:$B,$B$152)/10^12*VLOOKUP($C172,GWPbyPollutant,2,FALSE)</f>
        <v>0</v>
      </c>
      <c r="AF172">
        <f>SUMIFS('EPS BAU Outputs'!AE:AE,'EPS BAU Outputs'!$A:$A,"*"&amp;$C172&amp;"*",'EPS BAU Outputs'!$A:$A,"*"&amp;$B172&amp;"*",'EPS BAU Outputs'!$A:$A,"*"&amp;$A172&amp;"*",'EPS BAU Outputs'!$B:$B,$B$152)/10^12*VLOOKUP($C172,GWPbyPollutant,2,FALSE)</f>
        <v>0</v>
      </c>
      <c r="AG172">
        <f>SUMIFS('EPS BAU Outputs'!AF:AF,'EPS BAU Outputs'!$A:$A,"*"&amp;$C172&amp;"*",'EPS BAU Outputs'!$A:$A,"*"&amp;$B172&amp;"*",'EPS BAU Outputs'!$A:$A,"*"&amp;$A172&amp;"*",'EPS BAU Outputs'!$B:$B,$B$152)/10^12*VLOOKUP($C172,GWPbyPollutant,2,FALSE)</f>
        <v>0</v>
      </c>
      <c r="AH172">
        <f>SUMIFS('EPS BAU Outputs'!AG:AG,'EPS BAU Outputs'!$A:$A,"*"&amp;$C172&amp;"*",'EPS BAU Outputs'!$A:$A,"*"&amp;$B172&amp;"*",'EPS BAU Outputs'!$A:$A,"*"&amp;$A172&amp;"*",'EPS BAU Outputs'!$B:$B,$B$152)/10^12*VLOOKUP($C172,GWPbyPollutant,2,FALSE)</f>
        <v>0</v>
      </c>
    </row>
    <row r="173" spans="1:34" hidden="1" outlineLevel="1">
      <c r="A173" t="s">
        <v>597</v>
      </c>
      <c r="B173" t="s">
        <v>531</v>
      </c>
      <c r="C173" t="s">
        <v>412</v>
      </c>
      <c r="D173">
        <f>SUMIFS('EPS BAU Outputs'!C:C,'EPS BAU Outputs'!$A:$A,"*"&amp;$C173&amp;"*",'EPS BAU Outputs'!$A:$A,"*"&amp;$B173&amp;"*",'EPS BAU Outputs'!$A:$A,"*"&amp;$A173&amp;"*",'EPS BAU Outputs'!$B:$B,$B$152)/10^12*VLOOKUP($C173,GWPbyPollutant,2,FALSE)</f>
        <v>1.3493199999999999</v>
      </c>
      <c r="E173">
        <f>SUMIFS('EPS BAU Outputs'!D:D,'EPS BAU Outputs'!$A:$A,"*"&amp;$C173&amp;"*",'EPS BAU Outputs'!$A:$A,"*"&amp;$B173&amp;"*",'EPS BAU Outputs'!$A:$A,"*"&amp;$A173&amp;"*",'EPS BAU Outputs'!$B:$B,$B$152)/10^12*VLOOKUP($C173,GWPbyPollutant,2,FALSE)</f>
        <v>1.3493199999999999</v>
      </c>
      <c r="F173">
        <f>SUMIFS('EPS BAU Outputs'!E:E,'EPS BAU Outputs'!$A:$A,"*"&amp;$C173&amp;"*",'EPS BAU Outputs'!$A:$A,"*"&amp;$B173&amp;"*",'EPS BAU Outputs'!$A:$A,"*"&amp;$A173&amp;"*",'EPS BAU Outputs'!$B:$B,$B$152)/10^12*VLOOKUP($C173,GWPbyPollutant,2,FALSE)</f>
        <v>1.3493199999999999</v>
      </c>
      <c r="G173">
        <f>SUMIFS('EPS BAU Outputs'!F:F,'EPS BAU Outputs'!$A:$A,"*"&amp;$C173&amp;"*",'EPS BAU Outputs'!$A:$A,"*"&amp;$B173&amp;"*",'EPS BAU Outputs'!$A:$A,"*"&amp;$A173&amp;"*",'EPS BAU Outputs'!$B:$B,$B$152)/10^12*VLOOKUP($C173,GWPbyPollutant,2,FALSE)</f>
        <v>1.3493199999999999</v>
      </c>
      <c r="H173">
        <f>SUMIFS('EPS BAU Outputs'!G:G,'EPS BAU Outputs'!$A:$A,"*"&amp;$C173&amp;"*",'EPS BAU Outputs'!$A:$A,"*"&amp;$B173&amp;"*",'EPS BAU Outputs'!$A:$A,"*"&amp;$A173&amp;"*",'EPS BAU Outputs'!$B:$B,$B$152)/10^12*VLOOKUP($C173,GWPbyPollutant,2,FALSE)</f>
        <v>1.3493199999999999</v>
      </c>
      <c r="I173">
        <f>SUMIFS('EPS BAU Outputs'!H:H,'EPS BAU Outputs'!$A:$A,"*"&amp;$C173&amp;"*",'EPS BAU Outputs'!$A:$A,"*"&amp;$B173&amp;"*",'EPS BAU Outputs'!$A:$A,"*"&amp;$A173&amp;"*",'EPS BAU Outputs'!$B:$B,$B$152)/10^12*VLOOKUP($C173,GWPbyPollutant,2,FALSE)</f>
        <v>1.3493199999999999</v>
      </c>
      <c r="J173">
        <f>SUMIFS('EPS BAU Outputs'!I:I,'EPS BAU Outputs'!$A:$A,"*"&amp;$C173&amp;"*",'EPS BAU Outputs'!$A:$A,"*"&amp;$B173&amp;"*",'EPS BAU Outputs'!$A:$A,"*"&amp;$A173&amp;"*",'EPS BAU Outputs'!$B:$B,$B$152)/10^12*VLOOKUP($C173,GWPbyPollutant,2,FALSE)</f>
        <v>1.3493199999999999</v>
      </c>
      <c r="K173">
        <f>SUMIFS('EPS BAU Outputs'!J:J,'EPS BAU Outputs'!$A:$A,"*"&amp;$C173&amp;"*",'EPS BAU Outputs'!$A:$A,"*"&amp;$B173&amp;"*",'EPS BAU Outputs'!$A:$A,"*"&amp;$A173&amp;"*",'EPS BAU Outputs'!$B:$B,$B$152)/10^12*VLOOKUP($C173,GWPbyPollutant,2,FALSE)</f>
        <v>1.3493199999999999</v>
      </c>
      <c r="L173">
        <f>SUMIFS('EPS BAU Outputs'!K:K,'EPS BAU Outputs'!$A:$A,"*"&amp;$C173&amp;"*",'EPS BAU Outputs'!$A:$A,"*"&amp;$B173&amp;"*",'EPS BAU Outputs'!$A:$A,"*"&amp;$A173&amp;"*",'EPS BAU Outputs'!$B:$B,$B$152)/10^12*VLOOKUP($C173,GWPbyPollutant,2,FALSE)</f>
        <v>1.3493199999999999</v>
      </c>
      <c r="M173">
        <f>SUMIFS('EPS BAU Outputs'!L:L,'EPS BAU Outputs'!$A:$A,"*"&amp;$C173&amp;"*",'EPS BAU Outputs'!$A:$A,"*"&amp;$B173&amp;"*",'EPS BAU Outputs'!$A:$A,"*"&amp;$A173&amp;"*",'EPS BAU Outputs'!$B:$B,$B$152)/10^12*VLOOKUP($C173,GWPbyPollutant,2,FALSE)</f>
        <v>1.3493199999999999</v>
      </c>
      <c r="N173">
        <f>SUMIFS('EPS BAU Outputs'!M:M,'EPS BAU Outputs'!$A:$A,"*"&amp;$C173&amp;"*",'EPS BAU Outputs'!$A:$A,"*"&amp;$B173&amp;"*",'EPS BAU Outputs'!$A:$A,"*"&amp;$A173&amp;"*",'EPS BAU Outputs'!$B:$B,$B$152)/10^12*VLOOKUP($C173,GWPbyPollutant,2,FALSE)</f>
        <v>1.3493199999999999</v>
      </c>
      <c r="O173">
        <f>SUMIFS('EPS BAU Outputs'!N:N,'EPS BAU Outputs'!$A:$A,"*"&amp;$C173&amp;"*",'EPS BAU Outputs'!$A:$A,"*"&amp;$B173&amp;"*",'EPS BAU Outputs'!$A:$A,"*"&amp;$A173&amp;"*",'EPS BAU Outputs'!$B:$B,$B$152)/10^12*VLOOKUP($C173,GWPbyPollutant,2,FALSE)</f>
        <v>1.3493199999999999</v>
      </c>
      <c r="P173">
        <f>SUMIFS('EPS BAU Outputs'!O:O,'EPS BAU Outputs'!$A:$A,"*"&amp;$C173&amp;"*",'EPS BAU Outputs'!$A:$A,"*"&amp;$B173&amp;"*",'EPS BAU Outputs'!$A:$A,"*"&amp;$A173&amp;"*",'EPS BAU Outputs'!$B:$B,$B$152)/10^12*VLOOKUP($C173,GWPbyPollutant,2,FALSE)</f>
        <v>1.3493199999999999</v>
      </c>
      <c r="Q173">
        <f>SUMIFS('EPS BAU Outputs'!P:P,'EPS BAU Outputs'!$A:$A,"*"&amp;$C173&amp;"*",'EPS BAU Outputs'!$A:$A,"*"&amp;$B173&amp;"*",'EPS BAU Outputs'!$A:$A,"*"&amp;$A173&amp;"*",'EPS BAU Outputs'!$B:$B,$B$152)/10^12*VLOOKUP($C173,GWPbyPollutant,2,FALSE)</f>
        <v>1.3493199999999999</v>
      </c>
      <c r="R173">
        <f>SUMIFS('EPS BAU Outputs'!Q:Q,'EPS BAU Outputs'!$A:$A,"*"&amp;$C173&amp;"*",'EPS BAU Outputs'!$A:$A,"*"&amp;$B173&amp;"*",'EPS BAU Outputs'!$A:$A,"*"&amp;$A173&amp;"*",'EPS BAU Outputs'!$B:$B,$B$152)/10^12*VLOOKUP($C173,GWPbyPollutant,2,FALSE)</f>
        <v>1.3493199999999999</v>
      </c>
      <c r="S173">
        <f>SUMIFS('EPS BAU Outputs'!R:R,'EPS BAU Outputs'!$A:$A,"*"&amp;$C173&amp;"*",'EPS BAU Outputs'!$A:$A,"*"&amp;$B173&amp;"*",'EPS BAU Outputs'!$A:$A,"*"&amp;$A173&amp;"*",'EPS BAU Outputs'!$B:$B,$B$152)/10^12*VLOOKUP($C173,GWPbyPollutant,2,FALSE)</f>
        <v>1.3493199999999999</v>
      </c>
      <c r="T173">
        <f>SUMIFS('EPS BAU Outputs'!S:S,'EPS BAU Outputs'!$A:$A,"*"&amp;$C173&amp;"*",'EPS BAU Outputs'!$A:$A,"*"&amp;$B173&amp;"*",'EPS BAU Outputs'!$A:$A,"*"&amp;$A173&amp;"*",'EPS BAU Outputs'!$B:$B,$B$152)/10^12*VLOOKUP($C173,GWPbyPollutant,2,FALSE)</f>
        <v>1.3493199999999999</v>
      </c>
      <c r="U173">
        <f>SUMIFS('EPS BAU Outputs'!T:T,'EPS BAU Outputs'!$A:$A,"*"&amp;$C173&amp;"*",'EPS BAU Outputs'!$A:$A,"*"&amp;$B173&amp;"*",'EPS BAU Outputs'!$A:$A,"*"&amp;$A173&amp;"*",'EPS BAU Outputs'!$B:$B,$B$152)/10^12*VLOOKUP($C173,GWPbyPollutant,2,FALSE)</f>
        <v>1.3493199999999999</v>
      </c>
      <c r="V173">
        <f>SUMIFS('EPS BAU Outputs'!U:U,'EPS BAU Outputs'!$A:$A,"*"&amp;$C173&amp;"*",'EPS BAU Outputs'!$A:$A,"*"&amp;$B173&amp;"*",'EPS BAU Outputs'!$A:$A,"*"&amp;$A173&amp;"*",'EPS BAU Outputs'!$B:$B,$B$152)/10^12*VLOOKUP($C173,GWPbyPollutant,2,FALSE)</f>
        <v>1.3493199999999999</v>
      </c>
      <c r="W173">
        <f>SUMIFS('EPS BAU Outputs'!V:V,'EPS BAU Outputs'!$A:$A,"*"&amp;$C173&amp;"*",'EPS BAU Outputs'!$A:$A,"*"&amp;$B173&amp;"*",'EPS BAU Outputs'!$A:$A,"*"&amp;$A173&amp;"*",'EPS BAU Outputs'!$B:$B,$B$152)/10^12*VLOOKUP($C173,GWPbyPollutant,2,FALSE)</f>
        <v>1.3493199999999999</v>
      </c>
      <c r="X173">
        <f>SUMIFS('EPS BAU Outputs'!W:W,'EPS BAU Outputs'!$A:$A,"*"&amp;$C173&amp;"*",'EPS BAU Outputs'!$A:$A,"*"&amp;$B173&amp;"*",'EPS BAU Outputs'!$A:$A,"*"&amp;$A173&amp;"*",'EPS BAU Outputs'!$B:$B,$B$152)/10^12*VLOOKUP($C173,GWPbyPollutant,2,FALSE)</f>
        <v>1.3493199999999999</v>
      </c>
      <c r="Y173">
        <f>SUMIFS('EPS BAU Outputs'!X:X,'EPS BAU Outputs'!$A:$A,"*"&amp;$C173&amp;"*",'EPS BAU Outputs'!$A:$A,"*"&amp;$B173&amp;"*",'EPS BAU Outputs'!$A:$A,"*"&amp;$A173&amp;"*",'EPS BAU Outputs'!$B:$B,$B$152)/10^12*VLOOKUP($C173,GWPbyPollutant,2,FALSE)</f>
        <v>1.3493199999999999</v>
      </c>
      <c r="Z173">
        <f>SUMIFS('EPS BAU Outputs'!Y:Y,'EPS BAU Outputs'!$A:$A,"*"&amp;$C173&amp;"*",'EPS BAU Outputs'!$A:$A,"*"&amp;$B173&amp;"*",'EPS BAU Outputs'!$A:$A,"*"&amp;$A173&amp;"*",'EPS BAU Outputs'!$B:$B,$B$152)/10^12*VLOOKUP($C173,GWPbyPollutant,2,FALSE)</f>
        <v>1.3493199999999999</v>
      </c>
      <c r="AA173">
        <f>SUMIFS('EPS BAU Outputs'!Z:Z,'EPS BAU Outputs'!$A:$A,"*"&amp;$C173&amp;"*",'EPS BAU Outputs'!$A:$A,"*"&amp;$B173&amp;"*",'EPS BAU Outputs'!$A:$A,"*"&amp;$A173&amp;"*",'EPS BAU Outputs'!$B:$B,$B$152)/10^12*VLOOKUP($C173,GWPbyPollutant,2,FALSE)</f>
        <v>1.3493199999999999</v>
      </c>
      <c r="AB173">
        <f>SUMIFS('EPS BAU Outputs'!AA:AA,'EPS BAU Outputs'!$A:$A,"*"&amp;$C173&amp;"*",'EPS BAU Outputs'!$A:$A,"*"&amp;$B173&amp;"*",'EPS BAU Outputs'!$A:$A,"*"&amp;$A173&amp;"*",'EPS BAU Outputs'!$B:$B,$B$152)/10^12*VLOOKUP($C173,GWPbyPollutant,2,FALSE)</f>
        <v>1.3493199999999999</v>
      </c>
      <c r="AC173">
        <f>SUMIFS('EPS BAU Outputs'!AB:AB,'EPS BAU Outputs'!$A:$A,"*"&amp;$C173&amp;"*",'EPS BAU Outputs'!$A:$A,"*"&amp;$B173&amp;"*",'EPS BAU Outputs'!$A:$A,"*"&amp;$A173&amp;"*",'EPS BAU Outputs'!$B:$B,$B$152)/10^12*VLOOKUP($C173,GWPbyPollutant,2,FALSE)</f>
        <v>1.3493199999999999</v>
      </c>
      <c r="AD173">
        <f>SUMIFS('EPS BAU Outputs'!AC:AC,'EPS BAU Outputs'!$A:$A,"*"&amp;$C173&amp;"*",'EPS BAU Outputs'!$A:$A,"*"&amp;$B173&amp;"*",'EPS BAU Outputs'!$A:$A,"*"&amp;$A173&amp;"*",'EPS BAU Outputs'!$B:$B,$B$152)/10^12*VLOOKUP($C173,GWPbyPollutant,2,FALSE)</f>
        <v>1.3493199999999999</v>
      </c>
      <c r="AE173">
        <f>SUMIFS('EPS BAU Outputs'!AD:AD,'EPS BAU Outputs'!$A:$A,"*"&amp;$C173&amp;"*",'EPS BAU Outputs'!$A:$A,"*"&amp;$B173&amp;"*",'EPS BAU Outputs'!$A:$A,"*"&amp;$A173&amp;"*",'EPS BAU Outputs'!$B:$B,$B$152)/10^12*VLOOKUP($C173,GWPbyPollutant,2,FALSE)</f>
        <v>1.3493199999999999</v>
      </c>
      <c r="AF173">
        <f>SUMIFS('EPS BAU Outputs'!AE:AE,'EPS BAU Outputs'!$A:$A,"*"&amp;$C173&amp;"*",'EPS BAU Outputs'!$A:$A,"*"&amp;$B173&amp;"*",'EPS BAU Outputs'!$A:$A,"*"&amp;$A173&amp;"*",'EPS BAU Outputs'!$B:$B,$B$152)/10^12*VLOOKUP($C173,GWPbyPollutant,2,FALSE)</f>
        <v>1.3493199999999999</v>
      </c>
      <c r="AG173">
        <f>SUMIFS('EPS BAU Outputs'!AF:AF,'EPS BAU Outputs'!$A:$A,"*"&amp;$C173&amp;"*",'EPS BAU Outputs'!$A:$A,"*"&amp;$B173&amp;"*",'EPS BAU Outputs'!$A:$A,"*"&amp;$A173&amp;"*",'EPS BAU Outputs'!$B:$B,$B$152)/10^12*VLOOKUP($C173,GWPbyPollutant,2,FALSE)</f>
        <v>1.3493199999999999</v>
      </c>
      <c r="AH173">
        <f>SUMIFS('EPS BAU Outputs'!AG:AG,'EPS BAU Outputs'!$A:$A,"*"&amp;$C173&amp;"*",'EPS BAU Outputs'!$A:$A,"*"&amp;$B173&amp;"*",'EPS BAU Outputs'!$A:$A,"*"&amp;$A173&amp;"*",'EPS BAU Outputs'!$B:$B,$B$152)/10^12*VLOOKUP($C173,GWPbyPollutant,2,FALSE)</f>
        <v>1.3493199999999999</v>
      </c>
    </row>
    <row r="174" spans="1:34" hidden="1" outlineLevel="1">
      <c r="A174" t="s">
        <v>597</v>
      </c>
      <c r="B174" t="s">
        <v>531</v>
      </c>
      <c r="C174" t="s">
        <v>411</v>
      </c>
      <c r="D174">
        <f>SUMIFS('EPS BAU Outputs'!C:C,'EPS BAU Outputs'!$A:$A,"*"&amp;$C174&amp;"*",'EPS BAU Outputs'!$A:$A,"*"&amp;$B174&amp;"*",'EPS BAU Outputs'!$A:$A,"*"&amp;$A174&amp;"*",'EPS BAU Outputs'!$B:$B,$B$152)/10^12*VLOOKUP($C174,GWPbyPollutant,2,FALSE)</f>
        <v>0.37630000000000002</v>
      </c>
      <c r="E174">
        <f>SUMIFS('EPS BAU Outputs'!D:D,'EPS BAU Outputs'!$A:$A,"*"&amp;$C174&amp;"*",'EPS BAU Outputs'!$A:$A,"*"&amp;$B174&amp;"*",'EPS BAU Outputs'!$A:$A,"*"&amp;$A174&amp;"*",'EPS BAU Outputs'!$B:$B,$B$152)/10^12*VLOOKUP($C174,GWPbyPollutant,2,FALSE)</f>
        <v>0.37630000000000002</v>
      </c>
      <c r="F174">
        <f>SUMIFS('EPS BAU Outputs'!E:E,'EPS BAU Outputs'!$A:$A,"*"&amp;$C174&amp;"*",'EPS BAU Outputs'!$A:$A,"*"&amp;$B174&amp;"*",'EPS BAU Outputs'!$A:$A,"*"&amp;$A174&amp;"*",'EPS BAU Outputs'!$B:$B,$B$152)/10^12*VLOOKUP($C174,GWPbyPollutant,2,FALSE)</f>
        <v>0.37630000000000002</v>
      </c>
      <c r="G174">
        <f>SUMIFS('EPS BAU Outputs'!F:F,'EPS BAU Outputs'!$A:$A,"*"&amp;$C174&amp;"*",'EPS BAU Outputs'!$A:$A,"*"&amp;$B174&amp;"*",'EPS BAU Outputs'!$A:$A,"*"&amp;$A174&amp;"*",'EPS BAU Outputs'!$B:$B,$B$152)/10^12*VLOOKUP($C174,GWPbyPollutant,2,FALSE)</f>
        <v>0.37630000000000002</v>
      </c>
      <c r="H174">
        <f>SUMIFS('EPS BAU Outputs'!G:G,'EPS BAU Outputs'!$A:$A,"*"&amp;$C174&amp;"*",'EPS BAU Outputs'!$A:$A,"*"&amp;$B174&amp;"*",'EPS BAU Outputs'!$A:$A,"*"&amp;$A174&amp;"*",'EPS BAU Outputs'!$B:$B,$B$152)/10^12*VLOOKUP($C174,GWPbyPollutant,2,FALSE)</f>
        <v>0.37630000000000002</v>
      </c>
      <c r="I174">
        <f>SUMIFS('EPS BAU Outputs'!H:H,'EPS BAU Outputs'!$A:$A,"*"&amp;$C174&amp;"*",'EPS BAU Outputs'!$A:$A,"*"&amp;$B174&amp;"*",'EPS BAU Outputs'!$A:$A,"*"&amp;$A174&amp;"*",'EPS BAU Outputs'!$B:$B,$B$152)/10^12*VLOOKUP($C174,GWPbyPollutant,2,FALSE)</f>
        <v>0.37630000000000002</v>
      </c>
      <c r="J174">
        <f>SUMIFS('EPS BAU Outputs'!I:I,'EPS BAU Outputs'!$A:$A,"*"&amp;$C174&amp;"*",'EPS BAU Outputs'!$A:$A,"*"&amp;$B174&amp;"*",'EPS BAU Outputs'!$A:$A,"*"&amp;$A174&amp;"*",'EPS BAU Outputs'!$B:$B,$B$152)/10^12*VLOOKUP($C174,GWPbyPollutant,2,FALSE)</f>
        <v>0.37630000000000002</v>
      </c>
      <c r="K174">
        <f>SUMIFS('EPS BAU Outputs'!J:J,'EPS BAU Outputs'!$A:$A,"*"&amp;$C174&amp;"*",'EPS BAU Outputs'!$A:$A,"*"&amp;$B174&amp;"*",'EPS BAU Outputs'!$A:$A,"*"&amp;$A174&amp;"*",'EPS BAU Outputs'!$B:$B,$B$152)/10^12*VLOOKUP($C174,GWPbyPollutant,2,FALSE)</f>
        <v>0.37630000000000002</v>
      </c>
      <c r="L174">
        <f>SUMIFS('EPS BAU Outputs'!K:K,'EPS BAU Outputs'!$A:$A,"*"&amp;$C174&amp;"*",'EPS BAU Outputs'!$A:$A,"*"&amp;$B174&amp;"*",'EPS BAU Outputs'!$A:$A,"*"&amp;$A174&amp;"*",'EPS BAU Outputs'!$B:$B,$B$152)/10^12*VLOOKUP($C174,GWPbyPollutant,2,FALSE)</f>
        <v>0.37630000000000002</v>
      </c>
      <c r="M174">
        <f>SUMIFS('EPS BAU Outputs'!L:L,'EPS BAU Outputs'!$A:$A,"*"&amp;$C174&amp;"*",'EPS BAU Outputs'!$A:$A,"*"&amp;$B174&amp;"*",'EPS BAU Outputs'!$A:$A,"*"&amp;$A174&amp;"*",'EPS BAU Outputs'!$B:$B,$B$152)/10^12*VLOOKUP($C174,GWPbyPollutant,2,FALSE)</f>
        <v>0.37630000000000002</v>
      </c>
      <c r="N174">
        <f>SUMIFS('EPS BAU Outputs'!M:M,'EPS BAU Outputs'!$A:$A,"*"&amp;$C174&amp;"*",'EPS BAU Outputs'!$A:$A,"*"&amp;$B174&amp;"*",'EPS BAU Outputs'!$A:$A,"*"&amp;$A174&amp;"*",'EPS BAU Outputs'!$B:$B,$B$152)/10^12*VLOOKUP($C174,GWPbyPollutant,2,FALSE)</f>
        <v>0.37630000000000002</v>
      </c>
      <c r="O174">
        <f>SUMIFS('EPS BAU Outputs'!N:N,'EPS BAU Outputs'!$A:$A,"*"&amp;$C174&amp;"*",'EPS BAU Outputs'!$A:$A,"*"&amp;$B174&amp;"*",'EPS BAU Outputs'!$A:$A,"*"&amp;$A174&amp;"*",'EPS BAU Outputs'!$B:$B,$B$152)/10^12*VLOOKUP($C174,GWPbyPollutant,2,FALSE)</f>
        <v>0.37630000000000002</v>
      </c>
      <c r="P174">
        <f>SUMIFS('EPS BAU Outputs'!O:O,'EPS BAU Outputs'!$A:$A,"*"&amp;$C174&amp;"*",'EPS BAU Outputs'!$A:$A,"*"&amp;$B174&amp;"*",'EPS BAU Outputs'!$A:$A,"*"&amp;$A174&amp;"*",'EPS BAU Outputs'!$B:$B,$B$152)/10^12*VLOOKUP($C174,GWPbyPollutant,2,FALSE)</f>
        <v>0.37630000000000002</v>
      </c>
      <c r="Q174">
        <f>SUMIFS('EPS BAU Outputs'!P:P,'EPS BAU Outputs'!$A:$A,"*"&amp;$C174&amp;"*",'EPS BAU Outputs'!$A:$A,"*"&amp;$B174&amp;"*",'EPS BAU Outputs'!$A:$A,"*"&amp;$A174&amp;"*",'EPS BAU Outputs'!$B:$B,$B$152)/10^12*VLOOKUP($C174,GWPbyPollutant,2,FALSE)</f>
        <v>0.37630000000000002</v>
      </c>
      <c r="R174">
        <f>SUMIFS('EPS BAU Outputs'!Q:Q,'EPS BAU Outputs'!$A:$A,"*"&amp;$C174&amp;"*",'EPS BAU Outputs'!$A:$A,"*"&amp;$B174&amp;"*",'EPS BAU Outputs'!$A:$A,"*"&amp;$A174&amp;"*",'EPS BAU Outputs'!$B:$B,$B$152)/10^12*VLOOKUP($C174,GWPbyPollutant,2,FALSE)</f>
        <v>0.37630000000000002</v>
      </c>
      <c r="S174">
        <f>SUMIFS('EPS BAU Outputs'!R:R,'EPS BAU Outputs'!$A:$A,"*"&amp;$C174&amp;"*",'EPS BAU Outputs'!$A:$A,"*"&amp;$B174&amp;"*",'EPS BAU Outputs'!$A:$A,"*"&amp;$A174&amp;"*",'EPS BAU Outputs'!$B:$B,$B$152)/10^12*VLOOKUP($C174,GWPbyPollutant,2,FALSE)</f>
        <v>0.37630000000000002</v>
      </c>
      <c r="T174">
        <f>SUMIFS('EPS BAU Outputs'!S:S,'EPS BAU Outputs'!$A:$A,"*"&amp;$C174&amp;"*",'EPS BAU Outputs'!$A:$A,"*"&amp;$B174&amp;"*",'EPS BAU Outputs'!$A:$A,"*"&amp;$A174&amp;"*",'EPS BAU Outputs'!$B:$B,$B$152)/10^12*VLOOKUP($C174,GWPbyPollutant,2,FALSE)</f>
        <v>0.37630000000000002</v>
      </c>
      <c r="U174">
        <f>SUMIFS('EPS BAU Outputs'!T:T,'EPS BAU Outputs'!$A:$A,"*"&amp;$C174&amp;"*",'EPS BAU Outputs'!$A:$A,"*"&amp;$B174&amp;"*",'EPS BAU Outputs'!$A:$A,"*"&amp;$A174&amp;"*",'EPS BAU Outputs'!$B:$B,$B$152)/10^12*VLOOKUP($C174,GWPbyPollutant,2,FALSE)</f>
        <v>0.37630000000000002</v>
      </c>
      <c r="V174">
        <f>SUMIFS('EPS BAU Outputs'!U:U,'EPS BAU Outputs'!$A:$A,"*"&amp;$C174&amp;"*",'EPS BAU Outputs'!$A:$A,"*"&amp;$B174&amp;"*",'EPS BAU Outputs'!$A:$A,"*"&amp;$A174&amp;"*",'EPS BAU Outputs'!$B:$B,$B$152)/10^12*VLOOKUP($C174,GWPbyPollutant,2,FALSE)</f>
        <v>0.37630000000000002</v>
      </c>
      <c r="W174">
        <f>SUMIFS('EPS BAU Outputs'!V:V,'EPS BAU Outputs'!$A:$A,"*"&amp;$C174&amp;"*",'EPS BAU Outputs'!$A:$A,"*"&amp;$B174&amp;"*",'EPS BAU Outputs'!$A:$A,"*"&amp;$A174&amp;"*",'EPS BAU Outputs'!$B:$B,$B$152)/10^12*VLOOKUP($C174,GWPbyPollutant,2,FALSE)</f>
        <v>0.37630000000000002</v>
      </c>
      <c r="X174">
        <f>SUMIFS('EPS BAU Outputs'!W:W,'EPS BAU Outputs'!$A:$A,"*"&amp;$C174&amp;"*",'EPS BAU Outputs'!$A:$A,"*"&amp;$B174&amp;"*",'EPS BAU Outputs'!$A:$A,"*"&amp;$A174&amp;"*",'EPS BAU Outputs'!$B:$B,$B$152)/10^12*VLOOKUP($C174,GWPbyPollutant,2,FALSE)</f>
        <v>0.37630000000000002</v>
      </c>
      <c r="Y174">
        <f>SUMIFS('EPS BAU Outputs'!X:X,'EPS BAU Outputs'!$A:$A,"*"&amp;$C174&amp;"*",'EPS BAU Outputs'!$A:$A,"*"&amp;$B174&amp;"*",'EPS BAU Outputs'!$A:$A,"*"&amp;$A174&amp;"*",'EPS BAU Outputs'!$B:$B,$B$152)/10^12*VLOOKUP($C174,GWPbyPollutant,2,FALSE)</f>
        <v>0.37630000000000002</v>
      </c>
      <c r="Z174">
        <f>SUMIFS('EPS BAU Outputs'!Y:Y,'EPS BAU Outputs'!$A:$A,"*"&amp;$C174&amp;"*",'EPS BAU Outputs'!$A:$A,"*"&amp;$B174&amp;"*",'EPS BAU Outputs'!$A:$A,"*"&amp;$A174&amp;"*",'EPS BAU Outputs'!$B:$B,$B$152)/10^12*VLOOKUP($C174,GWPbyPollutant,2,FALSE)</f>
        <v>0.37630000000000002</v>
      </c>
      <c r="AA174">
        <f>SUMIFS('EPS BAU Outputs'!Z:Z,'EPS BAU Outputs'!$A:$A,"*"&amp;$C174&amp;"*",'EPS BAU Outputs'!$A:$A,"*"&amp;$B174&amp;"*",'EPS BAU Outputs'!$A:$A,"*"&amp;$A174&amp;"*",'EPS BAU Outputs'!$B:$B,$B$152)/10^12*VLOOKUP($C174,GWPbyPollutant,2,FALSE)</f>
        <v>0.37630000000000002</v>
      </c>
      <c r="AB174">
        <f>SUMIFS('EPS BAU Outputs'!AA:AA,'EPS BAU Outputs'!$A:$A,"*"&amp;$C174&amp;"*",'EPS BAU Outputs'!$A:$A,"*"&amp;$B174&amp;"*",'EPS BAU Outputs'!$A:$A,"*"&amp;$A174&amp;"*",'EPS BAU Outputs'!$B:$B,$B$152)/10^12*VLOOKUP($C174,GWPbyPollutant,2,FALSE)</f>
        <v>0.37630000000000002</v>
      </c>
      <c r="AC174">
        <f>SUMIFS('EPS BAU Outputs'!AB:AB,'EPS BAU Outputs'!$A:$A,"*"&amp;$C174&amp;"*",'EPS BAU Outputs'!$A:$A,"*"&amp;$B174&amp;"*",'EPS BAU Outputs'!$A:$A,"*"&amp;$A174&amp;"*",'EPS BAU Outputs'!$B:$B,$B$152)/10^12*VLOOKUP($C174,GWPbyPollutant,2,FALSE)</f>
        <v>0.37630000000000002</v>
      </c>
      <c r="AD174">
        <f>SUMIFS('EPS BAU Outputs'!AC:AC,'EPS BAU Outputs'!$A:$A,"*"&amp;$C174&amp;"*",'EPS BAU Outputs'!$A:$A,"*"&amp;$B174&amp;"*",'EPS BAU Outputs'!$A:$A,"*"&amp;$A174&amp;"*",'EPS BAU Outputs'!$B:$B,$B$152)/10^12*VLOOKUP($C174,GWPbyPollutant,2,FALSE)</f>
        <v>0.37630000000000002</v>
      </c>
      <c r="AE174">
        <f>SUMIFS('EPS BAU Outputs'!AD:AD,'EPS BAU Outputs'!$A:$A,"*"&amp;$C174&amp;"*",'EPS BAU Outputs'!$A:$A,"*"&amp;$B174&amp;"*",'EPS BAU Outputs'!$A:$A,"*"&amp;$A174&amp;"*",'EPS BAU Outputs'!$B:$B,$B$152)/10^12*VLOOKUP($C174,GWPbyPollutant,2,FALSE)</f>
        <v>0.37630000000000002</v>
      </c>
      <c r="AF174">
        <f>SUMIFS('EPS BAU Outputs'!AE:AE,'EPS BAU Outputs'!$A:$A,"*"&amp;$C174&amp;"*",'EPS BAU Outputs'!$A:$A,"*"&amp;$B174&amp;"*",'EPS BAU Outputs'!$A:$A,"*"&amp;$A174&amp;"*",'EPS BAU Outputs'!$B:$B,$B$152)/10^12*VLOOKUP($C174,GWPbyPollutant,2,FALSE)</f>
        <v>0.37630000000000002</v>
      </c>
      <c r="AG174">
        <f>SUMIFS('EPS BAU Outputs'!AF:AF,'EPS BAU Outputs'!$A:$A,"*"&amp;$C174&amp;"*",'EPS BAU Outputs'!$A:$A,"*"&amp;$B174&amp;"*",'EPS BAU Outputs'!$A:$A,"*"&amp;$A174&amp;"*",'EPS BAU Outputs'!$B:$B,$B$152)/10^12*VLOOKUP($C174,GWPbyPollutant,2,FALSE)</f>
        <v>0.37630000000000002</v>
      </c>
      <c r="AH174">
        <f>SUMIFS('EPS BAU Outputs'!AG:AG,'EPS BAU Outputs'!$A:$A,"*"&amp;$C174&amp;"*",'EPS BAU Outputs'!$A:$A,"*"&amp;$B174&amp;"*",'EPS BAU Outputs'!$A:$A,"*"&amp;$A174&amp;"*",'EPS BAU Outputs'!$B:$B,$B$152)/10^12*VLOOKUP($C174,GWPbyPollutant,2,FALSE)</f>
        <v>0.37630000000000002</v>
      </c>
    </row>
    <row r="175" spans="1:34" hidden="1" outlineLevel="1">
      <c r="A175" t="s">
        <v>597</v>
      </c>
      <c r="B175" t="s">
        <v>531</v>
      </c>
      <c r="C175" t="s">
        <v>595</v>
      </c>
      <c r="D175">
        <f>SUMIFS('EPS BAU Outputs'!C:C,'EPS BAU Outputs'!$A:$A,"*"&amp;$C175&amp;"*",'EPS BAU Outputs'!$A:$A,"*"&amp;$B175&amp;"*",'EPS BAU Outputs'!$A:$A,"*"&amp;$A175&amp;"*",'EPS BAU Outputs'!$B:$B,$B$152)/10^12*VLOOKUP($C175,GWPbyPollutant,2,FALSE)</f>
        <v>0</v>
      </c>
      <c r="E175">
        <f>SUMIFS('EPS BAU Outputs'!D:D,'EPS BAU Outputs'!$A:$A,"*"&amp;$C175&amp;"*",'EPS BAU Outputs'!$A:$A,"*"&amp;$B175&amp;"*",'EPS BAU Outputs'!$A:$A,"*"&amp;$A175&amp;"*",'EPS BAU Outputs'!$B:$B,$B$152)/10^12*VLOOKUP($C175,GWPbyPollutant,2,FALSE)</f>
        <v>0</v>
      </c>
      <c r="F175">
        <f>SUMIFS('EPS BAU Outputs'!E:E,'EPS BAU Outputs'!$A:$A,"*"&amp;$C175&amp;"*",'EPS BAU Outputs'!$A:$A,"*"&amp;$B175&amp;"*",'EPS BAU Outputs'!$A:$A,"*"&amp;$A175&amp;"*",'EPS BAU Outputs'!$B:$B,$B$152)/10^12*VLOOKUP($C175,GWPbyPollutant,2,FALSE)</f>
        <v>0</v>
      </c>
      <c r="G175">
        <f>SUMIFS('EPS BAU Outputs'!F:F,'EPS BAU Outputs'!$A:$A,"*"&amp;$C175&amp;"*",'EPS BAU Outputs'!$A:$A,"*"&amp;$B175&amp;"*",'EPS BAU Outputs'!$A:$A,"*"&amp;$A175&amp;"*",'EPS BAU Outputs'!$B:$B,$B$152)/10^12*VLOOKUP($C175,GWPbyPollutant,2,FALSE)</f>
        <v>0</v>
      </c>
      <c r="H175">
        <f>SUMIFS('EPS BAU Outputs'!G:G,'EPS BAU Outputs'!$A:$A,"*"&amp;$C175&amp;"*",'EPS BAU Outputs'!$A:$A,"*"&amp;$B175&amp;"*",'EPS BAU Outputs'!$A:$A,"*"&amp;$A175&amp;"*",'EPS BAU Outputs'!$B:$B,$B$152)/10^12*VLOOKUP($C175,GWPbyPollutant,2,FALSE)</f>
        <v>0</v>
      </c>
      <c r="I175">
        <f>SUMIFS('EPS BAU Outputs'!H:H,'EPS BAU Outputs'!$A:$A,"*"&amp;$C175&amp;"*",'EPS BAU Outputs'!$A:$A,"*"&amp;$B175&amp;"*",'EPS BAU Outputs'!$A:$A,"*"&amp;$A175&amp;"*",'EPS BAU Outputs'!$B:$B,$B$152)/10^12*VLOOKUP($C175,GWPbyPollutant,2,FALSE)</f>
        <v>0</v>
      </c>
      <c r="J175">
        <f>SUMIFS('EPS BAU Outputs'!I:I,'EPS BAU Outputs'!$A:$A,"*"&amp;$C175&amp;"*",'EPS BAU Outputs'!$A:$A,"*"&amp;$B175&amp;"*",'EPS BAU Outputs'!$A:$A,"*"&amp;$A175&amp;"*",'EPS BAU Outputs'!$B:$B,$B$152)/10^12*VLOOKUP($C175,GWPbyPollutant,2,FALSE)</f>
        <v>0</v>
      </c>
      <c r="K175">
        <f>SUMIFS('EPS BAU Outputs'!J:J,'EPS BAU Outputs'!$A:$A,"*"&amp;$C175&amp;"*",'EPS BAU Outputs'!$A:$A,"*"&amp;$B175&amp;"*",'EPS BAU Outputs'!$A:$A,"*"&amp;$A175&amp;"*",'EPS BAU Outputs'!$B:$B,$B$152)/10^12*VLOOKUP($C175,GWPbyPollutant,2,FALSE)</f>
        <v>0</v>
      </c>
      <c r="L175">
        <f>SUMIFS('EPS BAU Outputs'!K:K,'EPS BAU Outputs'!$A:$A,"*"&amp;$C175&amp;"*",'EPS BAU Outputs'!$A:$A,"*"&amp;$B175&amp;"*",'EPS BAU Outputs'!$A:$A,"*"&amp;$A175&amp;"*",'EPS BAU Outputs'!$B:$B,$B$152)/10^12*VLOOKUP($C175,GWPbyPollutant,2,FALSE)</f>
        <v>0</v>
      </c>
      <c r="M175">
        <f>SUMIFS('EPS BAU Outputs'!L:L,'EPS BAU Outputs'!$A:$A,"*"&amp;$C175&amp;"*",'EPS BAU Outputs'!$A:$A,"*"&amp;$B175&amp;"*",'EPS BAU Outputs'!$A:$A,"*"&amp;$A175&amp;"*",'EPS BAU Outputs'!$B:$B,$B$152)/10^12*VLOOKUP($C175,GWPbyPollutant,2,FALSE)</f>
        <v>0</v>
      </c>
      <c r="N175">
        <f>SUMIFS('EPS BAU Outputs'!M:M,'EPS BAU Outputs'!$A:$A,"*"&amp;$C175&amp;"*",'EPS BAU Outputs'!$A:$A,"*"&amp;$B175&amp;"*",'EPS BAU Outputs'!$A:$A,"*"&amp;$A175&amp;"*",'EPS BAU Outputs'!$B:$B,$B$152)/10^12*VLOOKUP($C175,GWPbyPollutant,2,FALSE)</f>
        <v>0</v>
      </c>
      <c r="O175">
        <f>SUMIFS('EPS BAU Outputs'!N:N,'EPS BAU Outputs'!$A:$A,"*"&amp;$C175&amp;"*",'EPS BAU Outputs'!$A:$A,"*"&amp;$B175&amp;"*",'EPS BAU Outputs'!$A:$A,"*"&amp;$A175&amp;"*",'EPS BAU Outputs'!$B:$B,$B$152)/10^12*VLOOKUP($C175,GWPbyPollutant,2,FALSE)</f>
        <v>0</v>
      </c>
      <c r="P175">
        <f>SUMIFS('EPS BAU Outputs'!O:O,'EPS BAU Outputs'!$A:$A,"*"&amp;$C175&amp;"*",'EPS BAU Outputs'!$A:$A,"*"&amp;$B175&amp;"*",'EPS BAU Outputs'!$A:$A,"*"&amp;$A175&amp;"*",'EPS BAU Outputs'!$B:$B,$B$152)/10^12*VLOOKUP($C175,GWPbyPollutant,2,FALSE)</f>
        <v>0</v>
      </c>
      <c r="Q175">
        <f>SUMIFS('EPS BAU Outputs'!P:P,'EPS BAU Outputs'!$A:$A,"*"&amp;$C175&amp;"*",'EPS BAU Outputs'!$A:$A,"*"&amp;$B175&amp;"*",'EPS BAU Outputs'!$A:$A,"*"&amp;$A175&amp;"*",'EPS BAU Outputs'!$B:$B,$B$152)/10^12*VLOOKUP($C175,GWPbyPollutant,2,FALSE)</f>
        <v>0</v>
      </c>
      <c r="R175">
        <f>SUMIFS('EPS BAU Outputs'!Q:Q,'EPS BAU Outputs'!$A:$A,"*"&amp;$C175&amp;"*",'EPS BAU Outputs'!$A:$A,"*"&amp;$B175&amp;"*",'EPS BAU Outputs'!$A:$A,"*"&amp;$A175&amp;"*",'EPS BAU Outputs'!$B:$B,$B$152)/10^12*VLOOKUP($C175,GWPbyPollutant,2,FALSE)</f>
        <v>0</v>
      </c>
      <c r="S175">
        <f>SUMIFS('EPS BAU Outputs'!R:R,'EPS BAU Outputs'!$A:$A,"*"&amp;$C175&amp;"*",'EPS BAU Outputs'!$A:$A,"*"&amp;$B175&amp;"*",'EPS BAU Outputs'!$A:$A,"*"&amp;$A175&amp;"*",'EPS BAU Outputs'!$B:$B,$B$152)/10^12*VLOOKUP($C175,GWPbyPollutant,2,FALSE)</f>
        <v>0</v>
      </c>
      <c r="T175">
        <f>SUMIFS('EPS BAU Outputs'!S:S,'EPS BAU Outputs'!$A:$A,"*"&amp;$C175&amp;"*",'EPS BAU Outputs'!$A:$A,"*"&amp;$B175&amp;"*",'EPS BAU Outputs'!$A:$A,"*"&amp;$A175&amp;"*",'EPS BAU Outputs'!$B:$B,$B$152)/10^12*VLOOKUP($C175,GWPbyPollutant,2,FALSE)</f>
        <v>0</v>
      </c>
      <c r="U175">
        <f>SUMIFS('EPS BAU Outputs'!T:T,'EPS BAU Outputs'!$A:$A,"*"&amp;$C175&amp;"*",'EPS BAU Outputs'!$A:$A,"*"&amp;$B175&amp;"*",'EPS BAU Outputs'!$A:$A,"*"&amp;$A175&amp;"*",'EPS BAU Outputs'!$B:$B,$B$152)/10^12*VLOOKUP($C175,GWPbyPollutant,2,FALSE)</f>
        <v>0</v>
      </c>
      <c r="V175">
        <f>SUMIFS('EPS BAU Outputs'!U:U,'EPS BAU Outputs'!$A:$A,"*"&amp;$C175&amp;"*",'EPS BAU Outputs'!$A:$A,"*"&amp;$B175&amp;"*",'EPS BAU Outputs'!$A:$A,"*"&amp;$A175&amp;"*",'EPS BAU Outputs'!$B:$B,$B$152)/10^12*VLOOKUP($C175,GWPbyPollutant,2,FALSE)</f>
        <v>0</v>
      </c>
      <c r="W175">
        <f>SUMIFS('EPS BAU Outputs'!V:V,'EPS BAU Outputs'!$A:$A,"*"&amp;$C175&amp;"*",'EPS BAU Outputs'!$A:$A,"*"&amp;$B175&amp;"*",'EPS BAU Outputs'!$A:$A,"*"&amp;$A175&amp;"*",'EPS BAU Outputs'!$B:$B,$B$152)/10^12*VLOOKUP($C175,GWPbyPollutant,2,FALSE)</f>
        <v>0</v>
      </c>
      <c r="X175">
        <f>SUMIFS('EPS BAU Outputs'!W:W,'EPS BAU Outputs'!$A:$A,"*"&amp;$C175&amp;"*",'EPS BAU Outputs'!$A:$A,"*"&amp;$B175&amp;"*",'EPS BAU Outputs'!$A:$A,"*"&amp;$A175&amp;"*",'EPS BAU Outputs'!$B:$B,$B$152)/10^12*VLOOKUP($C175,GWPbyPollutant,2,FALSE)</f>
        <v>0</v>
      </c>
      <c r="Y175">
        <f>SUMIFS('EPS BAU Outputs'!X:X,'EPS BAU Outputs'!$A:$A,"*"&amp;$C175&amp;"*",'EPS BAU Outputs'!$A:$A,"*"&amp;$B175&amp;"*",'EPS BAU Outputs'!$A:$A,"*"&amp;$A175&amp;"*",'EPS BAU Outputs'!$B:$B,$B$152)/10^12*VLOOKUP($C175,GWPbyPollutant,2,FALSE)</f>
        <v>0</v>
      </c>
      <c r="Z175">
        <f>SUMIFS('EPS BAU Outputs'!Y:Y,'EPS BAU Outputs'!$A:$A,"*"&amp;$C175&amp;"*",'EPS BAU Outputs'!$A:$A,"*"&amp;$B175&amp;"*",'EPS BAU Outputs'!$A:$A,"*"&amp;$A175&amp;"*",'EPS BAU Outputs'!$B:$B,$B$152)/10^12*VLOOKUP($C175,GWPbyPollutant,2,FALSE)</f>
        <v>0</v>
      </c>
      <c r="AA175">
        <f>SUMIFS('EPS BAU Outputs'!Z:Z,'EPS BAU Outputs'!$A:$A,"*"&amp;$C175&amp;"*",'EPS BAU Outputs'!$A:$A,"*"&amp;$B175&amp;"*",'EPS BAU Outputs'!$A:$A,"*"&amp;$A175&amp;"*",'EPS BAU Outputs'!$B:$B,$B$152)/10^12*VLOOKUP($C175,GWPbyPollutant,2,FALSE)</f>
        <v>0</v>
      </c>
      <c r="AB175">
        <f>SUMIFS('EPS BAU Outputs'!AA:AA,'EPS BAU Outputs'!$A:$A,"*"&amp;$C175&amp;"*",'EPS BAU Outputs'!$A:$A,"*"&amp;$B175&amp;"*",'EPS BAU Outputs'!$A:$A,"*"&amp;$A175&amp;"*",'EPS BAU Outputs'!$B:$B,$B$152)/10^12*VLOOKUP($C175,GWPbyPollutant,2,FALSE)</f>
        <v>0</v>
      </c>
      <c r="AC175">
        <f>SUMIFS('EPS BAU Outputs'!AB:AB,'EPS BAU Outputs'!$A:$A,"*"&amp;$C175&amp;"*",'EPS BAU Outputs'!$A:$A,"*"&amp;$B175&amp;"*",'EPS BAU Outputs'!$A:$A,"*"&amp;$A175&amp;"*",'EPS BAU Outputs'!$B:$B,$B$152)/10^12*VLOOKUP($C175,GWPbyPollutant,2,FALSE)</f>
        <v>0</v>
      </c>
      <c r="AD175">
        <f>SUMIFS('EPS BAU Outputs'!AC:AC,'EPS BAU Outputs'!$A:$A,"*"&amp;$C175&amp;"*",'EPS BAU Outputs'!$A:$A,"*"&amp;$B175&amp;"*",'EPS BAU Outputs'!$A:$A,"*"&amp;$A175&amp;"*",'EPS BAU Outputs'!$B:$B,$B$152)/10^12*VLOOKUP($C175,GWPbyPollutant,2,FALSE)</f>
        <v>0</v>
      </c>
      <c r="AE175">
        <f>SUMIFS('EPS BAU Outputs'!AD:AD,'EPS BAU Outputs'!$A:$A,"*"&amp;$C175&amp;"*",'EPS BAU Outputs'!$A:$A,"*"&amp;$B175&amp;"*",'EPS BAU Outputs'!$A:$A,"*"&amp;$A175&amp;"*",'EPS BAU Outputs'!$B:$B,$B$152)/10^12*VLOOKUP($C175,GWPbyPollutant,2,FALSE)</f>
        <v>0</v>
      </c>
      <c r="AF175">
        <f>SUMIFS('EPS BAU Outputs'!AE:AE,'EPS BAU Outputs'!$A:$A,"*"&amp;$C175&amp;"*",'EPS BAU Outputs'!$A:$A,"*"&amp;$B175&amp;"*",'EPS BAU Outputs'!$A:$A,"*"&amp;$A175&amp;"*",'EPS BAU Outputs'!$B:$B,$B$152)/10^12*VLOOKUP($C175,GWPbyPollutant,2,FALSE)</f>
        <v>0</v>
      </c>
      <c r="AG175">
        <f>SUMIFS('EPS BAU Outputs'!AF:AF,'EPS BAU Outputs'!$A:$A,"*"&amp;$C175&amp;"*",'EPS BAU Outputs'!$A:$A,"*"&amp;$B175&amp;"*",'EPS BAU Outputs'!$A:$A,"*"&amp;$A175&amp;"*",'EPS BAU Outputs'!$B:$B,$B$152)/10^12*VLOOKUP($C175,GWPbyPollutant,2,FALSE)</f>
        <v>0</v>
      </c>
      <c r="AH175">
        <f>SUMIFS('EPS BAU Outputs'!AG:AG,'EPS BAU Outputs'!$A:$A,"*"&amp;$C175&amp;"*",'EPS BAU Outputs'!$A:$A,"*"&amp;$B175&amp;"*",'EPS BAU Outputs'!$A:$A,"*"&amp;$A175&amp;"*",'EPS BAU Outputs'!$B:$B,$B$152)/10^12*VLOOKUP($C175,GWPbyPollutant,2,FALSE)</f>
        <v>0</v>
      </c>
    </row>
    <row r="176" spans="1:34" hidden="1" outlineLevel="1">
      <c r="A176" t="s">
        <v>597</v>
      </c>
      <c r="B176" t="s">
        <v>532</v>
      </c>
      <c r="C176" t="s">
        <v>412</v>
      </c>
      <c r="D176">
        <f>SUMIFS('EPS BAU Outputs'!C:C,'EPS BAU Outputs'!$A:$A,"*"&amp;$C176&amp;"*",'EPS BAU Outputs'!$A:$A,"*"&amp;$B176&amp;"*",'EPS BAU Outputs'!$A:$A,"*"&amp;$A176&amp;"*",'EPS BAU Outputs'!$B:$B,$B$152)/10^12*VLOOKUP($C176,GWPbyPollutant,2,FALSE)</f>
        <v>0</v>
      </c>
      <c r="E176">
        <f>SUMIFS('EPS BAU Outputs'!D:D,'EPS BAU Outputs'!$A:$A,"*"&amp;$C176&amp;"*",'EPS BAU Outputs'!$A:$A,"*"&amp;$B176&amp;"*",'EPS BAU Outputs'!$A:$A,"*"&amp;$A176&amp;"*",'EPS BAU Outputs'!$B:$B,$B$152)/10^12*VLOOKUP($C176,GWPbyPollutant,2,FALSE)</f>
        <v>0</v>
      </c>
      <c r="F176">
        <f>SUMIFS('EPS BAU Outputs'!E:E,'EPS BAU Outputs'!$A:$A,"*"&amp;$C176&amp;"*",'EPS BAU Outputs'!$A:$A,"*"&amp;$B176&amp;"*",'EPS BAU Outputs'!$A:$A,"*"&amp;$A176&amp;"*",'EPS BAU Outputs'!$B:$B,$B$152)/10^12*VLOOKUP($C176,GWPbyPollutant,2,FALSE)</f>
        <v>0</v>
      </c>
      <c r="G176">
        <f>SUMIFS('EPS BAU Outputs'!F:F,'EPS BAU Outputs'!$A:$A,"*"&amp;$C176&amp;"*",'EPS BAU Outputs'!$A:$A,"*"&amp;$B176&amp;"*",'EPS BAU Outputs'!$A:$A,"*"&amp;$A176&amp;"*",'EPS BAU Outputs'!$B:$B,$B$152)/10^12*VLOOKUP($C176,GWPbyPollutant,2,FALSE)</f>
        <v>0</v>
      </c>
      <c r="H176">
        <f>SUMIFS('EPS BAU Outputs'!G:G,'EPS BAU Outputs'!$A:$A,"*"&amp;$C176&amp;"*",'EPS BAU Outputs'!$A:$A,"*"&amp;$B176&amp;"*",'EPS BAU Outputs'!$A:$A,"*"&amp;$A176&amp;"*",'EPS BAU Outputs'!$B:$B,$B$152)/10^12*VLOOKUP($C176,GWPbyPollutant,2,FALSE)</f>
        <v>0</v>
      </c>
      <c r="I176">
        <f>SUMIFS('EPS BAU Outputs'!H:H,'EPS BAU Outputs'!$A:$A,"*"&amp;$C176&amp;"*",'EPS BAU Outputs'!$A:$A,"*"&amp;$B176&amp;"*",'EPS BAU Outputs'!$A:$A,"*"&amp;$A176&amp;"*",'EPS BAU Outputs'!$B:$B,$B$152)/10^12*VLOOKUP($C176,GWPbyPollutant,2,FALSE)</f>
        <v>0</v>
      </c>
      <c r="J176">
        <f>SUMIFS('EPS BAU Outputs'!I:I,'EPS BAU Outputs'!$A:$A,"*"&amp;$C176&amp;"*",'EPS BAU Outputs'!$A:$A,"*"&amp;$B176&amp;"*",'EPS BAU Outputs'!$A:$A,"*"&amp;$A176&amp;"*",'EPS BAU Outputs'!$B:$B,$B$152)/10^12*VLOOKUP($C176,GWPbyPollutant,2,FALSE)</f>
        <v>0</v>
      </c>
      <c r="K176">
        <f>SUMIFS('EPS BAU Outputs'!J:J,'EPS BAU Outputs'!$A:$A,"*"&amp;$C176&amp;"*",'EPS BAU Outputs'!$A:$A,"*"&amp;$B176&amp;"*",'EPS BAU Outputs'!$A:$A,"*"&amp;$A176&amp;"*",'EPS BAU Outputs'!$B:$B,$B$152)/10^12*VLOOKUP($C176,GWPbyPollutant,2,FALSE)</f>
        <v>0</v>
      </c>
      <c r="L176">
        <f>SUMIFS('EPS BAU Outputs'!K:K,'EPS BAU Outputs'!$A:$A,"*"&amp;$C176&amp;"*",'EPS BAU Outputs'!$A:$A,"*"&amp;$B176&amp;"*",'EPS BAU Outputs'!$A:$A,"*"&amp;$A176&amp;"*",'EPS BAU Outputs'!$B:$B,$B$152)/10^12*VLOOKUP($C176,GWPbyPollutant,2,FALSE)</f>
        <v>0</v>
      </c>
      <c r="M176">
        <f>SUMIFS('EPS BAU Outputs'!L:L,'EPS BAU Outputs'!$A:$A,"*"&amp;$C176&amp;"*",'EPS BAU Outputs'!$A:$A,"*"&amp;$B176&amp;"*",'EPS BAU Outputs'!$A:$A,"*"&amp;$A176&amp;"*",'EPS BAU Outputs'!$B:$B,$B$152)/10^12*VLOOKUP($C176,GWPbyPollutant,2,FALSE)</f>
        <v>0</v>
      </c>
      <c r="N176">
        <f>SUMIFS('EPS BAU Outputs'!M:M,'EPS BAU Outputs'!$A:$A,"*"&amp;$C176&amp;"*",'EPS BAU Outputs'!$A:$A,"*"&amp;$B176&amp;"*",'EPS BAU Outputs'!$A:$A,"*"&amp;$A176&amp;"*",'EPS BAU Outputs'!$B:$B,$B$152)/10^12*VLOOKUP($C176,GWPbyPollutant,2,FALSE)</f>
        <v>0</v>
      </c>
      <c r="O176">
        <f>SUMIFS('EPS BAU Outputs'!N:N,'EPS BAU Outputs'!$A:$A,"*"&amp;$C176&amp;"*",'EPS BAU Outputs'!$A:$A,"*"&amp;$B176&amp;"*",'EPS BAU Outputs'!$A:$A,"*"&amp;$A176&amp;"*",'EPS BAU Outputs'!$B:$B,$B$152)/10^12*VLOOKUP($C176,GWPbyPollutant,2,FALSE)</f>
        <v>0</v>
      </c>
      <c r="P176">
        <f>SUMIFS('EPS BAU Outputs'!O:O,'EPS BAU Outputs'!$A:$A,"*"&amp;$C176&amp;"*",'EPS BAU Outputs'!$A:$A,"*"&amp;$B176&amp;"*",'EPS BAU Outputs'!$A:$A,"*"&amp;$A176&amp;"*",'EPS BAU Outputs'!$B:$B,$B$152)/10^12*VLOOKUP($C176,GWPbyPollutant,2,FALSE)</f>
        <v>0</v>
      </c>
      <c r="Q176">
        <f>SUMIFS('EPS BAU Outputs'!P:P,'EPS BAU Outputs'!$A:$A,"*"&amp;$C176&amp;"*",'EPS BAU Outputs'!$A:$A,"*"&amp;$B176&amp;"*",'EPS BAU Outputs'!$A:$A,"*"&amp;$A176&amp;"*",'EPS BAU Outputs'!$B:$B,$B$152)/10^12*VLOOKUP($C176,GWPbyPollutant,2,FALSE)</f>
        <v>0</v>
      </c>
      <c r="R176">
        <f>SUMIFS('EPS BAU Outputs'!Q:Q,'EPS BAU Outputs'!$A:$A,"*"&amp;$C176&amp;"*",'EPS BAU Outputs'!$A:$A,"*"&amp;$B176&amp;"*",'EPS BAU Outputs'!$A:$A,"*"&amp;$A176&amp;"*",'EPS BAU Outputs'!$B:$B,$B$152)/10^12*VLOOKUP($C176,GWPbyPollutant,2,FALSE)</f>
        <v>0</v>
      </c>
      <c r="S176">
        <f>SUMIFS('EPS BAU Outputs'!R:R,'EPS BAU Outputs'!$A:$A,"*"&amp;$C176&amp;"*",'EPS BAU Outputs'!$A:$A,"*"&amp;$B176&amp;"*",'EPS BAU Outputs'!$A:$A,"*"&amp;$A176&amp;"*",'EPS BAU Outputs'!$B:$B,$B$152)/10^12*VLOOKUP($C176,GWPbyPollutant,2,FALSE)</f>
        <v>0</v>
      </c>
      <c r="T176">
        <f>SUMIFS('EPS BAU Outputs'!S:S,'EPS BAU Outputs'!$A:$A,"*"&amp;$C176&amp;"*",'EPS BAU Outputs'!$A:$A,"*"&amp;$B176&amp;"*",'EPS BAU Outputs'!$A:$A,"*"&amp;$A176&amp;"*",'EPS BAU Outputs'!$B:$B,$B$152)/10^12*VLOOKUP($C176,GWPbyPollutant,2,FALSE)</f>
        <v>0</v>
      </c>
      <c r="U176">
        <f>SUMIFS('EPS BAU Outputs'!T:T,'EPS BAU Outputs'!$A:$A,"*"&amp;$C176&amp;"*",'EPS BAU Outputs'!$A:$A,"*"&amp;$B176&amp;"*",'EPS BAU Outputs'!$A:$A,"*"&amp;$A176&amp;"*",'EPS BAU Outputs'!$B:$B,$B$152)/10^12*VLOOKUP($C176,GWPbyPollutant,2,FALSE)</f>
        <v>0</v>
      </c>
      <c r="V176">
        <f>SUMIFS('EPS BAU Outputs'!U:U,'EPS BAU Outputs'!$A:$A,"*"&amp;$C176&amp;"*",'EPS BAU Outputs'!$A:$A,"*"&amp;$B176&amp;"*",'EPS BAU Outputs'!$A:$A,"*"&amp;$A176&amp;"*",'EPS BAU Outputs'!$B:$B,$B$152)/10^12*VLOOKUP($C176,GWPbyPollutant,2,FALSE)</f>
        <v>0</v>
      </c>
      <c r="W176">
        <f>SUMIFS('EPS BAU Outputs'!V:V,'EPS BAU Outputs'!$A:$A,"*"&amp;$C176&amp;"*",'EPS BAU Outputs'!$A:$A,"*"&amp;$B176&amp;"*",'EPS BAU Outputs'!$A:$A,"*"&amp;$A176&amp;"*",'EPS BAU Outputs'!$B:$B,$B$152)/10^12*VLOOKUP($C176,GWPbyPollutant,2,FALSE)</f>
        <v>0</v>
      </c>
      <c r="X176">
        <f>SUMIFS('EPS BAU Outputs'!W:W,'EPS BAU Outputs'!$A:$A,"*"&amp;$C176&amp;"*",'EPS BAU Outputs'!$A:$A,"*"&amp;$B176&amp;"*",'EPS BAU Outputs'!$A:$A,"*"&amp;$A176&amp;"*",'EPS BAU Outputs'!$B:$B,$B$152)/10^12*VLOOKUP($C176,GWPbyPollutant,2,FALSE)</f>
        <v>0</v>
      </c>
      <c r="Y176">
        <f>SUMIFS('EPS BAU Outputs'!X:X,'EPS BAU Outputs'!$A:$A,"*"&amp;$C176&amp;"*",'EPS BAU Outputs'!$A:$A,"*"&amp;$B176&amp;"*",'EPS BAU Outputs'!$A:$A,"*"&amp;$A176&amp;"*",'EPS BAU Outputs'!$B:$B,$B$152)/10^12*VLOOKUP($C176,GWPbyPollutant,2,FALSE)</f>
        <v>0</v>
      </c>
      <c r="Z176">
        <f>SUMIFS('EPS BAU Outputs'!Y:Y,'EPS BAU Outputs'!$A:$A,"*"&amp;$C176&amp;"*",'EPS BAU Outputs'!$A:$A,"*"&amp;$B176&amp;"*",'EPS BAU Outputs'!$A:$A,"*"&amp;$A176&amp;"*",'EPS BAU Outputs'!$B:$B,$B$152)/10^12*VLOOKUP($C176,GWPbyPollutant,2,FALSE)</f>
        <v>0</v>
      </c>
      <c r="AA176">
        <f>SUMIFS('EPS BAU Outputs'!Z:Z,'EPS BAU Outputs'!$A:$A,"*"&amp;$C176&amp;"*",'EPS BAU Outputs'!$A:$A,"*"&amp;$B176&amp;"*",'EPS BAU Outputs'!$A:$A,"*"&amp;$A176&amp;"*",'EPS BAU Outputs'!$B:$B,$B$152)/10^12*VLOOKUP($C176,GWPbyPollutant,2,FALSE)</f>
        <v>0</v>
      </c>
      <c r="AB176">
        <f>SUMIFS('EPS BAU Outputs'!AA:AA,'EPS BAU Outputs'!$A:$A,"*"&amp;$C176&amp;"*",'EPS BAU Outputs'!$A:$A,"*"&amp;$B176&amp;"*",'EPS BAU Outputs'!$A:$A,"*"&amp;$A176&amp;"*",'EPS BAU Outputs'!$B:$B,$B$152)/10^12*VLOOKUP($C176,GWPbyPollutant,2,FALSE)</f>
        <v>0</v>
      </c>
      <c r="AC176">
        <f>SUMIFS('EPS BAU Outputs'!AB:AB,'EPS BAU Outputs'!$A:$A,"*"&amp;$C176&amp;"*",'EPS BAU Outputs'!$A:$A,"*"&amp;$B176&amp;"*",'EPS BAU Outputs'!$A:$A,"*"&amp;$A176&amp;"*",'EPS BAU Outputs'!$B:$B,$B$152)/10^12*VLOOKUP($C176,GWPbyPollutant,2,FALSE)</f>
        <v>0</v>
      </c>
      <c r="AD176">
        <f>SUMIFS('EPS BAU Outputs'!AC:AC,'EPS BAU Outputs'!$A:$A,"*"&amp;$C176&amp;"*",'EPS BAU Outputs'!$A:$A,"*"&amp;$B176&amp;"*",'EPS BAU Outputs'!$A:$A,"*"&amp;$A176&amp;"*",'EPS BAU Outputs'!$B:$B,$B$152)/10^12*VLOOKUP($C176,GWPbyPollutant,2,FALSE)</f>
        <v>0</v>
      </c>
      <c r="AE176">
        <f>SUMIFS('EPS BAU Outputs'!AD:AD,'EPS BAU Outputs'!$A:$A,"*"&amp;$C176&amp;"*",'EPS BAU Outputs'!$A:$A,"*"&amp;$B176&amp;"*",'EPS BAU Outputs'!$A:$A,"*"&amp;$A176&amp;"*",'EPS BAU Outputs'!$B:$B,$B$152)/10^12*VLOOKUP($C176,GWPbyPollutant,2,FALSE)</f>
        <v>0</v>
      </c>
      <c r="AF176">
        <f>SUMIFS('EPS BAU Outputs'!AE:AE,'EPS BAU Outputs'!$A:$A,"*"&amp;$C176&amp;"*",'EPS BAU Outputs'!$A:$A,"*"&amp;$B176&amp;"*",'EPS BAU Outputs'!$A:$A,"*"&amp;$A176&amp;"*",'EPS BAU Outputs'!$B:$B,$B$152)/10^12*VLOOKUP($C176,GWPbyPollutant,2,FALSE)</f>
        <v>0</v>
      </c>
      <c r="AG176">
        <f>SUMIFS('EPS BAU Outputs'!AF:AF,'EPS BAU Outputs'!$A:$A,"*"&amp;$C176&amp;"*",'EPS BAU Outputs'!$A:$A,"*"&amp;$B176&amp;"*",'EPS BAU Outputs'!$A:$A,"*"&amp;$A176&amp;"*",'EPS BAU Outputs'!$B:$B,$B$152)/10^12*VLOOKUP($C176,GWPbyPollutant,2,FALSE)</f>
        <v>0</v>
      </c>
      <c r="AH176">
        <f>SUMIFS('EPS BAU Outputs'!AG:AG,'EPS BAU Outputs'!$A:$A,"*"&amp;$C176&amp;"*",'EPS BAU Outputs'!$A:$A,"*"&amp;$B176&amp;"*",'EPS BAU Outputs'!$A:$A,"*"&amp;$A176&amp;"*",'EPS BAU Outputs'!$B:$B,$B$152)/10^12*VLOOKUP($C176,GWPbyPollutant,2,FALSE)</f>
        <v>0</v>
      </c>
    </row>
    <row r="177" spans="1:36" hidden="1" outlineLevel="1">
      <c r="A177" t="s">
        <v>597</v>
      </c>
      <c r="B177" t="s">
        <v>532</v>
      </c>
      <c r="C177" t="s">
        <v>411</v>
      </c>
      <c r="D177">
        <f>SUMIFS('EPS BAU Outputs'!C:C,'EPS BAU Outputs'!$A:$A,"*"&amp;$C177&amp;"*",'EPS BAU Outputs'!$A:$A,"*"&amp;$B177&amp;"*",'EPS BAU Outputs'!$A:$A,"*"&amp;$A177&amp;"*",'EPS BAU Outputs'!$B:$B,$B$152)/10^12*VLOOKUP($C177,GWPbyPollutant,2,FALSE)</f>
        <v>0</v>
      </c>
      <c r="E177">
        <f>SUMIFS('EPS BAU Outputs'!D:D,'EPS BAU Outputs'!$A:$A,"*"&amp;$C177&amp;"*",'EPS BAU Outputs'!$A:$A,"*"&amp;$B177&amp;"*",'EPS BAU Outputs'!$A:$A,"*"&amp;$A177&amp;"*",'EPS BAU Outputs'!$B:$B,$B$152)/10^12*VLOOKUP($C177,GWPbyPollutant,2,FALSE)</f>
        <v>0</v>
      </c>
      <c r="F177">
        <f>SUMIFS('EPS BAU Outputs'!E:E,'EPS BAU Outputs'!$A:$A,"*"&amp;$C177&amp;"*",'EPS BAU Outputs'!$A:$A,"*"&amp;$B177&amp;"*",'EPS BAU Outputs'!$A:$A,"*"&amp;$A177&amp;"*",'EPS BAU Outputs'!$B:$B,$B$152)/10^12*VLOOKUP($C177,GWPbyPollutant,2,FALSE)</f>
        <v>0</v>
      </c>
      <c r="G177">
        <f>SUMIFS('EPS BAU Outputs'!F:F,'EPS BAU Outputs'!$A:$A,"*"&amp;$C177&amp;"*",'EPS BAU Outputs'!$A:$A,"*"&amp;$B177&amp;"*",'EPS BAU Outputs'!$A:$A,"*"&amp;$A177&amp;"*",'EPS BAU Outputs'!$B:$B,$B$152)/10^12*VLOOKUP($C177,GWPbyPollutant,2,FALSE)</f>
        <v>0</v>
      </c>
      <c r="H177">
        <f>SUMIFS('EPS BAU Outputs'!G:G,'EPS BAU Outputs'!$A:$A,"*"&amp;$C177&amp;"*",'EPS BAU Outputs'!$A:$A,"*"&amp;$B177&amp;"*",'EPS BAU Outputs'!$A:$A,"*"&amp;$A177&amp;"*",'EPS BAU Outputs'!$B:$B,$B$152)/10^12*VLOOKUP($C177,GWPbyPollutant,2,FALSE)</f>
        <v>0</v>
      </c>
      <c r="I177">
        <f>SUMIFS('EPS BAU Outputs'!H:H,'EPS BAU Outputs'!$A:$A,"*"&amp;$C177&amp;"*",'EPS BAU Outputs'!$A:$A,"*"&amp;$B177&amp;"*",'EPS BAU Outputs'!$A:$A,"*"&amp;$A177&amp;"*",'EPS BAU Outputs'!$B:$B,$B$152)/10^12*VLOOKUP($C177,GWPbyPollutant,2,FALSE)</f>
        <v>0</v>
      </c>
      <c r="J177">
        <f>SUMIFS('EPS BAU Outputs'!I:I,'EPS BAU Outputs'!$A:$A,"*"&amp;$C177&amp;"*",'EPS BAU Outputs'!$A:$A,"*"&amp;$B177&amp;"*",'EPS BAU Outputs'!$A:$A,"*"&amp;$A177&amp;"*",'EPS BAU Outputs'!$B:$B,$B$152)/10^12*VLOOKUP($C177,GWPbyPollutant,2,FALSE)</f>
        <v>0</v>
      </c>
      <c r="K177">
        <f>SUMIFS('EPS BAU Outputs'!J:J,'EPS BAU Outputs'!$A:$A,"*"&amp;$C177&amp;"*",'EPS BAU Outputs'!$A:$A,"*"&amp;$B177&amp;"*",'EPS BAU Outputs'!$A:$A,"*"&amp;$A177&amp;"*",'EPS BAU Outputs'!$B:$B,$B$152)/10^12*VLOOKUP($C177,GWPbyPollutant,2,FALSE)</f>
        <v>0</v>
      </c>
      <c r="L177">
        <f>SUMIFS('EPS BAU Outputs'!K:K,'EPS BAU Outputs'!$A:$A,"*"&amp;$C177&amp;"*",'EPS BAU Outputs'!$A:$A,"*"&amp;$B177&amp;"*",'EPS BAU Outputs'!$A:$A,"*"&amp;$A177&amp;"*",'EPS BAU Outputs'!$B:$B,$B$152)/10^12*VLOOKUP($C177,GWPbyPollutant,2,FALSE)</f>
        <v>0</v>
      </c>
      <c r="M177">
        <f>SUMIFS('EPS BAU Outputs'!L:L,'EPS BAU Outputs'!$A:$A,"*"&amp;$C177&amp;"*",'EPS BAU Outputs'!$A:$A,"*"&amp;$B177&amp;"*",'EPS BAU Outputs'!$A:$A,"*"&amp;$A177&amp;"*",'EPS BAU Outputs'!$B:$B,$B$152)/10^12*VLOOKUP($C177,GWPbyPollutant,2,FALSE)</f>
        <v>0</v>
      </c>
      <c r="N177">
        <f>SUMIFS('EPS BAU Outputs'!M:M,'EPS BAU Outputs'!$A:$A,"*"&amp;$C177&amp;"*",'EPS BAU Outputs'!$A:$A,"*"&amp;$B177&amp;"*",'EPS BAU Outputs'!$A:$A,"*"&amp;$A177&amp;"*",'EPS BAU Outputs'!$B:$B,$B$152)/10^12*VLOOKUP($C177,GWPbyPollutant,2,FALSE)</f>
        <v>0</v>
      </c>
      <c r="O177">
        <f>SUMIFS('EPS BAU Outputs'!N:N,'EPS BAU Outputs'!$A:$A,"*"&amp;$C177&amp;"*",'EPS BAU Outputs'!$A:$A,"*"&amp;$B177&amp;"*",'EPS BAU Outputs'!$A:$A,"*"&amp;$A177&amp;"*",'EPS BAU Outputs'!$B:$B,$B$152)/10^12*VLOOKUP($C177,GWPbyPollutant,2,FALSE)</f>
        <v>0</v>
      </c>
      <c r="P177">
        <f>SUMIFS('EPS BAU Outputs'!O:O,'EPS BAU Outputs'!$A:$A,"*"&amp;$C177&amp;"*",'EPS BAU Outputs'!$A:$A,"*"&amp;$B177&amp;"*",'EPS BAU Outputs'!$A:$A,"*"&amp;$A177&amp;"*",'EPS BAU Outputs'!$B:$B,$B$152)/10^12*VLOOKUP($C177,GWPbyPollutant,2,FALSE)</f>
        <v>0</v>
      </c>
      <c r="Q177">
        <f>SUMIFS('EPS BAU Outputs'!P:P,'EPS BAU Outputs'!$A:$A,"*"&amp;$C177&amp;"*",'EPS BAU Outputs'!$A:$A,"*"&amp;$B177&amp;"*",'EPS BAU Outputs'!$A:$A,"*"&amp;$A177&amp;"*",'EPS BAU Outputs'!$B:$B,$B$152)/10^12*VLOOKUP($C177,GWPbyPollutant,2,FALSE)</f>
        <v>0</v>
      </c>
      <c r="R177">
        <f>SUMIFS('EPS BAU Outputs'!Q:Q,'EPS BAU Outputs'!$A:$A,"*"&amp;$C177&amp;"*",'EPS BAU Outputs'!$A:$A,"*"&amp;$B177&amp;"*",'EPS BAU Outputs'!$A:$A,"*"&amp;$A177&amp;"*",'EPS BAU Outputs'!$B:$B,$B$152)/10^12*VLOOKUP($C177,GWPbyPollutant,2,FALSE)</f>
        <v>0</v>
      </c>
      <c r="S177">
        <f>SUMIFS('EPS BAU Outputs'!R:R,'EPS BAU Outputs'!$A:$A,"*"&amp;$C177&amp;"*",'EPS BAU Outputs'!$A:$A,"*"&amp;$B177&amp;"*",'EPS BAU Outputs'!$A:$A,"*"&amp;$A177&amp;"*",'EPS BAU Outputs'!$B:$B,$B$152)/10^12*VLOOKUP($C177,GWPbyPollutant,2,FALSE)</f>
        <v>0</v>
      </c>
      <c r="T177">
        <f>SUMIFS('EPS BAU Outputs'!S:S,'EPS BAU Outputs'!$A:$A,"*"&amp;$C177&amp;"*",'EPS BAU Outputs'!$A:$A,"*"&amp;$B177&amp;"*",'EPS BAU Outputs'!$A:$A,"*"&amp;$A177&amp;"*",'EPS BAU Outputs'!$B:$B,$B$152)/10^12*VLOOKUP($C177,GWPbyPollutant,2,FALSE)</f>
        <v>0</v>
      </c>
      <c r="U177">
        <f>SUMIFS('EPS BAU Outputs'!T:T,'EPS BAU Outputs'!$A:$A,"*"&amp;$C177&amp;"*",'EPS BAU Outputs'!$A:$A,"*"&amp;$B177&amp;"*",'EPS BAU Outputs'!$A:$A,"*"&amp;$A177&amp;"*",'EPS BAU Outputs'!$B:$B,$B$152)/10^12*VLOOKUP($C177,GWPbyPollutant,2,FALSE)</f>
        <v>0</v>
      </c>
      <c r="V177">
        <f>SUMIFS('EPS BAU Outputs'!U:U,'EPS BAU Outputs'!$A:$A,"*"&amp;$C177&amp;"*",'EPS BAU Outputs'!$A:$A,"*"&amp;$B177&amp;"*",'EPS BAU Outputs'!$A:$A,"*"&amp;$A177&amp;"*",'EPS BAU Outputs'!$B:$B,$B$152)/10^12*VLOOKUP($C177,GWPbyPollutant,2,FALSE)</f>
        <v>0</v>
      </c>
      <c r="W177">
        <f>SUMIFS('EPS BAU Outputs'!V:V,'EPS BAU Outputs'!$A:$A,"*"&amp;$C177&amp;"*",'EPS BAU Outputs'!$A:$A,"*"&amp;$B177&amp;"*",'EPS BAU Outputs'!$A:$A,"*"&amp;$A177&amp;"*",'EPS BAU Outputs'!$B:$B,$B$152)/10^12*VLOOKUP($C177,GWPbyPollutant,2,FALSE)</f>
        <v>0</v>
      </c>
      <c r="X177">
        <f>SUMIFS('EPS BAU Outputs'!W:W,'EPS BAU Outputs'!$A:$A,"*"&amp;$C177&amp;"*",'EPS BAU Outputs'!$A:$A,"*"&amp;$B177&amp;"*",'EPS BAU Outputs'!$A:$A,"*"&amp;$A177&amp;"*",'EPS BAU Outputs'!$B:$B,$B$152)/10^12*VLOOKUP($C177,GWPbyPollutant,2,FALSE)</f>
        <v>0</v>
      </c>
      <c r="Y177">
        <f>SUMIFS('EPS BAU Outputs'!X:X,'EPS BAU Outputs'!$A:$A,"*"&amp;$C177&amp;"*",'EPS BAU Outputs'!$A:$A,"*"&amp;$B177&amp;"*",'EPS BAU Outputs'!$A:$A,"*"&amp;$A177&amp;"*",'EPS BAU Outputs'!$B:$B,$B$152)/10^12*VLOOKUP($C177,GWPbyPollutant,2,FALSE)</f>
        <v>0</v>
      </c>
      <c r="Z177">
        <f>SUMIFS('EPS BAU Outputs'!Y:Y,'EPS BAU Outputs'!$A:$A,"*"&amp;$C177&amp;"*",'EPS BAU Outputs'!$A:$A,"*"&amp;$B177&amp;"*",'EPS BAU Outputs'!$A:$A,"*"&amp;$A177&amp;"*",'EPS BAU Outputs'!$B:$B,$B$152)/10^12*VLOOKUP($C177,GWPbyPollutant,2,FALSE)</f>
        <v>0</v>
      </c>
      <c r="AA177">
        <f>SUMIFS('EPS BAU Outputs'!Z:Z,'EPS BAU Outputs'!$A:$A,"*"&amp;$C177&amp;"*",'EPS BAU Outputs'!$A:$A,"*"&amp;$B177&amp;"*",'EPS BAU Outputs'!$A:$A,"*"&amp;$A177&amp;"*",'EPS BAU Outputs'!$B:$B,$B$152)/10^12*VLOOKUP($C177,GWPbyPollutant,2,FALSE)</f>
        <v>0</v>
      </c>
      <c r="AB177">
        <f>SUMIFS('EPS BAU Outputs'!AA:AA,'EPS BAU Outputs'!$A:$A,"*"&amp;$C177&amp;"*",'EPS BAU Outputs'!$A:$A,"*"&amp;$B177&amp;"*",'EPS BAU Outputs'!$A:$A,"*"&amp;$A177&amp;"*",'EPS BAU Outputs'!$B:$B,$B$152)/10^12*VLOOKUP($C177,GWPbyPollutant,2,FALSE)</f>
        <v>0</v>
      </c>
      <c r="AC177">
        <f>SUMIFS('EPS BAU Outputs'!AB:AB,'EPS BAU Outputs'!$A:$A,"*"&amp;$C177&amp;"*",'EPS BAU Outputs'!$A:$A,"*"&amp;$B177&amp;"*",'EPS BAU Outputs'!$A:$A,"*"&amp;$A177&amp;"*",'EPS BAU Outputs'!$B:$B,$B$152)/10^12*VLOOKUP($C177,GWPbyPollutant,2,FALSE)</f>
        <v>0</v>
      </c>
      <c r="AD177">
        <f>SUMIFS('EPS BAU Outputs'!AC:AC,'EPS BAU Outputs'!$A:$A,"*"&amp;$C177&amp;"*",'EPS BAU Outputs'!$A:$A,"*"&amp;$B177&amp;"*",'EPS BAU Outputs'!$A:$A,"*"&amp;$A177&amp;"*",'EPS BAU Outputs'!$B:$B,$B$152)/10^12*VLOOKUP($C177,GWPbyPollutant,2,FALSE)</f>
        <v>0</v>
      </c>
      <c r="AE177">
        <f>SUMIFS('EPS BAU Outputs'!AD:AD,'EPS BAU Outputs'!$A:$A,"*"&amp;$C177&amp;"*",'EPS BAU Outputs'!$A:$A,"*"&amp;$B177&amp;"*",'EPS BAU Outputs'!$A:$A,"*"&amp;$A177&amp;"*",'EPS BAU Outputs'!$B:$B,$B$152)/10^12*VLOOKUP($C177,GWPbyPollutant,2,FALSE)</f>
        <v>0</v>
      </c>
      <c r="AF177">
        <f>SUMIFS('EPS BAU Outputs'!AE:AE,'EPS BAU Outputs'!$A:$A,"*"&amp;$C177&amp;"*",'EPS BAU Outputs'!$A:$A,"*"&amp;$B177&amp;"*",'EPS BAU Outputs'!$A:$A,"*"&amp;$A177&amp;"*",'EPS BAU Outputs'!$B:$B,$B$152)/10^12*VLOOKUP($C177,GWPbyPollutant,2,FALSE)</f>
        <v>0</v>
      </c>
      <c r="AG177">
        <f>SUMIFS('EPS BAU Outputs'!AF:AF,'EPS BAU Outputs'!$A:$A,"*"&amp;$C177&amp;"*",'EPS BAU Outputs'!$A:$A,"*"&amp;$B177&amp;"*",'EPS BAU Outputs'!$A:$A,"*"&amp;$A177&amp;"*",'EPS BAU Outputs'!$B:$B,$B$152)/10^12*VLOOKUP($C177,GWPbyPollutant,2,FALSE)</f>
        <v>0</v>
      </c>
      <c r="AH177">
        <f>SUMIFS('EPS BAU Outputs'!AG:AG,'EPS BAU Outputs'!$A:$A,"*"&amp;$C177&amp;"*",'EPS BAU Outputs'!$A:$A,"*"&amp;$B177&amp;"*",'EPS BAU Outputs'!$A:$A,"*"&amp;$A177&amp;"*",'EPS BAU Outputs'!$B:$B,$B$152)/10^12*VLOOKUP($C177,GWPbyPollutant,2,FALSE)</f>
        <v>0</v>
      </c>
    </row>
    <row r="178" spans="1:36" hidden="1" outlineLevel="1">
      <c r="A178" t="s">
        <v>597</v>
      </c>
      <c r="B178" t="s">
        <v>532</v>
      </c>
      <c r="C178" t="s">
        <v>595</v>
      </c>
      <c r="D178">
        <f>SUMIFS('EPS BAU Outputs'!C:C,'EPS BAU Outputs'!$A:$A,"*"&amp;$C178&amp;"*",'EPS BAU Outputs'!$A:$A,"*"&amp;$B178&amp;"*",'EPS BAU Outputs'!$A:$A,"*"&amp;$A178&amp;"*",'EPS BAU Outputs'!$B:$B,$B$152)/10^12*VLOOKUP($C178,GWPbyPollutant,2,FALSE)</f>
        <v>0</v>
      </c>
      <c r="E178">
        <f>SUMIFS('EPS BAU Outputs'!D:D,'EPS BAU Outputs'!$A:$A,"*"&amp;$C178&amp;"*",'EPS BAU Outputs'!$A:$A,"*"&amp;$B178&amp;"*",'EPS BAU Outputs'!$A:$A,"*"&amp;$A178&amp;"*",'EPS BAU Outputs'!$B:$B,$B$152)/10^12*VLOOKUP($C178,GWPbyPollutant,2,FALSE)</f>
        <v>0</v>
      </c>
      <c r="F178">
        <f>SUMIFS('EPS BAU Outputs'!E:E,'EPS BAU Outputs'!$A:$A,"*"&amp;$C178&amp;"*",'EPS BAU Outputs'!$A:$A,"*"&amp;$B178&amp;"*",'EPS BAU Outputs'!$A:$A,"*"&amp;$A178&amp;"*",'EPS BAU Outputs'!$B:$B,$B$152)/10^12*VLOOKUP($C178,GWPbyPollutant,2,FALSE)</f>
        <v>0</v>
      </c>
      <c r="G178">
        <f>SUMIFS('EPS BAU Outputs'!F:F,'EPS BAU Outputs'!$A:$A,"*"&amp;$C178&amp;"*",'EPS BAU Outputs'!$A:$A,"*"&amp;$B178&amp;"*",'EPS BAU Outputs'!$A:$A,"*"&amp;$A178&amp;"*",'EPS BAU Outputs'!$B:$B,$B$152)/10^12*VLOOKUP($C178,GWPbyPollutant,2,FALSE)</f>
        <v>0</v>
      </c>
      <c r="H178">
        <f>SUMIFS('EPS BAU Outputs'!G:G,'EPS BAU Outputs'!$A:$A,"*"&amp;$C178&amp;"*",'EPS BAU Outputs'!$A:$A,"*"&amp;$B178&amp;"*",'EPS BAU Outputs'!$A:$A,"*"&amp;$A178&amp;"*",'EPS BAU Outputs'!$B:$B,$B$152)/10^12*VLOOKUP($C178,GWPbyPollutant,2,FALSE)</f>
        <v>0</v>
      </c>
      <c r="I178">
        <f>SUMIFS('EPS BAU Outputs'!H:H,'EPS BAU Outputs'!$A:$A,"*"&amp;$C178&amp;"*",'EPS BAU Outputs'!$A:$A,"*"&amp;$B178&amp;"*",'EPS BAU Outputs'!$A:$A,"*"&amp;$A178&amp;"*",'EPS BAU Outputs'!$B:$B,$B$152)/10^12*VLOOKUP($C178,GWPbyPollutant,2,FALSE)</f>
        <v>0</v>
      </c>
      <c r="J178">
        <f>SUMIFS('EPS BAU Outputs'!I:I,'EPS BAU Outputs'!$A:$A,"*"&amp;$C178&amp;"*",'EPS BAU Outputs'!$A:$A,"*"&amp;$B178&amp;"*",'EPS BAU Outputs'!$A:$A,"*"&amp;$A178&amp;"*",'EPS BAU Outputs'!$B:$B,$B$152)/10^12*VLOOKUP($C178,GWPbyPollutant,2,FALSE)</f>
        <v>0</v>
      </c>
      <c r="K178">
        <f>SUMIFS('EPS BAU Outputs'!J:J,'EPS BAU Outputs'!$A:$A,"*"&amp;$C178&amp;"*",'EPS BAU Outputs'!$A:$A,"*"&amp;$B178&amp;"*",'EPS BAU Outputs'!$A:$A,"*"&amp;$A178&amp;"*",'EPS BAU Outputs'!$B:$B,$B$152)/10^12*VLOOKUP($C178,GWPbyPollutant,2,FALSE)</f>
        <v>0</v>
      </c>
      <c r="L178">
        <f>SUMIFS('EPS BAU Outputs'!K:K,'EPS BAU Outputs'!$A:$A,"*"&amp;$C178&amp;"*",'EPS BAU Outputs'!$A:$A,"*"&amp;$B178&amp;"*",'EPS BAU Outputs'!$A:$A,"*"&amp;$A178&amp;"*",'EPS BAU Outputs'!$B:$B,$B$152)/10^12*VLOOKUP($C178,GWPbyPollutant,2,FALSE)</f>
        <v>0</v>
      </c>
      <c r="M178">
        <f>SUMIFS('EPS BAU Outputs'!L:L,'EPS BAU Outputs'!$A:$A,"*"&amp;$C178&amp;"*",'EPS BAU Outputs'!$A:$A,"*"&amp;$B178&amp;"*",'EPS BAU Outputs'!$A:$A,"*"&amp;$A178&amp;"*",'EPS BAU Outputs'!$B:$B,$B$152)/10^12*VLOOKUP($C178,GWPbyPollutant,2,FALSE)</f>
        <v>0</v>
      </c>
      <c r="N178">
        <f>SUMIFS('EPS BAU Outputs'!M:M,'EPS BAU Outputs'!$A:$A,"*"&amp;$C178&amp;"*",'EPS BAU Outputs'!$A:$A,"*"&amp;$B178&amp;"*",'EPS BAU Outputs'!$A:$A,"*"&amp;$A178&amp;"*",'EPS BAU Outputs'!$B:$B,$B$152)/10^12*VLOOKUP($C178,GWPbyPollutant,2,FALSE)</f>
        <v>0</v>
      </c>
      <c r="O178">
        <f>SUMIFS('EPS BAU Outputs'!N:N,'EPS BAU Outputs'!$A:$A,"*"&amp;$C178&amp;"*",'EPS BAU Outputs'!$A:$A,"*"&amp;$B178&amp;"*",'EPS BAU Outputs'!$A:$A,"*"&amp;$A178&amp;"*",'EPS BAU Outputs'!$B:$B,$B$152)/10^12*VLOOKUP($C178,GWPbyPollutant,2,FALSE)</f>
        <v>0</v>
      </c>
      <c r="P178">
        <f>SUMIFS('EPS BAU Outputs'!O:O,'EPS BAU Outputs'!$A:$A,"*"&amp;$C178&amp;"*",'EPS BAU Outputs'!$A:$A,"*"&amp;$B178&amp;"*",'EPS BAU Outputs'!$A:$A,"*"&amp;$A178&amp;"*",'EPS BAU Outputs'!$B:$B,$B$152)/10^12*VLOOKUP($C178,GWPbyPollutant,2,FALSE)</f>
        <v>0</v>
      </c>
      <c r="Q178">
        <f>SUMIFS('EPS BAU Outputs'!P:P,'EPS BAU Outputs'!$A:$A,"*"&amp;$C178&amp;"*",'EPS BAU Outputs'!$A:$A,"*"&amp;$B178&amp;"*",'EPS BAU Outputs'!$A:$A,"*"&amp;$A178&amp;"*",'EPS BAU Outputs'!$B:$B,$B$152)/10^12*VLOOKUP($C178,GWPbyPollutant,2,FALSE)</f>
        <v>0</v>
      </c>
      <c r="R178">
        <f>SUMIFS('EPS BAU Outputs'!Q:Q,'EPS BAU Outputs'!$A:$A,"*"&amp;$C178&amp;"*",'EPS BAU Outputs'!$A:$A,"*"&amp;$B178&amp;"*",'EPS BAU Outputs'!$A:$A,"*"&amp;$A178&amp;"*",'EPS BAU Outputs'!$B:$B,$B$152)/10^12*VLOOKUP($C178,GWPbyPollutant,2,FALSE)</f>
        <v>0</v>
      </c>
      <c r="S178">
        <f>SUMIFS('EPS BAU Outputs'!R:R,'EPS BAU Outputs'!$A:$A,"*"&amp;$C178&amp;"*",'EPS BAU Outputs'!$A:$A,"*"&amp;$B178&amp;"*",'EPS BAU Outputs'!$A:$A,"*"&amp;$A178&amp;"*",'EPS BAU Outputs'!$B:$B,$B$152)/10^12*VLOOKUP($C178,GWPbyPollutant,2,FALSE)</f>
        <v>0</v>
      </c>
      <c r="T178">
        <f>SUMIFS('EPS BAU Outputs'!S:S,'EPS BAU Outputs'!$A:$A,"*"&amp;$C178&amp;"*",'EPS BAU Outputs'!$A:$A,"*"&amp;$B178&amp;"*",'EPS BAU Outputs'!$A:$A,"*"&amp;$A178&amp;"*",'EPS BAU Outputs'!$B:$B,$B$152)/10^12*VLOOKUP($C178,GWPbyPollutant,2,FALSE)</f>
        <v>0</v>
      </c>
      <c r="U178">
        <f>SUMIFS('EPS BAU Outputs'!T:T,'EPS BAU Outputs'!$A:$A,"*"&amp;$C178&amp;"*",'EPS BAU Outputs'!$A:$A,"*"&amp;$B178&amp;"*",'EPS BAU Outputs'!$A:$A,"*"&amp;$A178&amp;"*",'EPS BAU Outputs'!$B:$B,$B$152)/10^12*VLOOKUP($C178,GWPbyPollutant,2,FALSE)</f>
        <v>0</v>
      </c>
      <c r="V178">
        <f>SUMIFS('EPS BAU Outputs'!U:U,'EPS BAU Outputs'!$A:$A,"*"&amp;$C178&amp;"*",'EPS BAU Outputs'!$A:$A,"*"&amp;$B178&amp;"*",'EPS BAU Outputs'!$A:$A,"*"&amp;$A178&amp;"*",'EPS BAU Outputs'!$B:$B,$B$152)/10^12*VLOOKUP($C178,GWPbyPollutant,2,FALSE)</f>
        <v>0</v>
      </c>
      <c r="W178">
        <f>SUMIFS('EPS BAU Outputs'!V:V,'EPS BAU Outputs'!$A:$A,"*"&amp;$C178&amp;"*",'EPS BAU Outputs'!$A:$A,"*"&amp;$B178&amp;"*",'EPS BAU Outputs'!$A:$A,"*"&amp;$A178&amp;"*",'EPS BAU Outputs'!$B:$B,$B$152)/10^12*VLOOKUP($C178,GWPbyPollutant,2,FALSE)</f>
        <v>0</v>
      </c>
      <c r="X178">
        <f>SUMIFS('EPS BAU Outputs'!W:W,'EPS BAU Outputs'!$A:$A,"*"&amp;$C178&amp;"*",'EPS BAU Outputs'!$A:$A,"*"&amp;$B178&amp;"*",'EPS BAU Outputs'!$A:$A,"*"&amp;$A178&amp;"*",'EPS BAU Outputs'!$B:$B,$B$152)/10^12*VLOOKUP($C178,GWPbyPollutant,2,FALSE)</f>
        <v>0</v>
      </c>
      <c r="Y178">
        <f>SUMIFS('EPS BAU Outputs'!X:X,'EPS BAU Outputs'!$A:$A,"*"&amp;$C178&amp;"*",'EPS BAU Outputs'!$A:$A,"*"&amp;$B178&amp;"*",'EPS BAU Outputs'!$A:$A,"*"&amp;$A178&amp;"*",'EPS BAU Outputs'!$B:$B,$B$152)/10^12*VLOOKUP($C178,GWPbyPollutant,2,FALSE)</f>
        <v>0</v>
      </c>
      <c r="Z178">
        <f>SUMIFS('EPS BAU Outputs'!Y:Y,'EPS BAU Outputs'!$A:$A,"*"&amp;$C178&amp;"*",'EPS BAU Outputs'!$A:$A,"*"&amp;$B178&amp;"*",'EPS BAU Outputs'!$A:$A,"*"&amp;$A178&amp;"*",'EPS BAU Outputs'!$B:$B,$B$152)/10^12*VLOOKUP($C178,GWPbyPollutant,2,FALSE)</f>
        <v>0</v>
      </c>
      <c r="AA178">
        <f>SUMIFS('EPS BAU Outputs'!Z:Z,'EPS BAU Outputs'!$A:$A,"*"&amp;$C178&amp;"*",'EPS BAU Outputs'!$A:$A,"*"&amp;$B178&amp;"*",'EPS BAU Outputs'!$A:$A,"*"&amp;$A178&amp;"*",'EPS BAU Outputs'!$B:$B,$B$152)/10^12*VLOOKUP($C178,GWPbyPollutant,2,FALSE)</f>
        <v>0</v>
      </c>
      <c r="AB178">
        <f>SUMIFS('EPS BAU Outputs'!AA:AA,'EPS BAU Outputs'!$A:$A,"*"&amp;$C178&amp;"*",'EPS BAU Outputs'!$A:$A,"*"&amp;$B178&amp;"*",'EPS BAU Outputs'!$A:$A,"*"&amp;$A178&amp;"*",'EPS BAU Outputs'!$B:$B,$B$152)/10^12*VLOOKUP($C178,GWPbyPollutant,2,FALSE)</f>
        <v>0</v>
      </c>
      <c r="AC178">
        <f>SUMIFS('EPS BAU Outputs'!AB:AB,'EPS BAU Outputs'!$A:$A,"*"&amp;$C178&amp;"*",'EPS BAU Outputs'!$A:$A,"*"&amp;$B178&amp;"*",'EPS BAU Outputs'!$A:$A,"*"&amp;$A178&amp;"*",'EPS BAU Outputs'!$B:$B,$B$152)/10^12*VLOOKUP($C178,GWPbyPollutant,2,FALSE)</f>
        <v>0</v>
      </c>
      <c r="AD178">
        <f>SUMIFS('EPS BAU Outputs'!AC:AC,'EPS BAU Outputs'!$A:$A,"*"&amp;$C178&amp;"*",'EPS BAU Outputs'!$A:$A,"*"&amp;$B178&amp;"*",'EPS BAU Outputs'!$A:$A,"*"&amp;$A178&amp;"*",'EPS BAU Outputs'!$B:$B,$B$152)/10^12*VLOOKUP($C178,GWPbyPollutant,2,FALSE)</f>
        <v>0</v>
      </c>
      <c r="AE178">
        <f>SUMIFS('EPS BAU Outputs'!AD:AD,'EPS BAU Outputs'!$A:$A,"*"&amp;$C178&amp;"*",'EPS BAU Outputs'!$A:$A,"*"&amp;$B178&amp;"*",'EPS BAU Outputs'!$A:$A,"*"&amp;$A178&amp;"*",'EPS BAU Outputs'!$B:$B,$B$152)/10^12*VLOOKUP($C178,GWPbyPollutant,2,FALSE)</f>
        <v>0</v>
      </c>
      <c r="AF178">
        <f>SUMIFS('EPS BAU Outputs'!AE:AE,'EPS BAU Outputs'!$A:$A,"*"&amp;$C178&amp;"*",'EPS BAU Outputs'!$A:$A,"*"&amp;$B178&amp;"*",'EPS BAU Outputs'!$A:$A,"*"&amp;$A178&amp;"*",'EPS BAU Outputs'!$B:$B,$B$152)/10^12*VLOOKUP($C178,GWPbyPollutant,2,FALSE)</f>
        <v>0</v>
      </c>
      <c r="AG178">
        <f>SUMIFS('EPS BAU Outputs'!AF:AF,'EPS BAU Outputs'!$A:$A,"*"&amp;$C178&amp;"*",'EPS BAU Outputs'!$A:$A,"*"&amp;$B178&amp;"*",'EPS BAU Outputs'!$A:$A,"*"&amp;$A178&amp;"*",'EPS BAU Outputs'!$B:$B,$B$152)/10^12*VLOOKUP($C178,GWPbyPollutant,2,FALSE)</f>
        <v>0</v>
      </c>
      <c r="AH178">
        <f>SUMIFS('EPS BAU Outputs'!AG:AG,'EPS BAU Outputs'!$A:$A,"*"&amp;$C178&amp;"*",'EPS BAU Outputs'!$A:$A,"*"&amp;$B178&amp;"*",'EPS BAU Outputs'!$A:$A,"*"&amp;$A178&amp;"*",'EPS BAU Outputs'!$B:$B,$B$152)/10^12*VLOOKUP($C178,GWPbyPollutant,2,FALSE)</f>
        <v>0</v>
      </c>
    </row>
    <row r="179" spans="1:36" hidden="1" outlineLevel="1"/>
    <row r="180" spans="1:36" hidden="1" outlineLevel="1">
      <c r="D180" s="12">
        <v>2020</v>
      </c>
      <c r="E180" s="12">
        <v>2021</v>
      </c>
      <c r="F180" s="12">
        <v>2022</v>
      </c>
      <c r="G180" s="12">
        <v>2023</v>
      </c>
      <c r="H180" s="12">
        <v>2024</v>
      </c>
      <c r="I180" s="12">
        <v>2025</v>
      </c>
      <c r="J180" s="12">
        <v>2026</v>
      </c>
      <c r="K180" s="12">
        <v>2027</v>
      </c>
      <c r="L180" s="12">
        <v>2028</v>
      </c>
      <c r="M180" s="12">
        <v>2029</v>
      </c>
      <c r="N180" s="12">
        <v>2030</v>
      </c>
      <c r="O180" s="12">
        <v>2031</v>
      </c>
      <c r="P180" s="12">
        <v>2032</v>
      </c>
      <c r="Q180" s="12">
        <v>2033</v>
      </c>
      <c r="R180" s="12">
        <v>2034</v>
      </c>
      <c r="S180" s="12">
        <v>2035</v>
      </c>
      <c r="T180" s="12">
        <v>2036</v>
      </c>
      <c r="U180" s="12">
        <v>2037</v>
      </c>
      <c r="V180" s="12">
        <v>2038</v>
      </c>
      <c r="W180" s="12">
        <v>2039</v>
      </c>
      <c r="X180" s="12">
        <v>2040</v>
      </c>
      <c r="Y180" s="12">
        <v>2041</v>
      </c>
      <c r="Z180" s="12">
        <v>2042</v>
      </c>
      <c r="AA180" s="12">
        <v>2043</v>
      </c>
      <c r="AB180" s="12">
        <v>2044</v>
      </c>
      <c r="AC180" s="12">
        <v>2045</v>
      </c>
      <c r="AD180" s="12">
        <v>2046</v>
      </c>
      <c r="AE180" s="12">
        <v>2047</v>
      </c>
      <c r="AF180" s="12">
        <v>2048</v>
      </c>
      <c r="AG180" s="12">
        <v>2049</v>
      </c>
      <c r="AH180" s="12">
        <v>2050</v>
      </c>
      <c r="AI180" s="70" t="s">
        <v>598</v>
      </c>
      <c r="AJ180" s="70" t="s">
        <v>409</v>
      </c>
    </row>
    <row r="181" spans="1:36" hidden="1" outlineLevel="1">
      <c r="B181" t="s">
        <v>599</v>
      </c>
      <c r="C181" t="s">
        <v>412</v>
      </c>
      <c r="D181" s="21">
        <f t="shared" ref="D181:S183" si="30">SUMIF($C$155:$C$178,$C181,D$155:D$178)</f>
        <v>610.96830060000013</v>
      </c>
      <c r="E181" s="21">
        <f t="shared" si="30"/>
        <v>649.34365271999991</v>
      </c>
      <c r="F181" s="21">
        <f t="shared" si="30"/>
        <v>675.75866428000006</v>
      </c>
      <c r="G181" s="21">
        <f t="shared" si="30"/>
        <v>697.65356136000003</v>
      </c>
      <c r="H181" s="21">
        <f t="shared" si="30"/>
        <v>716.75627996000003</v>
      </c>
      <c r="I181" s="21">
        <f t="shared" si="30"/>
        <v>732.49986124000009</v>
      </c>
      <c r="J181" s="21">
        <f t="shared" si="30"/>
        <v>747.37303731999998</v>
      </c>
      <c r="K181" s="21">
        <f t="shared" si="30"/>
        <v>762.07713400000011</v>
      </c>
      <c r="L181" s="21">
        <f t="shared" si="30"/>
        <v>775.62517788000002</v>
      </c>
      <c r="M181" s="21">
        <f t="shared" si="30"/>
        <v>789.47160824000002</v>
      </c>
      <c r="N181" s="21">
        <f t="shared" si="30"/>
        <v>801.34178936000001</v>
      </c>
      <c r="O181" s="21">
        <f t="shared" si="30"/>
        <v>813.06840887999999</v>
      </c>
      <c r="P181" s="21">
        <f t="shared" si="30"/>
        <v>824.89183308000008</v>
      </c>
      <c r="Q181" s="21">
        <f t="shared" si="30"/>
        <v>837.36263380000003</v>
      </c>
      <c r="R181" s="21">
        <f t="shared" si="30"/>
        <v>849.91637360000016</v>
      </c>
      <c r="S181" s="21">
        <f t="shared" si="30"/>
        <v>861.77403060000006</v>
      </c>
      <c r="T181" s="21">
        <f t="shared" ref="T181:AH183" si="31">SUMIF($C$155:$C$178,$C181,T$155:T$178)</f>
        <v>873.60870800000009</v>
      </c>
      <c r="U181" s="21">
        <f t="shared" si="31"/>
        <v>885.56542899999999</v>
      </c>
      <c r="V181" s="21">
        <f t="shared" si="31"/>
        <v>899.01876400000003</v>
      </c>
      <c r="W181" s="21">
        <f t="shared" si="31"/>
        <v>912.59100660000001</v>
      </c>
      <c r="X181" s="21">
        <f t="shared" si="31"/>
        <v>924.62755560000005</v>
      </c>
      <c r="Y181" s="21">
        <f t="shared" si="31"/>
        <v>936.88761180000017</v>
      </c>
      <c r="Z181" s="21">
        <f t="shared" si="31"/>
        <v>949.33504960000005</v>
      </c>
      <c r="AA181" s="21">
        <f t="shared" si="31"/>
        <v>962.53672508000011</v>
      </c>
      <c r="AB181" s="21">
        <f t="shared" si="31"/>
        <v>975.7306924400001</v>
      </c>
      <c r="AC181" s="21">
        <f t="shared" si="31"/>
        <v>988.01498180000021</v>
      </c>
      <c r="AD181" s="21">
        <f t="shared" si="31"/>
        <v>1000.6089371600001</v>
      </c>
      <c r="AE181" s="21">
        <f t="shared" si="31"/>
        <v>1013.21368344</v>
      </c>
      <c r="AF181" s="21">
        <f t="shared" si="31"/>
        <v>1025.9008143999999</v>
      </c>
      <c r="AG181" s="21">
        <f t="shared" si="31"/>
        <v>1038.69758776</v>
      </c>
      <c r="AH181" s="21">
        <f t="shared" si="31"/>
        <v>1051.3838084399997</v>
      </c>
      <c r="AI181" s="74">
        <f>SUM(F181:AH181)</f>
        <v>25323.291748720003</v>
      </c>
      <c r="AJ181" s="67">
        <f>AI181/$AI$184</f>
        <v>0.70599891493943279</v>
      </c>
    </row>
    <row r="182" spans="1:36" hidden="1" outlineLevel="1">
      <c r="B182" t="s">
        <v>599</v>
      </c>
      <c r="C182" t="s">
        <v>411</v>
      </c>
      <c r="D182" s="21">
        <f t="shared" si="30"/>
        <v>76.525708899999998</v>
      </c>
      <c r="E182" s="21">
        <f t="shared" si="30"/>
        <v>81.420407299999994</v>
      </c>
      <c r="F182" s="21">
        <f t="shared" si="30"/>
        <v>84.556536550000004</v>
      </c>
      <c r="G182" s="21">
        <f t="shared" si="30"/>
        <v>86.986067149999997</v>
      </c>
      <c r="H182" s="21">
        <f t="shared" si="30"/>
        <v>88.813772149999991</v>
      </c>
      <c r="I182" s="21">
        <f t="shared" si="30"/>
        <v>90.280571000000009</v>
      </c>
      <c r="J182" s="21">
        <f t="shared" si="30"/>
        <v>91.648667949999989</v>
      </c>
      <c r="K182" s="21">
        <f t="shared" si="30"/>
        <v>92.9279899</v>
      </c>
      <c r="L182" s="21">
        <f t="shared" si="30"/>
        <v>94.443758100000011</v>
      </c>
      <c r="M182" s="21">
        <f t="shared" si="30"/>
        <v>95.998682700000003</v>
      </c>
      <c r="N182" s="21">
        <f t="shared" si="30"/>
        <v>97.521605899999997</v>
      </c>
      <c r="O182" s="21">
        <f t="shared" si="30"/>
        <v>98.995252350000015</v>
      </c>
      <c r="P182" s="21">
        <f t="shared" si="30"/>
        <v>100.49338745</v>
      </c>
      <c r="Q182" s="21">
        <f t="shared" si="30"/>
        <v>102.0491415</v>
      </c>
      <c r="R182" s="21">
        <f t="shared" si="30"/>
        <v>103.53991755000001</v>
      </c>
      <c r="S182" s="21">
        <f t="shared" si="30"/>
        <v>105.0342658</v>
      </c>
      <c r="T182" s="21">
        <f t="shared" si="31"/>
        <v>106.53662235</v>
      </c>
      <c r="U182" s="21">
        <f t="shared" si="31"/>
        <v>108.04787759999999</v>
      </c>
      <c r="V182" s="21">
        <f t="shared" si="31"/>
        <v>109.68582670000001</v>
      </c>
      <c r="W182" s="21">
        <f t="shared" si="31"/>
        <v>111.344043</v>
      </c>
      <c r="X182" s="21">
        <f t="shared" si="31"/>
        <v>112.99952449999999</v>
      </c>
      <c r="Y182" s="21">
        <f t="shared" si="31"/>
        <v>114.6727398</v>
      </c>
      <c r="Z182" s="21">
        <f t="shared" si="31"/>
        <v>116.3655863</v>
      </c>
      <c r="AA182" s="21">
        <f t="shared" si="31"/>
        <v>118.021142</v>
      </c>
      <c r="AB182" s="21">
        <f t="shared" si="31"/>
        <v>119.68936469999998</v>
      </c>
      <c r="AC182" s="21">
        <f t="shared" si="31"/>
        <v>121.38307509999999</v>
      </c>
      <c r="AD182" s="21">
        <f t="shared" si="31"/>
        <v>123.10787000000001</v>
      </c>
      <c r="AE182" s="21">
        <f t="shared" si="31"/>
        <v>124.84409169999999</v>
      </c>
      <c r="AF182" s="21">
        <f t="shared" si="31"/>
        <v>126.60617739999999</v>
      </c>
      <c r="AG182" s="21">
        <f t="shared" si="31"/>
        <v>128.40649199999999</v>
      </c>
      <c r="AH182" s="21">
        <f t="shared" si="31"/>
        <v>130.21182569999999</v>
      </c>
      <c r="AI182" s="74">
        <f t="shared" ref="AI182:AI183" si="32">SUM(F182:AH182)</f>
        <v>3105.2118749000001</v>
      </c>
      <c r="AJ182" s="67">
        <f>AI182/$AI$184</f>
        <v>8.6571534067929903E-2</v>
      </c>
    </row>
    <row r="183" spans="1:36" hidden="1" outlineLevel="1">
      <c r="B183" t="s">
        <v>599</v>
      </c>
      <c r="C183" t="s">
        <v>595</v>
      </c>
      <c r="D183" s="21">
        <f t="shared" si="30"/>
        <v>50.943100000000001</v>
      </c>
      <c r="E183" s="21">
        <f t="shared" si="30"/>
        <v>59.138300000000001</v>
      </c>
      <c r="F183" s="21">
        <f t="shared" si="30"/>
        <v>66.437700000000007</v>
      </c>
      <c r="G183" s="21">
        <f t="shared" si="30"/>
        <v>73.240499999999997</v>
      </c>
      <c r="H183" s="21">
        <f t="shared" si="30"/>
        <v>79.758600000000001</v>
      </c>
      <c r="I183" s="21">
        <f t="shared" si="30"/>
        <v>86.108500000000006</v>
      </c>
      <c r="J183" s="21">
        <f t="shared" si="30"/>
        <v>98.543400000000005</v>
      </c>
      <c r="K183" s="21">
        <f t="shared" si="30"/>
        <v>110.929</v>
      </c>
      <c r="L183" s="21">
        <f t="shared" si="30"/>
        <v>123.26</v>
      </c>
      <c r="M183" s="21">
        <f t="shared" si="30"/>
        <v>135.678</v>
      </c>
      <c r="N183" s="21">
        <f t="shared" si="30"/>
        <v>147.988</v>
      </c>
      <c r="O183" s="21">
        <f t="shared" si="30"/>
        <v>166.49299999999999</v>
      </c>
      <c r="P183" s="21">
        <f t="shared" si="30"/>
        <v>185</v>
      </c>
      <c r="Q183" s="21">
        <f t="shared" si="30"/>
        <v>203.5</v>
      </c>
      <c r="R183" s="21">
        <f t="shared" si="30"/>
        <v>222</v>
      </c>
      <c r="S183" s="21">
        <f t="shared" si="30"/>
        <v>240.5</v>
      </c>
      <c r="T183" s="21">
        <f t="shared" si="31"/>
        <v>256.5</v>
      </c>
      <c r="U183" s="21">
        <f t="shared" si="31"/>
        <v>272.60000000000002</v>
      </c>
      <c r="V183" s="21">
        <f t="shared" si="31"/>
        <v>288.60000000000002</v>
      </c>
      <c r="W183" s="21">
        <f t="shared" si="31"/>
        <v>304.60000000000002</v>
      </c>
      <c r="X183" s="21">
        <f t="shared" si="31"/>
        <v>320.7</v>
      </c>
      <c r="Y183" s="21">
        <f t="shared" si="31"/>
        <v>335.5</v>
      </c>
      <c r="Z183" s="21">
        <f t="shared" si="31"/>
        <v>350.3</v>
      </c>
      <c r="AA183" s="21">
        <f t="shared" si="31"/>
        <v>365.1</v>
      </c>
      <c r="AB183" s="21">
        <f t="shared" si="31"/>
        <v>379.9</v>
      </c>
      <c r="AC183" s="21">
        <f t="shared" si="31"/>
        <v>394.7</v>
      </c>
      <c r="AD183" s="21">
        <f t="shared" si="31"/>
        <v>411.9</v>
      </c>
      <c r="AE183" s="21">
        <f t="shared" si="31"/>
        <v>429.2</v>
      </c>
      <c r="AF183" s="21">
        <f t="shared" si="31"/>
        <v>446.5</v>
      </c>
      <c r="AG183" s="21">
        <f t="shared" si="31"/>
        <v>463.7</v>
      </c>
      <c r="AH183" s="21">
        <f t="shared" si="31"/>
        <v>481</v>
      </c>
      <c r="AI183" s="74">
        <f t="shared" si="32"/>
        <v>7440.2366999999986</v>
      </c>
      <c r="AJ183" s="67">
        <f>AI183/$AI$184</f>
        <v>0.20742955099263721</v>
      </c>
    </row>
    <row r="184" spans="1:36" hidden="1" outlineLevel="1">
      <c r="D184" s="69">
        <f t="shared" ref="D184:AJ184" si="33">SUM(D181:D183)</f>
        <v>738.43710950000013</v>
      </c>
      <c r="E184" s="69">
        <f t="shared" si="33"/>
        <v>789.90236001999983</v>
      </c>
      <c r="F184" s="69">
        <f t="shared" si="33"/>
        <v>826.75290083000004</v>
      </c>
      <c r="G184" s="69">
        <f t="shared" si="33"/>
        <v>857.88012850999996</v>
      </c>
      <c r="H184" s="69">
        <f t="shared" si="33"/>
        <v>885.32865211000001</v>
      </c>
      <c r="I184" s="69">
        <f t="shared" si="33"/>
        <v>908.88893224000014</v>
      </c>
      <c r="J184" s="69">
        <f t="shared" si="33"/>
        <v>937.56510527</v>
      </c>
      <c r="K184" s="69">
        <f t="shared" si="33"/>
        <v>965.93412390000015</v>
      </c>
      <c r="L184" s="69">
        <f t="shared" si="33"/>
        <v>993.32893597999998</v>
      </c>
      <c r="M184" s="69">
        <f t="shared" si="33"/>
        <v>1021.14829094</v>
      </c>
      <c r="N184" s="69">
        <f t="shared" si="33"/>
        <v>1046.8513952600001</v>
      </c>
      <c r="O184" s="69">
        <f t="shared" si="33"/>
        <v>1078.5566612299999</v>
      </c>
      <c r="P184" s="69">
        <f t="shared" si="33"/>
        <v>1110.38522053</v>
      </c>
      <c r="Q184" s="69">
        <f t="shared" si="33"/>
        <v>1142.9117753</v>
      </c>
      <c r="R184" s="69">
        <f t="shared" si="33"/>
        <v>1175.4562911500002</v>
      </c>
      <c r="S184" s="69">
        <f t="shared" si="33"/>
        <v>1207.3082964</v>
      </c>
      <c r="T184" s="69">
        <f t="shared" si="33"/>
        <v>1236.6453303500002</v>
      </c>
      <c r="U184" s="69">
        <f t="shared" si="33"/>
        <v>1266.2133066000001</v>
      </c>
      <c r="V184" s="69">
        <f t="shared" si="33"/>
        <v>1297.3045907000001</v>
      </c>
      <c r="W184" s="69">
        <f t="shared" si="33"/>
        <v>1328.5350496000001</v>
      </c>
      <c r="X184" s="69">
        <f t="shared" si="33"/>
        <v>1358.3270801000001</v>
      </c>
      <c r="Y184" s="69">
        <f t="shared" si="33"/>
        <v>1387.0603516000001</v>
      </c>
      <c r="Z184" s="69">
        <f t="shared" si="33"/>
        <v>1416.0006358999999</v>
      </c>
      <c r="AA184" s="69">
        <f t="shared" si="33"/>
        <v>1445.65786708</v>
      </c>
      <c r="AB184" s="69">
        <f t="shared" si="33"/>
        <v>1475.3200571400002</v>
      </c>
      <c r="AC184" s="69">
        <f t="shared" si="33"/>
        <v>1504.0980569000003</v>
      </c>
      <c r="AD184" s="69">
        <f t="shared" si="33"/>
        <v>1535.61680716</v>
      </c>
      <c r="AE184" s="69">
        <f t="shared" si="33"/>
        <v>1567.2577751399999</v>
      </c>
      <c r="AF184" s="69">
        <f t="shared" si="33"/>
        <v>1599.0069917999999</v>
      </c>
      <c r="AG184" s="69">
        <f t="shared" si="33"/>
        <v>1630.8040797600001</v>
      </c>
      <c r="AH184" s="69">
        <f t="shared" si="33"/>
        <v>1662.5956341399997</v>
      </c>
      <c r="AI184" s="72">
        <f t="shared" si="33"/>
        <v>35868.740323620004</v>
      </c>
      <c r="AJ184" s="68">
        <f t="shared" si="33"/>
        <v>1</v>
      </c>
    </row>
    <row r="185" spans="1:36" hidden="1" outlineLevel="1">
      <c r="D185" s="442"/>
      <c r="E185" s="442"/>
      <c r="F185" s="442"/>
      <c r="G185" s="442"/>
      <c r="H185" s="442"/>
      <c r="I185" s="442"/>
      <c r="J185" s="442"/>
      <c r="K185" s="442"/>
      <c r="L185" s="442"/>
      <c r="M185" s="442"/>
      <c r="N185" s="442"/>
      <c r="O185" s="442"/>
      <c r="P185" s="442"/>
      <c r="Q185" s="442"/>
      <c r="R185" s="442"/>
      <c r="S185" s="442"/>
      <c r="T185" s="442"/>
      <c r="U185" s="442"/>
      <c r="V185" s="442"/>
      <c r="W185" s="442"/>
      <c r="X185" s="442"/>
      <c r="Y185" s="442"/>
      <c r="Z185" s="442"/>
      <c r="AA185" s="442"/>
      <c r="AB185" s="442"/>
      <c r="AC185" s="442"/>
      <c r="AD185" s="442"/>
      <c r="AE185" s="442"/>
      <c r="AF185" s="442"/>
      <c r="AG185" s="442"/>
      <c r="AH185" s="442"/>
      <c r="AI185" s="12"/>
      <c r="AJ185" s="12"/>
    </row>
    <row r="186" spans="1:36" hidden="1" outlineLevel="1">
      <c r="D186" s="21">
        <v>2020</v>
      </c>
      <c r="E186" s="21">
        <v>2021</v>
      </c>
      <c r="F186" s="21">
        <v>2022</v>
      </c>
      <c r="G186" s="21">
        <v>2023</v>
      </c>
      <c r="H186" s="21">
        <v>2024</v>
      </c>
      <c r="I186" s="21">
        <v>2025</v>
      </c>
      <c r="J186" s="21">
        <v>2026</v>
      </c>
      <c r="K186" s="21">
        <v>2027</v>
      </c>
      <c r="L186" s="21">
        <v>2028</v>
      </c>
      <c r="M186" s="21">
        <v>2029</v>
      </c>
      <c r="N186" s="21">
        <v>2030</v>
      </c>
      <c r="O186" s="21">
        <v>2031</v>
      </c>
      <c r="P186" s="21">
        <v>2032</v>
      </c>
      <c r="Q186" s="21">
        <v>2033</v>
      </c>
      <c r="R186" s="21">
        <v>2034</v>
      </c>
      <c r="S186" s="21">
        <v>2035</v>
      </c>
      <c r="T186" s="21">
        <v>2036</v>
      </c>
      <c r="U186" s="21">
        <v>2037</v>
      </c>
      <c r="V186" s="21">
        <v>2038</v>
      </c>
      <c r="W186" s="21">
        <v>2039</v>
      </c>
      <c r="X186" s="21">
        <v>2040</v>
      </c>
      <c r="Y186" s="21">
        <v>2041</v>
      </c>
      <c r="Z186" s="21">
        <v>2042</v>
      </c>
      <c r="AA186" s="21">
        <v>2043</v>
      </c>
      <c r="AB186" s="21">
        <v>2044</v>
      </c>
      <c r="AC186" s="21">
        <v>2045</v>
      </c>
      <c r="AD186" s="21">
        <v>2046</v>
      </c>
      <c r="AE186" s="21">
        <v>2047</v>
      </c>
      <c r="AF186" s="21">
        <v>2048</v>
      </c>
      <c r="AG186" s="21">
        <v>2049</v>
      </c>
      <c r="AH186" s="21">
        <v>2050</v>
      </c>
      <c r="AI186" s="70" t="s">
        <v>598</v>
      </c>
      <c r="AJ186" s="70" t="s">
        <v>409</v>
      </c>
    </row>
    <row r="187" spans="1:36" hidden="1" outlineLevel="1">
      <c r="B187" t="s">
        <v>521</v>
      </c>
      <c r="C187" t="s">
        <v>600</v>
      </c>
      <c r="D187" s="21">
        <f t="shared" ref="D187:S194" si="34">SUMIF($B$155:$B$178,$B187,D$155:D$178)</f>
        <v>5.7967570000000004</v>
      </c>
      <c r="E187" s="21">
        <f t="shared" si="34"/>
        <v>7.0005286</v>
      </c>
      <c r="F187" s="21">
        <f t="shared" si="34"/>
        <v>7.7982497999999998</v>
      </c>
      <c r="G187" s="21">
        <f t="shared" si="34"/>
        <v>8.4068746999999995</v>
      </c>
      <c r="H187" s="21">
        <f t="shared" si="34"/>
        <v>8.8636267999999987</v>
      </c>
      <c r="I187" s="21">
        <f t="shared" si="34"/>
        <v>9.2262260000000005</v>
      </c>
      <c r="J187" s="21">
        <f t="shared" si="34"/>
        <v>9.562059099999999</v>
      </c>
      <c r="K187" s="21">
        <f t="shared" si="34"/>
        <v>9.8502004999999997</v>
      </c>
      <c r="L187" s="21">
        <f t="shared" si="34"/>
        <v>10.200866600000001</v>
      </c>
      <c r="M187" s="21">
        <f t="shared" si="34"/>
        <v>10.5326418</v>
      </c>
      <c r="N187" s="21">
        <f t="shared" si="34"/>
        <v>10.833906799999999</v>
      </c>
      <c r="O187" s="21">
        <f t="shared" si="34"/>
        <v>11.098568</v>
      </c>
      <c r="P187" s="21">
        <f t="shared" si="34"/>
        <v>11.33187</v>
      </c>
      <c r="Q187" s="21">
        <f t="shared" si="34"/>
        <v>11.532263499999999</v>
      </c>
      <c r="R187" s="21">
        <f t="shared" si="34"/>
        <v>11.709099999999999</v>
      </c>
      <c r="S187" s="21">
        <f t="shared" si="34"/>
        <v>11.863688</v>
      </c>
      <c r="T187" s="21">
        <f t="shared" ref="T187:AH194" si="35">SUMIF($B$155:$B$178,$B187,T$155:T$178)</f>
        <v>12.0028165</v>
      </c>
      <c r="U187" s="21">
        <f t="shared" si="35"/>
        <v>12.143540499999999</v>
      </c>
      <c r="V187" s="21">
        <f t="shared" si="35"/>
        <v>12.328837</v>
      </c>
      <c r="W187" s="21">
        <f t="shared" si="35"/>
        <v>12.5032535</v>
      </c>
      <c r="X187" s="21">
        <f t="shared" si="35"/>
        <v>12.673845499999999</v>
      </c>
      <c r="Y187" s="21">
        <f t="shared" si="35"/>
        <v>12.840986000000001</v>
      </c>
      <c r="Z187" s="21">
        <f t="shared" si="35"/>
        <v>13.006824999999999</v>
      </c>
      <c r="AA187" s="21">
        <f t="shared" si="35"/>
        <v>13.143553000000001</v>
      </c>
      <c r="AB187" s="21">
        <f t="shared" si="35"/>
        <v>13.282231500000002</v>
      </c>
      <c r="AC187" s="21">
        <f t="shared" si="35"/>
        <v>13.426033</v>
      </c>
      <c r="AD187" s="21">
        <f t="shared" si="35"/>
        <v>13.572819500000001</v>
      </c>
      <c r="AE187" s="21">
        <f t="shared" si="35"/>
        <v>13.721552000000001</v>
      </c>
      <c r="AF187" s="21">
        <f t="shared" si="35"/>
        <v>13.875665</v>
      </c>
      <c r="AG187" s="21">
        <f t="shared" si="35"/>
        <v>14.0312325</v>
      </c>
      <c r="AH187" s="21">
        <f t="shared" si="35"/>
        <v>14.190056999999999</v>
      </c>
      <c r="AI187" s="74">
        <f t="shared" ref="AI187:AI194" si="36">SUM(F187:AH187)</f>
        <v>339.5533891</v>
      </c>
      <c r="AJ187" s="67">
        <f t="shared" ref="AJ187:AJ194" si="37">AI187/$AI$195</f>
        <v>9.4665546109630148E-3</v>
      </c>
    </row>
    <row r="188" spans="1:36" hidden="1" outlineLevel="1">
      <c r="B188" t="s">
        <v>522</v>
      </c>
      <c r="C188" t="s">
        <v>600</v>
      </c>
      <c r="D188" s="21">
        <f t="shared" si="34"/>
        <v>4.3994647999999996</v>
      </c>
      <c r="E188" s="21">
        <f t="shared" si="34"/>
        <v>4.636793299999999</v>
      </c>
      <c r="F188" s="21">
        <f t="shared" si="34"/>
        <v>4.7835770000000002</v>
      </c>
      <c r="G188" s="21">
        <f t="shared" si="34"/>
        <v>5.0184290999999996</v>
      </c>
      <c r="H188" s="21">
        <f t="shared" si="34"/>
        <v>5.0886190000000004</v>
      </c>
      <c r="I188" s="21">
        <f t="shared" si="34"/>
        <v>5.0460765000000007</v>
      </c>
      <c r="J188" s="21">
        <f t="shared" si="34"/>
        <v>4.9808433000000001</v>
      </c>
      <c r="K188" s="21">
        <f t="shared" si="34"/>
        <v>4.9005210999999997</v>
      </c>
      <c r="L188" s="21">
        <f t="shared" si="34"/>
        <v>4.9187155000000002</v>
      </c>
      <c r="M188" s="21">
        <f t="shared" si="34"/>
        <v>4.9709439</v>
      </c>
      <c r="N188" s="21">
        <f t="shared" si="34"/>
        <v>5.0182295999999997</v>
      </c>
      <c r="O188" s="21">
        <f t="shared" si="34"/>
        <v>5.0364719999999998</v>
      </c>
      <c r="P188" s="21">
        <f t="shared" si="34"/>
        <v>5.0730240000000002</v>
      </c>
      <c r="Q188" s="21">
        <f t="shared" si="34"/>
        <v>5.1435776999999998</v>
      </c>
      <c r="R188" s="21">
        <f t="shared" si="34"/>
        <v>5.1513207000000003</v>
      </c>
      <c r="S188" s="21">
        <f t="shared" si="34"/>
        <v>5.1581758999999998</v>
      </c>
      <c r="T188" s="21">
        <f t="shared" si="35"/>
        <v>5.1645300000000001</v>
      </c>
      <c r="U188" s="21">
        <f t="shared" si="35"/>
        <v>5.1704751999999994</v>
      </c>
      <c r="V188" s="21">
        <f t="shared" si="35"/>
        <v>5.1759852000000004</v>
      </c>
      <c r="W188" s="21">
        <f t="shared" si="35"/>
        <v>5.1785613000000001</v>
      </c>
      <c r="X188" s="21">
        <f t="shared" si="35"/>
        <v>5.1807297999999999</v>
      </c>
      <c r="Y188" s="21">
        <f t="shared" si="35"/>
        <v>5.1844494999999995</v>
      </c>
      <c r="Z188" s="21">
        <f t="shared" si="35"/>
        <v>5.1880098000000006</v>
      </c>
      <c r="AA188" s="21">
        <f t="shared" si="35"/>
        <v>5.1974860999999999</v>
      </c>
      <c r="AB188" s="21">
        <f t="shared" si="35"/>
        <v>5.1982865</v>
      </c>
      <c r="AC188" s="21">
        <f t="shared" si="35"/>
        <v>5.1995249000000001</v>
      </c>
      <c r="AD188" s="21">
        <f t="shared" si="35"/>
        <v>5.2006698000000009</v>
      </c>
      <c r="AE188" s="21">
        <f t="shared" si="35"/>
        <v>5.2005743999999989</v>
      </c>
      <c r="AF188" s="21">
        <f t="shared" si="35"/>
        <v>5.2025089000000007</v>
      </c>
      <c r="AG188" s="21">
        <f t="shared" si="35"/>
        <v>5.2018628000000007</v>
      </c>
      <c r="AH188" s="21">
        <f t="shared" si="35"/>
        <v>5.2036788000000005</v>
      </c>
      <c r="AI188" s="74">
        <f t="shared" si="36"/>
        <v>148.13585830000002</v>
      </c>
      <c r="AJ188" s="67">
        <f t="shared" si="37"/>
        <v>4.1299431472493261E-3</v>
      </c>
    </row>
    <row r="189" spans="1:36" hidden="1" outlineLevel="1">
      <c r="B189" t="s">
        <v>523</v>
      </c>
      <c r="C189" t="s">
        <v>600</v>
      </c>
      <c r="D189" s="21">
        <f t="shared" si="34"/>
        <v>31.926215999999997</v>
      </c>
      <c r="E189" s="21">
        <f t="shared" si="34"/>
        <v>29.838572499999998</v>
      </c>
      <c r="F189" s="21">
        <f t="shared" si="34"/>
        <v>27.677062999999997</v>
      </c>
      <c r="G189" s="21">
        <f t="shared" si="34"/>
        <v>25.690420000000003</v>
      </c>
      <c r="H189" s="21">
        <f t="shared" si="34"/>
        <v>23.687750999999999</v>
      </c>
      <c r="I189" s="21">
        <f t="shared" si="34"/>
        <v>21.677595350000001</v>
      </c>
      <c r="J189" s="21">
        <f t="shared" si="34"/>
        <v>19.673880449999999</v>
      </c>
      <c r="K189" s="21">
        <f t="shared" si="34"/>
        <v>17.658591049999998</v>
      </c>
      <c r="L189" s="21">
        <f t="shared" si="34"/>
        <v>16.313739899999998</v>
      </c>
      <c r="M189" s="21">
        <f t="shared" si="34"/>
        <v>14.968602300000001</v>
      </c>
      <c r="N189" s="21">
        <f t="shared" si="34"/>
        <v>13.633297799999999</v>
      </c>
      <c r="O189" s="21">
        <f t="shared" si="34"/>
        <v>12.287907050000001</v>
      </c>
      <c r="P189" s="21">
        <f t="shared" si="34"/>
        <v>10.942516300000001</v>
      </c>
      <c r="Q189" s="21">
        <f t="shared" si="34"/>
        <v>9.9730010999999994</v>
      </c>
      <c r="R189" s="21">
        <f t="shared" si="34"/>
        <v>8.9994767499999995</v>
      </c>
      <c r="S189" s="21">
        <f t="shared" si="34"/>
        <v>8.0249730999999986</v>
      </c>
      <c r="T189" s="21">
        <f t="shared" si="35"/>
        <v>7.0514487500000005</v>
      </c>
      <c r="U189" s="21">
        <f t="shared" si="35"/>
        <v>6.0769477499999995</v>
      </c>
      <c r="V189" s="21">
        <f t="shared" si="35"/>
        <v>5.8544788500000013</v>
      </c>
      <c r="W189" s="21">
        <f t="shared" si="35"/>
        <v>5.6310612999999998</v>
      </c>
      <c r="X189" s="21">
        <f t="shared" si="35"/>
        <v>5.4075797999999997</v>
      </c>
      <c r="Y189" s="21">
        <f t="shared" si="35"/>
        <v>5.18416225</v>
      </c>
      <c r="Z189" s="21">
        <f t="shared" si="35"/>
        <v>4.9606807499999999</v>
      </c>
      <c r="AA189" s="21">
        <f t="shared" si="35"/>
        <v>4.7411338499999998</v>
      </c>
      <c r="AB189" s="21">
        <f t="shared" si="35"/>
        <v>4.5215282999999999</v>
      </c>
      <c r="AC189" s="21">
        <f t="shared" si="35"/>
        <v>4.3009714500000005</v>
      </c>
      <c r="AD189" s="21">
        <f t="shared" si="35"/>
        <v>4.0813912500000002</v>
      </c>
      <c r="AE189" s="21">
        <f t="shared" si="35"/>
        <v>3.8617856999999995</v>
      </c>
      <c r="AF189" s="21">
        <f t="shared" si="35"/>
        <v>3.6422081500000001</v>
      </c>
      <c r="AG189" s="21">
        <f t="shared" si="35"/>
        <v>3.4216206499999999</v>
      </c>
      <c r="AH189" s="21">
        <f t="shared" si="35"/>
        <v>3.2020431</v>
      </c>
      <c r="AI189" s="74">
        <f t="shared" si="36"/>
        <v>303.14785705000003</v>
      </c>
      <c r="AJ189" s="67">
        <f t="shared" si="37"/>
        <v>8.4515891641272229E-3</v>
      </c>
    </row>
    <row r="190" spans="1:36" hidden="1" outlineLevel="1">
      <c r="B190" t="s">
        <v>524</v>
      </c>
      <c r="C190" t="s">
        <v>600</v>
      </c>
      <c r="D190" s="21">
        <f t="shared" si="34"/>
        <v>1.9881700000000002E-2</v>
      </c>
      <c r="E190" s="21">
        <f t="shared" si="34"/>
        <v>2.0240620000000001E-2</v>
      </c>
      <c r="F190" s="21">
        <f t="shared" si="34"/>
        <v>2.0441029999999999E-2</v>
      </c>
      <c r="G190" s="21">
        <f t="shared" si="34"/>
        <v>2.0829709999999998E-2</v>
      </c>
      <c r="H190" s="21">
        <f t="shared" si="34"/>
        <v>2.1175310000000003E-2</v>
      </c>
      <c r="I190" s="21">
        <f t="shared" si="34"/>
        <v>2.1504390000000002E-2</v>
      </c>
      <c r="J190" s="21">
        <f t="shared" si="34"/>
        <v>2.1822419999999999E-2</v>
      </c>
      <c r="K190" s="21">
        <f t="shared" si="34"/>
        <v>2.213625E-2</v>
      </c>
      <c r="L190" s="21">
        <f t="shared" si="34"/>
        <v>2.2943979999999999E-2</v>
      </c>
      <c r="M190" s="21">
        <f t="shared" si="34"/>
        <v>2.3747940000000002E-2</v>
      </c>
      <c r="N190" s="21">
        <f t="shared" si="34"/>
        <v>2.455106E-2</v>
      </c>
      <c r="O190" s="21">
        <f t="shared" si="34"/>
        <v>2.535418E-2</v>
      </c>
      <c r="P190" s="21">
        <f t="shared" si="34"/>
        <v>2.616023E-2</v>
      </c>
      <c r="Q190" s="21">
        <f t="shared" si="34"/>
        <v>2.6253000000000002E-2</v>
      </c>
      <c r="R190" s="21">
        <f t="shared" si="34"/>
        <v>2.6348699999999999E-2</v>
      </c>
      <c r="S190" s="21">
        <f t="shared" si="34"/>
        <v>2.64444E-2</v>
      </c>
      <c r="T190" s="21">
        <f t="shared" si="35"/>
        <v>2.6540099999999997E-2</v>
      </c>
      <c r="U190" s="21">
        <f t="shared" si="35"/>
        <v>2.6633150000000001E-2</v>
      </c>
      <c r="V190" s="21">
        <f t="shared" si="35"/>
        <v>2.6459649999999998E-2</v>
      </c>
      <c r="W190" s="21">
        <f t="shared" si="35"/>
        <v>2.6283499999999998E-2</v>
      </c>
      <c r="X190" s="21">
        <f t="shared" si="35"/>
        <v>2.6110000000000001E-2</v>
      </c>
      <c r="Y190" s="21">
        <f t="shared" si="35"/>
        <v>2.5933849999999998E-2</v>
      </c>
      <c r="Z190" s="21">
        <f t="shared" si="35"/>
        <v>2.5760350000000001E-2</v>
      </c>
      <c r="AA190" s="21">
        <f t="shared" si="35"/>
        <v>2.5669130000000002E-2</v>
      </c>
      <c r="AB190" s="21">
        <f t="shared" si="35"/>
        <v>2.5580840000000001E-2</v>
      </c>
      <c r="AC190" s="21">
        <f t="shared" si="35"/>
        <v>2.5492549999999999E-2</v>
      </c>
      <c r="AD190" s="21">
        <f t="shared" si="35"/>
        <v>2.5401610000000002E-2</v>
      </c>
      <c r="AE190" s="21">
        <f t="shared" si="35"/>
        <v>2.5313039999999998E-2</v>
      </c>
      <c r="AF190" s="21">
        <f t="shared" si="35"/>
        <v>2.5224750000000001E-2</v>
      </c>
      <c r="AG190" s="21">
        <f t="shared" si="35"/>
        <v>2.5133809999999999E-2</v>
      </c>
      <c r="AH190" s="21">
        <f t="shared" si="35"/>
        <v>2.504524E-2</v>
      </c>
      <c r="AI190" s="74">
        <f t="shared" si="36"/>
        <v>0.71629417000000006</v>
      </c>
      <c r="AJ190" s="67">
        <f t="shared" si="37"/>
        <v>1.9969872472167963E-5</v>
      </c>
    </row>
    <row r="191" spans="1:36" hidden="1" outlineLevel="1">
      <c r="B191" t="s">
        <v>590</v>
      </c>
      <c r="C191" t="s">
        <v>600</v>
      </c>
      <c r="D191" s="21">
        <f t="shared" si="34"/>
        <v>694.56916999999999</v>
      </c>
      <c r="E191" s="21">
        <f t="shared" si="34"/>
        <v>746.6806049999999</v>
      </c>
      <c r="F191" s="21">
        <f t="shared" si="34"/>
        <v>784.74794999999995</v>
      </c>
      <c r="G191" s="21">
        <f t="shared" si="34"/>
        <v>817.01795500000003</v>
      </c>
      <c r="H191" s="21">
        <f t="shared" si="34"/>
        <v>845.94186000000002</v>
      </c>
      <c r="I191" s="21">
        <f t="shared" si="34"/>
        <v>871.19191000000001</v>
      </c>
      <c r="J191" s="21">
        <f t="shared" si="34"/>
        <v>901.60087999999996</v>
      </c>
      <c r="K191" s="21">
        <f t="shared" si="34"/>
        <v>931.77705500000002</v>
      </c>
      <c r="L191" s="21">
        <f t="shared" si="34"/>
        <v>960.14705000000004</v>
      </c>
      <c r="M191" s="21">
        <f t="shared" si="34"/>
        <v>988.92673500000001</v>
      </c>
      <c r="N191" s="21">
        <f t="shared" si="34"/>
        <v>1015.6157899999998</v>
      </c>
      <c r="O191" s="21">
        <f t="shared" si="34"/>
        <v>1048.38274</v>
      </c>
      <c r="P191" s="21">
        <f t="shared" si="34"/>
        <v>1081.28603</v>
      </c>
      <c r="Q191" s="21">
        <f t="shared" si="34"/>
        <v>1114.51106</v>
      </c>
      <c r="R191" s="21">
        <f t="shared" si="34"/>
        <v>1147.8444250000002</v>
      </c>
      <c r="S191" s="21">
        <f t="shared" si="34"/>
        <v>1180.509395</v>
      </c>
      <c r="T191" s="21">
        <f t="shared" si="35"/>
        <v>1210.6743750000001</v>
      </c>
      <c r="U191" s="21">
        <f t="shared" si="35"/>
        <v>1241.0700900000002</v>
      </c>
      <c r="V191" s="21">
        <f t="shared" si="35"/>
        <v>1272.1932099999999</v>
      </c>
      <c r="W191" s="21">
        <f t="shared" si="35"/>
        <v>1303.4702699999998</v>
      </c>
      <c r="X191" s="21">
        <f t="shared" si="35"/>
        <v>1333.313195</v>
      </c>
      <c r="Y191" s="21">
        <f t="shared" si="35"/>
        <v>1362.0992000000001</v>
      </c>
      <c r="Z191" s="21">
        <f t="shared" si="35"/>
        <v>1391.09374</v>
      </c>
      <c r="AA191" s="21">
        <f t="shared" si="35"/>
        <v>1420.8244050000003</v>
      </c>
      <c r="AB191" s="21">
        <f t="shared" si="35"/>
        <v>1450.5668100000003</v>
      </c>
      <c r="AC191" s="21">
        <f t="shared" si="35"/>
        <v>1479.4204150000003</v>
      </c>
      <c r="AD191" s="21">
        <f t="shared" si="35"/>
        <v>1511.0109050000001</v>
      </c>
      <c r="AE191" s="21">
        <f t="shared" si="35"/>
        <v>1542.7229299999999</v>
      </c>
      <c r="AF191" s="21">
        <f t="shared" si="35"/>
        <v>1574.5357649999999</v>
      </c>
      <c r="AG191" s="21">
        <f t="shared" si="35"/>
        <v>1606.3986100000002</v>
      </c>
      <c r="AH191" s="21">
        <f t="shared" si="35"/>
        <v>1638.2491899999998</v>
      </c>
      <c r="AI191" s="74">
        <f t="shared" si="36"/>
        <v>35027.143945000003</v>
      </c>
      <c r="AJ191" s="67">
        <f t="shared" si="37"/>
        <v>0.97653677349617429</v>
      </c>
    </row>
    <row r="192" spans="1:36" hidden="1" outlineLevel="1">
      <c r="B192" t="s">
        <v>530</v>
      </c>
      <c r="C192" t="s">
        <v>600</v>
      </c>
      <c r="D192" s="21">
        <f t="shared" si="34"/>
        <v>0</v>
      </c>
      <c r="E192" s="21">
        <f t="shared" si="34"/>
        <v>0</v>
      </c>
      <c r="F192" s="21">
        <f t="shared" si="34"/>
        <v>0</v>
      </c>
      <c r="G192" s="21">
        <f t="shared" si="34"/>
        <v>0</v>
      </c>
      <c r="H192" s="21">
        <f t="shared" si="34"/>
        <v>0</v>
      </c>
      <c r="I192" s="21">
        <f t="shared" si="34"/>
        <v>0</v>
      </c>
      <c r="J192" s="21">
        <f t="shared" si="34"/>
        <v>0</v>
      </c>
      <c r="K192" s="21">
        <f t="shared" si="34"/>
        <v>0</v>
      </c>
      <c r="L192" s="21">
        <f t="shared" si="34"/>
        <v>0</v>
      </c>
      <c r="M192" s="21">
        <f t="shared" si="34"/>
        <v>0</v>
      </c>
      <c r="N192" s="21">
        <f t="shared" si="34"/>
        <v>0</v>
      </c>
      <c r="O192" s="21">
        <f t="shared" si="34"/>
        <v>0</v>
      </c>
      <c r="P192" s="21">
        <f t="shared" si="34"/>
        <v>0</v>
      </c>
      <c r="Q192" s="21">
        <f t="shared" si="34"/>
        <v>0</v>
      </c>
      <c r="R192" s="21">
        <f t="shared" si="34"/>
        <v>0</v>
      </c>
      <c r="S192" s="21">
        <f t="shared" si="34"/>
        <v>0</v>
      </c>
      <c r="T192" s="21">
        <f t="shared" si="35"/>
        <v>0</v>
      </c>
      <c r="U192" s="21">
        <f t="shared" si="35"/>
        <v>0</v>
      </c>
      <c r="V192" s="21">
        <f t="shared" si="35"/>
        <v>0</v>
      </c>
      <c r="W192" s="21">
        <f t="shared" si="35"/>
        <v>0</v>
      </c>
      <c r="X192" s="21">
        <f t="shared" si="35"/>
        <v>0</v>
      </c>
      <c r="Y192" s="21">
        <f t="shared" si="35"/>
        <v>0</v>
      </c>
      <c r="Z192" s="21">
        <f t="shared" si="35"/>
        <v>0</v>
      </c>
      <c r="AA192" s="21">
        <f t="shared" si="35"/>
        <v>0</v>
      </c>
      <c r="AB192" s="21">
        <f t="shared" si="35"/>
        <v>0</v>
      </c>
      <c r="AC192" s="21">
        <f t="shared" si="35"/>
        <v>0</v>
      </c>
      <c r="AD192" s="21">
        <f t="shared" si="35"/>
        <v>0</v>
      </c>
      <c r="AE192" s="21">
        <f t="shared" si="35"/>
        <v>0</v>
      </c>
      <c r="AF192" s="21">
        <f t="shared" si="35"/>
        <v>0</v>
      </c>
      <c r="AG192" s="21">
        <f t="shared" si="35"/>
        <v>0</v>
      </c>
      <c r="AH192" s="21">
        <f t="shared" si="35"/>
        <v>0</v>
      </c>
      <c r="AI192" s="74">
        <f t="shared" si="36"/>
        <v>0</v>
      </c>
      <c r="AJ192" s="67">
        <f t="shared" si="37"/>
        <v>0</v>
      </c>
    </row>
    <row r="193" spans="1:37" hidden="1" outlineLevel="1">
      <c r="B193" t="s">
        <v>531</v>
      </c>
      <c r="C193" t="s">
        <v>600</v>
      </c>
      <c r="D193" s="21">
        <f t="shared" si="34"/>
        <v>1.7256199999999999</v>
      </c>
      <c r="E193" s="21">
        <f t="shared" si="34"/>
        <v>1.7256199999999999</v>
      </c>
      <c r="F193" s="21">
        <f t="shared" si="34"/>
        <v>1.7256199999999999</v>
      </c>
      <c r="G193" s="21">
        <f t="shared" si="34"/>
        <v>1.7256199999999999</v>
      </c>
      <c r="H193" s="21">
        <f t="shared" si="34"/>
        <v>1.7256199999999999</v>
      </c>
      <c r="I193" s="21">
        <f t="shared" si="34"/>
        <v>1.7256199999999999</v>
      </c>
      <c r="J193" s="21">
        <f t="shared" si="34"/>
        <v>1.7256199999999999</v>
      </c>
      <c r="K193" s="21">
        <f t="shared" si="34"/>
        <v>1.7256199999999999</v>
      </c>
      <c r="L193" s="21">
        <f t="shared" si="34"/>
        <v>1.7256199999999999</v>
      </c>
      <c r="M193" s="21">
        <f t="shared" si="34"/>
        <v>1.7256199999999999</v>
      </c>
      <c r="N193" s="21">
        <f t="shared" si="34"/>
        <v>1.7256199999999999</v>
      </c>
      <c r="O193" s="21">
        <f t="shared" si="34"/>
        <v>1.7256199999999999</v>
      </c>
      <c r="P193" s="21">
        <f t="shared" si="34"/>
        <v>1.7256199999999999</v>
      </c>
      <c r="Q193" s="21">
        <f t="shared" si="34"/>
        <v>1.7256199999999999</v>
      </c>
      <c r="R193" s="21">
        <f t="shared" si="34"/>
        <v>1.7256199999999999</v>
      </c>
      <c r="S193" s="21">
        <f t="shared" si="34"/>
        <v>1.7256199999999999</v>
      </c>
      <c r="T193" s="21">
        <f t="shared" si="35"/>
        <v>1.7256199999999999</v>
      </c>
      <c r="U193" s="21">
        <f t="shared" si="35"/>
        <v>1.7256199999999999</v>
      </c>
      <c r="V193" s="21">
        <f t="shared" si="35"/>
        <v>1.7256199999999999</v>
      </c>
      <c r="W193" s="21">
        <f t="shared" si="35"/>
        <v>1.7256199999999999</v>
      </c>
      <c r="X193" s="21">
        <f t="shared" si="35"/>
        <v>1.7256199999999999</v>
      </c>
      <c r="Y193" s="21">
        <f t="shared" si="35"/>
        <v>1.7256199999999999</v>
      </c>
      <c r="Z193" s="21">
        <f t="shared" si="35"/>
        <v>1.7256199999999999</v>
      </c>
      <c r="AA193" s="21">
        <f t="shared" si="35"/>
        <v>1.7256199999999999</v>
      </c>
      <c r="AB193" s="21">
        <f t="shared" si="35"/>
        <v>1.7256199999999999</v>
      </c>
      <c r="AC193" s="21">
        <f t="shared" si="35"/>
        <v>1.7256199999999999</v>
      </c>
      <c r="AD193" s="21">
        <f t="shared" si="35"/>
        <v>1.7256199999999999</v>
      </c>
      <c r="AE193" s="21">
        <f t="shared" si="35"/>
        <v>1.7256199999999999</v>
      </c>
      <c r="AF193" s="21">
        <f t="shared" si="35"/>
        <v>1.7256199999999999</v>
      </c>
      <c r="AG193" s="21">
        <f t="shared" si="35"/>
        <v>1.7256199999999999</v>
      </c>
      <c r="AH193" s="21">
        <f t="shared" si="35"/>
        <v>1.7256199999999999</v>
      </c>
      <c r="AI193" s="74">
        <f t="shared" si="36"/>
        <v>50.042979999999986</v>
      </c>
      <c r="AJ193" s="67">
        <f t="shared" si="37"/>
        <v>1.3951697090138979E-3</v>
      </c>
    </row>
    <row r="194" spans="1:37" hidden="1" outlineLevel="1">
      <c r="B194" t="s">
        <v>532</v>
      </c>
      <c r="C194" t="s">
        <v>600</v>
      </c>
      <c r="D194" s="21">
        <f t="shared" si="34"/>
        <v>0</v>
      </c>
      <c r="E194" s="21">
        <f t="shared" si="34"/>
        <v>0</v>
      </c>
      <c r="F194" s="21">
        <f t="shared" si="34"/>
        <v>0</v>
      </c>
      <c r="G194" s="21">
        <f t="shared" si="34"/>
        <v>0</v>
      </c>
      <c r="H194" s="21">
        <f t="shared" si="34"/>
        <v>0</v>
      </c>
      <c r="I194" s="21">
        <f t="shared" si="34"/>
        <v>0</v>
      </c>
      <c r="J194" s="21">
        <f t="shared" si="34"/>
        <v>0</v>
      </c>
      <c r="K194" s="21">
        <f t="shared" si="34"/>
        <v>0</v>
      </c>
      <c r="L194" s="21">
        <f t="shared" si="34"/>
        <v>0</v>
      </c>
      <c r="M194" s="21">
        <f t="shared" si="34"/>
        <v>0</v>
      </c>
      <c r="N194" s="21">
        <f t="shared" si="34"/>
        <v>0</v>
      </c>
      <c r="O194" s="21">
        <f t="shared" si="34"/>
        <v>0</v>
      </c>
      <c r="P194" s="21">
        <f t="shared" si="34"/>
        <v>0</v>
      </c>
      <c r="Q194" s="21">
        <f t="shared" si="34"/>
        <v>0</v>
      </c>
      <c r="R194" s="21">
        <f t="shared" si="34"/>
        <v>0</v>
      </c>
      <c r="S194" s="21">
        <f t="shared" si="34"/>
        <v>0</v>
      </c>
      <c r="T194" s="21">
        <f t="shared" si="35"/>
        <v>0</v>
      </c>
      <c r="U194" s="21">
        <f t="shared" si="35"/>
        <v>0</v>
      </c>
      <c r="V194" s="21">
        <f t="shared" si="35"/>
        <v>0</v>
      </c>
      <c r="W194" s="21">
        <f t="shared" si="35"/>
        <v>0</v>
      </c>
      <c r="X194" s="21">
        <f t="shared" si="35"/>
        <v>0</v>
      </c>
      <c r="Y194" s="21">
        <f t="shared" si="35"/>
        <v>0</v>
      </c>
      <c r="Z194" s="21">
        <f t="shared" si="35"/>
        <v>0</v>
      </c>
      <c r="AA194" s="21">
        <f t="shared" si="35"/>
        <v>0</v>
      </c>
      <c r="AB194" s="21">
        <f t="shared" si="35"/>
        <v>0</v>
      </c>
      <c r="AC194" s="21">
        <f t="shared" si="35"/>
        <v>0</v>
      </c>
      <c r="AD194" s="21">
        <f t="shared" si="35"/>
        <v>0</v>
      </c>
      <c r="AE194" s="21">
        <f t="shared" si="35"/>
        <v>0</v>
      </c>
      <c r="AF194" s="21">
        <f t="shared" si="35"/>
        <v>0</v>
      </c>
      <c r="AG194" s="21">
        <f t="shared" si="35"/>
        <v>0</v>
      </c>
      <c r="AH194" s="21">
        <f t="shared" si="35"/>
        <v>0</v>
      </c>
      <c r="AI194" s="74">
        <f t="shared" si="36"/>
        <v>0</v>
      </c>
      <c r="AJ194" s="67">
        <f t="shared" si="37"/>
        <v>0</v>
      </c>
    </row>
    <row r="195" spans="1:37" hidden="1" outlineLevel="1">
      <c r="D195" s="69">
        <f t="shared" ref="D195:AJ195" si="38">SUM(D187:D194)</f>
        <v>738.43710950000002</v>
      </c>
      <c r="E195" s="69">
        <f t="shared" si="38"/>
        <v>789.90236001999995</v>
      </c>
      <c r="F195" s="69">
        <f t="shared" si="38"/>
        <v>826.75290083000004</v>
      </c>
      <c r="G195" s="69">
        <f t="shared" si="38"/>
        <v>857.88012851000008</v>
      </c>
      <c r="H195" s="69">
        <f t="shared" si="38"/>
        <v>885.32865211000001</v>
      </c>
      <c r="I195" s="69">
        <f t="shared" si="38"/>
        <v>908.88893224000003</v>
      </c>
      <c r="J195" s="69">
        <f t="shared" si="38"/>
        <v>937.56510527</v>
      </c>
      <c r="K195" s="69">
        <f t="shared" si="38"/>
        <v>965.93412390000003</v>
      </c>
      <c r="L195" s="69">
        <f t="shared" si="38"/>
        <v>993.3289359800001</v>
      </c>
      <c r="M195" s="69">
        <f t="shared" si="38"/>
        <v>1021.14829094</v>
      </c>
      <c r="N195" s="69">
        <f t="shared" si="38"/>
        <v>1046.8513952599997</v>
      </c>
      <c r="O195" s="69">
        <f t="shared" si="38"/>
        <v>1078.5566612299999</v>
      </c>
      <c r="P195" s="69">
        <f t="shared" si="38"/>
        <v>1110.38522053</v>
      </c>
      <c r="Q195" s="69">
        <f t="shared" si="38"/>
        <v>1142.9117753</v>
      </c>
      <c r="R195" s="69">
        <f t="shared" si="38"/>
        <v>1175.4562911500002</v>
      </c>
      <c r="S195" s="69">
        <f t="shared" si="38"/>
        <v>1207.3082964</v>
      </c>
      <c r="T195" s="69">
        <f t="shared" si="38"/>
        <v>1236.64533035</v>
      </c>
      <c r="U195" s="69">
        <f t="shared" si="38"/>
        <v>1266.2133066000001</v>
      </c>
      <c r="V195" s="69">
        <f t="shared" si="38"/>
        <v>1297.3045906999998</v>
      </c>
      <c r="W195" s="69">
        <f t="shared" si="38"/>
        <v>1328.5350495999996</v>
      </c>
      <c r="X195" s="69">
        <f t="shared" si="38"/>
        <v>1358.3270800999999</v>
      </c>
      <c r="Y195" s="69">
        <f t="shared" si="38"/>
        <v>1387.0603516000001</v>
      </c>
      <c r="Z195" s="69">
        <f t="shared" si="38"/>
        <v>1416.0006358999999</v>
      </c>
      <c r="AA195" s="69">
        <f t="shared" si="38"/>
        <v>1445.6578670800002</v>
      </c>
      <c r="AB195" s="69">
        <f t="shared" si="38"/>
        <v>1475.3200571400002</v>
      </c>
      <c r="AC195" s="69">
        <f t="shared" si="38"/>
        <v>1504.0980569000003</v>
      </c>
      <c r="AD195" s="69">
        <f t="shared" si="38"/>
        <v>1535.61680716</v>
      </c>
      <c r="AE195" s="69">
        <f t="shared" si="38"/>
        <v>1567.2577751399999</v>
      </c>
      <c r="AF195" s="69">
        <f t="shared" si="38"/>
        <v>1599.0069917999997</v>
      </c>
      <c r="AG195" s="69">
        <f t="shared" si="38"/>
        <v>1630.8040797600001</v>
      </c>
      <c r="AH195" s="69">
        <f t="shared" si="38"/>
        <v>1662.5956341399997</v>
      </c>
      <c r="AI195" s="72">
        <f t="shared" si="38"/>
        <v>35868.740323620004</v>
      </c>
      <c r="AJ195" s="68">
        <f t="shared" si="38"/>
        <v>0.99999999999999989</v>
      </c>
    </row>
    <row r="196" spans="1:37" hidden="1" outlineLevel="1"/>
    <row r="197" spans="1:37" collapsed="1"/>
    <row r="199" spans="1:37">
      <c r="A199" s="4" t="s">
        <v>282</v>
      </c>
      <c r="B199" s="5" t="s">
        <v>497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hidden="1" outlineLevel="1">
      <c r="A200" t="s">
        <v>236</v>
      </c>
    </row>
    <row r="201" spans="1:37" hidden="1" outlineLevel="1">
      <c r="A201" t="s">
        <v>513</v>
      </c>
      <c r="D201">
        <v>2020</v>
      </c>
      <c r="E201">
        <v>2021</v>
      </c>
      <c r="F201">
        <v>2022</v>
      </c>
      <c r="G201">
        <v>2023</v>
      </c>
      <c r="H201">
        <v>2024</v>
      </c>
      <c r="I201">
        <v>2025</v>
      </c>
      <c r="J201">
        <v>2026</v>
      </c>
      <c r="K201">
        <v>2027</v>
      </c>
      <c r="L201">
        <v>2028</v>
      </c>
      <c r="M201">
        <v>2029</v>
      </c>
      <c r="N201">
        <v>2030</v>
      </c>
      <c r="O201">
        <v>2031</v>
      </c>
      <c r="P201">
        <v>2032</v>
      </c>
      <c r="Q201">
        <v>2033</v>
      </c>
      <c r="R201">
        <v>2034</v>
      </c>
      <c r="S201">
        <v>2035</v>
      </c>
      <c r="T201">
        <v>2036</v>
      </c>
      <c r="U201">
        <v>2037</v>
      </c>
      <c r="V201">
        <v>2038</v>
      </c>
      <c r="W201">
        <v>2039</v>
      </c>
      <c r="X201">
        <v>2040</v>
      </c>
      <c r="Y201">
        <v>2041</v>
      </c>
      <c r="Z201">
        <v>2042</v>
      </c>
      <c r="AA201">
        <v>2043</v>
      </c>
      <c r="AB201">
        <v>2044</v>
      </c>
      <c r="AC201">
        <v>2045</v>
      </c>
      <c r="AD201">
        <v>2046</v>
      </c>
      <c r="AE201">
        <v>2047</v>
      </c>
      <c r="AF201">
        <v>2048</v>
      </c>
      <c r="AG201">
        <v>2049</v>
      </c>
      <c r="AH201">
        <v>2050</v>
      </c>
    </row>
    <row r="202" spans="1:37" hidden="1" outlineLevel="1">
      <c r="A202" t="s">
        <v>597</v>
      </c>
      <c r="B202" t="s">
        <v>521</v>
      </c>
      <c r="C202" t="s">
        <v>412</v>
      </c>
      <c r="D202">
        <f>SUMIFS('EPS BAU Outputs'!C:C,'EPS BAU Outputs'!$A:$A,"*"&amp;$C202&amp;"*",'EPS BAU Outputs'!$A:$A,"*"&amp;$B202&amp;"*",'EPS BAU Outputs'!$A:$A,"*"&amp;$A202&amp;"*",'EPS BAU Outputs'!$B:$B,$B$199)/10^12*VLOOKUP($C202,GWPbyPollutant,2,FALSE)</f>
        <v>0.49338800000000005</v>
      </c>
      <c r="E202">
        <f>SUMIFS('EPS BAU Outputs'!D:D,'EPS BAU Outputs'!$A:$A,"*"&amp;$C202&amp;"*",'EPS BAU Outputs'!$A:$A,"*"&amp;$B202&amp;"*",'EPS BAU Outputs'!$A:$A,"*"&amp;$A202&amp;"*",'EPS BAU Outputs'!$B:$B,$B$199)/10^12*VLOOKUP($C202,GWPbyPollutant,2,FALSE)</f>
        <v>0.49248920000000002</v>
      </c>
      <c r="F202">
        <f>SUMIFS('EPS BAU Outputs'!E:E,'EPS BAU Outputs'!$A:$A,"*"&amp;$C202&amp;"*",'EPS BAU Outputs'!$A:$A,"*"&amp;$B202&amp;"*",'EPS BAU Outputs'!$A:$A,"*"&amp;$A202&amp;"*",'EPS BAU Outputs'!$B:$B,$B$199)/10^12*VLOOKUP($C202,GWPbyPollutant,2,FALSE)</f>
        <v>0.4886952</v>
      </c>
      <c r="G202">
        <f>SUMIFS('EPS BAU Outputs'!F:F,'EPS BAU Outputs'!$A:$A,"*"&amp;$C202&amp;"*",'EPS BAU Outputs'!$A:$A,"*"&amp;$B202&amp;"*",'EPS BAU Outputs'!$A:$A,"*"&amp;$A202&amp;"*",'EPS BAU Outputs'!$B:$B,$B$199)/10^12*VLOOKUP($C202,GWPbyPollutant,2,FALSE)</f>
        <v>0.48236160000000006</v>
      </c>
      <c r="H202">
        <f>SUMIFS('EPS BAU Outputs'!G:G,'EPS BAU Outputs'!$A:$A,"*"&amp;$C202&amp;"*",'EPS BAU Outputs'!$A:$A,"*"&amp;$B202&amp;"*",'EPS BAU Outputs'!$A:$A,"*"&amp;$A202&amp;"*",'EPS BAU Outputs'!$B:$B,$B$199)/10^12*VLOOKUP($C202,GWPbyPollutant,2,FALSE)</f>
        <v>0.47546240000000001</v>
      </c>
      <c r="I202">
        <f>SUMIFS('EPS BAU Outputs'!H:H,'EPS BAU Outputs'!$A:$A,"*"&amp;$C202&amp;"*",'EPS BAU Outputs'!$A:$A,"*"&amp;$B202&amp;"*",'EPS BAU Outputs'!$A:$A,"*"&amp;$A202&amp;"*",'EPS BAU Outputs'!$B:$B,$B$199)/10^12*VLOOKUP($C202,GWPbyPollutant,2,FALSE)</f>
        <v>0.46659480000000003</v>
      </c>
      <c r="J202">
        <f>SUMIFS('EPS BAU Outputs'!I:I,'EPS BAU Outputs'!$A:$A,"*"&amp;$C202&amp;"*",'EPS BAU Outputs'!$A:$A,"*"&amp;$B202&amp;"*",'EPS BAU Outputs'!$A:$A,"*"&amp;$A202&amp;"*",'EPS BAU Outputs'!$B:$B,$B$199)/10^12*VLOOKUP($C202,GWPbyPollutant,2,FALSE)</f>
        <v>0.45824799999999999</v>
      </c>
      <c r="K202">
        <f>SUMIFS('EPS BAU Outputs'!J:J,'EPS BAU Outputs'!$A:$A,"*"&amp;$C202&amp;"*",'EPS BAU Outputs'!$A:$A,"*"&amp;$B202&amp;"*",'EPS BAU Outputs'!$A:$A,"*"&amp;$A202&amp;"*",'EPS BAU Outputs'!$B:$B,$B$199)/10^12*VLOOKUP($C202,GWPbyPollutant,2,FALSE)</f>
        <v>0.44922080000000003</v>
      </c>
      <c r="L202">
        <f>SUMIFS('EPS BAU Outputs'!K:K,'EPS BAU Outputs'!$A:$A,"*"&amp;$C202&amp;"*",'EPS BAU Outputs'!$A:$A,"*"&amp;$B202&amp;"*",'EPS BAU Outputs'!$A:$A,"*"&amp;$A202&amp;"*",'EPS BAU Outputs'!$B:$B,$B$199)/10^12*VLOOKUP($C202,GWPbyPollutant,2,FALSE)</f>
        <v>0.43936759999999997</v>
      </c>
      <c r="M202">
        <f>SUMIFS('EPS BAU Outputs'!L:L,'EPS BAU Outputs'!$A:$A,"*"&amp;$C202&amp;"*",'EPS BAU Outputs'!$A:$A,"*"&amp;$B202&amp;"*",'EPS BAU Outputs'!$A:$A,"*"&amp;$A202&amp;"*",'EPS BAU Outputs'!$B:$B,$B$199)/10^12*VLOOKUP($C202,GWPbyPollutant,2,FALSE)</f>
        <v>0.42782040000000005</v>
      </c>
      <c r="N202">
        <f>SUMIFS('EPS BAU Outputs'!M:M,'EPS BAU Outputs'!$A:$A,"*"&amp;$C202&amp;"*",'EPS BAU Outputs'!$A:$A,"*"&amp;$B202&amp;"*",'EPS BAU Outputs'!$A:$A,"*"&amp;$A202&amp;"*",'EPS BAU Outputs'!$B:$B,$B$199)/10^12*VLOOKUP($C202,GWPbyPollutant,2,FALSE)</f>
        <v>0.41611359999999997</v>
      </c>
      <c r="O202">
        <f>SUMIFS('EPS BAU Outputs'!N:N,'EPS BAU Outputs'!$A:$A,"*"&amp;$C202&amp;"*",'EPS BAU Outputs'!$A:$A,"*"&amp;$B202&amp;"*",'EPS BAU Outputs'!$A:$A,"*"&amp;$A202&amp;"*",'EPS BAU Outputs'!$B:$B,$B$199)/10^12*VLOOKUP($C202,GWPbyPollutant,2,FALSE)</f>
        <v>0.40494160000000001</v>
      </c>
      <c r="P202">
        <f>SUMIFS('EPS BAU Outputs'!O:O,'EPS BAU Outputs'!$A:$A,"*"&amp;$C202&amp;"*",'EPS BAU Outputs'!$A:$A,"*"&amp;$B202&amp;"*",'EPS BAU Outputs'!$A:$A,"*"&amp;$A202&amp;"*",'EPS BAU Outputs'!$B:$B,$B$199)/10^12*VLOOKUP($C202,GWPbyPollutant,2,FALSE)</f>
        <v>0.39498480000000002</v>
      </c>
      <c r="Q202">
        <f>SUMIFS('EPS BAU Outputs'!P:P,'EPS BAU Outputs'!$A:$A,"*"&amp;$C202&amp;"*",'EPS BAU Outputs'!$A:$A,"*"&amp;$B202&amp;"*",'EPS BAU Outputs'!$A:$A,"*"&amp;$A202&amp;"*",'EPS BAU Outputs'!$B:$B,$B$199)/10^12*VLOOKUP($C202,GWPbyPollutant,2,FALSE)</f>
        <v>0.38711680000000004</v>
      </c>
      <c r="R202">
        <f>SUMIFS('EPS BAU Outputs'!Q:Q,'EPS BAU Outputs'!$A:$A,"*"&amp;$C202&amp;"*",'EPS BAU Outputs'!$A:$A,"*"&amp;$B202&amp;"*",'EPS BAU Outputs'!$A:$A,"*"&amp;$A202&amp;"*",'EPS BAU Outputs'!$B:$B,$B$199)/10^12*VLOOKUP($C202,GWPbyPollutant,2,FALSE)</f>
        <v>0.37914799999999999</v>
      </c>
      <c r="S202">
        <f>SUMIFS('EPS BAU Outputs'!R:R,'EPS BAU Outputs'!$A:$A,"*"&amp;$C202&amp;"*",'EPS BAU Outputs'!$A:$A,"*"&amp;$B202&amp;"*",'EPS BAU Outputs'!$A:$A,"*"&amp;$A202&amp;"*",'EPS BAU Outputs'!$B:$B,$B$199)/10^12*VLOOKUP($C202,GWPbyPollutant,2,FALSE)</f>
        <v>0.3714788</v>
      </c>
      <c r="T202">
        <f>SUMIFS('EPS BAU Outputs'!S:S,'EPS BAU Outputs'!$A:$A,"*"&amp;$C202&amp;"*",'EPS BAU Outputs'!$A:$A,"*"&amp;$B202&amp;"*",'EPS BAU Outputs'!$A:$A,"*"&amp;$A202&amp;"*",'EPS BAU Outputs'!$B:$B,$B$199)/10^12*VLOOKUP($C202,GWPbyPollutant,2,FALSE)</f>
        <v>0.36406440000000001</v>
      </c>
      <c r="U202">
        <f>SUMIFS('EPS BAU Outputs'!T:T,'EPS BAU Outputs'!$A:$A,"*"&amp;$C202&amp;"*",'EPS BAU Outputs'!$A:$A,"*"&amp;$B202&amp;"*",'EPS BAU Outputs'!$A:$A,"*"&amp;$A202&amp;"*",'EPS BAU Outputs'!$B:$B,$B$199)/10^12*VLOOKUP($C202,GWPbyPollutant,2,FALSE)</f>
        <v>0.35704759999999997</v>
      </c>
      <c r="V202">
        <f>SUMIFS('EPS BAU Outputs'!U:U,'EPS BAU Outputs'!$A:$A,"*"&amp;$C202&amp;"*",'EPS BAU Outputs'!$A:$A,"*"&amp;$B202&amp;"*",'EPS BAU Outputs'!$A:$A,"*"&amp;$A202&amp;"*",'EPS BAU Outputs'!$B:$B,$B$199)/10^12*VLOOKUP($C202,GWPbyPollutant,2,FALSE)</f>
        <v>0.3505684</v>
      </c>
      <c r="W202">
        <f>SUMIFS('EPS BAU Outputs'!V:V,'EPS BAU Outputs'!$A:$A,"*"&amp;$C202&amp;"*",'EPS BAU Outputs'!$A:$A,"*"&amp;$B202&amp;"*",'EPS BAU Outputs'!$A:$A,"*"&amp;$A202&amp;"*",'EPS BAU Outputs'!$B:$B,$B$199)/10^12*VLOOKUP($C202,GWPbyPollutant,2,FALSE)</f>
        <v>0.34454560000000001</v>
      </c>
      <c r="X202">
        <f>SUMIFS('EPS BAU Outputs'!W:W,'EPS BAU Outputs'!$A:$A,"*"&amp;$C202&amp;"*",'EPS BAU Outputs'!$A:$A,"*"&amp;$B202&amp;"*",'EPS BAU Outputs'!$A:$A,"*"&amp;$A202&amp;"*",'EPS BAU Outputs'!$B:$B,$B$199)/10^12*VLOOKUP($C202,GWPbyPollutant,2,FALSE)</f>
        <v>0.3387888</v>
      </c>
      <c r="Y202">
        <f>SUMIFS('EPS BAU Outputs'!X:X,'EPS BAU Outputs'!$A:$A,"*"&amp;$C202&amp;"*",'EPS BAU Outputs'!$A:$A,"*"&amp;$B202&amp;"*",'EPS BAU Outputs'!$A:$A,"*"&amp;$A202&amp;"*",'EPS BAU Outputs'!$B:$B,$B$199)/10^12*VLOOKUP($C202,GWPbyPollutant,2,FALSE)</f>
        <v>0.3332812</v>
      </c>
      <c r="Z202">
        <f>SUMIFS('EPS BAU Outputs'!Y:Y,'EPS BAU Outputs'!$A:$A,"*"&amp;$C202&amp;"*",'EPS BAU Outputs'!$A:$A,"*"&amp;$B202&amp;"*",'EPS BAU Outputs'!$A:$A,"*"&amp;$A202&amp;"*",'EPS BAU Outputs'!$B:$B,$B$199)/10^12*VLOOKUP($C202,GWPbyPollutant,2,FALSE)</f>
        <v>0.32802560000000003</v>
      </c>
      <c r="AA202">
        <f>SUMIFS('EPS BAU Outputs'!Z:Z,'EPS BAU Outputs'!$A:$A,"*"&amp;$C202&amp;"*",'EPS BAU Outputs'!$A:$A,"*"&amp;$B202&amp;"*",'EPS BAU Outputs'!$A:$A,"*"&amp;$A202&amp;"*",'EPS BAU Outputs'!$B:$B,$B$199)/10^12*VLOOKUP($C202,GWPbyPollutant,2,FALSE)</f>
        <v>0.3228876</v>
      </c>
      <c r="AB202">
        <f>SUMIFS('EPS BAU Outputs'!AA:AA,'EPS BAU Outputs'!$A:$A,"*"&amp;$C202&amp;"*",'EPS BAU Outputs'!$A:$A,"*"&amp;$B202&amp;"*",'EPS BAU Outputs'!$A:$A,"*"&amp;$A202&amp;"*",'EPS BAU Outputs'!$B:$B,$B$199)/10^12*VLOOKUP($C202,GWPbyPollutant,2,FALSE)</f>
        <v>0.31778039999999996</v>
      </c>
      <c r="AC202">
        <f>SUMIFS('EPS BAU Outputs'!AB:AB,'EPS BAU Outputs'!$A:$A,"*"&amp;$C202&amp;"*",'EPS BAU Outputs'!$A:$A,"*"&amp;$B202&amp;"*",'EPS BAU Outputs'!$A:$A,"*"&amp;$A202&amp;"*",'EPS BAU Outputs'!$B:$B,$B$199)/10^12*VLOOKUP($C202,GWPbyPollutant,2,FALSE)</f>
        <v>0.31255840000000001</v>
      </c>
      <c r="AD202">
        <f>SUMIFS('EPS BAU Outputs'!AC:AC,'EPS BAU Outputs'!$A:$A,"*"&amp;$C202&amp;"*",'EPS BAU Outputs'!$A:$A,"*"&amp;$B202&amp;"*",'EPS BAU Outputs'!$A:$A,"*"&amp;$A202&amp;"*",'EPS BAU Outputs'!$B:$B,$B$199)/10^12*VLOOKUP($C202,GWPbyPollutant,2,FALSE)</f>
        <v>0.30721600000000004</v>
      </c>
      <c r="AE202">
        <f>SUMIFS('EPS BAU Outputs'!AD:AD,'EPS BAU Outputs'!$A:$A,"*"&amp;$C202&amp;"*",'EPS BAU Outputs'!$A:$A,"*"&amp;$B202&amp;"*",'EPS BAU Outputs'!$A:$A,"*"&amp;$A202&amp;"*",'EPS BAU Outputs'!$B:$B,$B$199)/10^12*VLOOKUP($C202,GWPbyPollutant,2,FALSE)</f>
        <v>0.30170839999999999</v>
      </c>
      <c r="AF202">
        <f>SUMIFS('EPS BAU Outputs'!AE:AE,'EPS BAU Outputs'!$A:$A,"*"&amp;$C202&amp;"*",'EPS BAU Outputs'!$A:$A,"*"&amp;$B202&amp;"*",'EPS BAU Outputs'!$A:$A,"*"&amp;$A202&amp;"*",'EPS BAU Outputs'!$B:$B,$B$199)/10^12*VLOOKUP($C202,GWPbyPollutant,2,FALSE)</f>
        <v>0.29616720000000002</v>
      </c>
      <c r="AG202">
        <f>SUMIFS('EPS BAU Outputs'!AF:AF,'EPS BAU Outputs'!$A:$A,"*"&amp;$C202&amp;"*",'EPS BAU Outputs'!$A:$A,"*"&amp;$B202&amp;"*",'EPS BAU Outputs'!$A:$A,"*"&amp;$A202&amp;"*",'EPS BAU Outputs'!$B:$B,$B$199)/10^12*VLOOKUP($C202,GWPbyPollutant,2,FALSE)</f>
        <v>0.29063159999999999</v>
      </c>
      <c r="AH202">
        <f>SUMIFS('EPS BAU Outputs'!AG:AG,'EPS BAU Outputs'!$A:$A,"*"&amp;$C202&amp;"*",'EPS BAU Outputs'!$A:$A,"*"&amp;$B202&amp;"*",'EPS BAU Outputs'!$A:$A,"*"&amp;$A202&amp;"*",'EPS BAU Outputs'!$B:$B,$B$199)/10^12*VLOOKUP($C202,GWPbyPollutant,2,FALSE)</f>
        <v>0.28510720000000001</v>
      </c>
    </row>
    <row r="203" spans="1:37" hidden="1" outlineLevel="1">
      <c r="A203" t="s">
        <v>597</v>
      </c>
      <c r="B203" t="s">
        <v>521</v>
      </c>
      <c r="C203" t="s">
        <v>411</v>
      </c>
      <c r="D203">
        <f>SUMIFS('EPS BAU Outputs'!C:C,'EPS BAU Outputs'!$A:$A,"*"&amp;$C203&amp;"*",'EPS BAU Outputs'!$A:$A,"*"&amp;$B203&amp;"*",'EPS BAU Outputs'!$A:$A,"*"&amp;$A203&amp;"*",'EPS BAU Outputs'!$B:$B,$B$199)/10^12*VLOOKUP($C203,GWPbyPollutant,2,FALSE)</f>
        <v>2.4206557499999999</v>
      </c>
      <c r="E203">
        <f>SUMIFS('EPS BAU Outputs'!D:D,'EPS BAU Outputs'!$A:$A,"*"&amp;$C203&amp;"*",'EPS BAU Outputs'!$A:$A,"*"&amp;$B203&amp;"*",'EPS BAU Outputs'!$A:$A,"*"&amp;$A203&amp;"*",'EPS BAU Outputs'!$B:$B,$B$199)/10^12*VLOOKUP($C203,GWPbyPollutant,2,FALSE)</f>
        <v>2.4502482999999997</v>
      </c>
      <c r="F203">
        <f>SUMIFS('EPS BAU Outputs'!E:E,'EPS BAU Outputs'!$A:$A,"*"&amp;$C203&amp;"*",'EPS BAU Outputs'!$A:$A,"*"&amp;$B203&amp;"*",'EPS BAU Outputs'!$A:$A,"*"&amp;$A203&amp;"*",'EPS BAU Outputs'!$B:$B,$B$199)/10^12*VLOOKUP($C203,GWPbyPollutant,2,FALSE)</f>
        <v>2.4624859999999997</v>
      </c>
      <c r="G203">
        <f>SUMIFS('EPS BAU Outputs'!F:F,'EPS BAU Outputs'!$A:$A,"*"&amp;$C203&amp;"*",'EPS BAU Outputs'!$A:$A,"*"&amp;$B203&amp;"*",'EPS BAU Outputs'!$A:$A,"*"&amp;$A203&amp;"*",'EPS BAU Outputs'!$B:$B,$B$199)/10^12*VLOOKUP($C203,GWPbyPollutant,2,FALSE)</f>
        <v>2.4591390500000001</v>
      </c>
      <c r="H203">
        <f>SUMIFS('EPS BAU Outputs'!G:G,'EPS BAU Outputs'!$A:$A,"*"&amp;$C203&amp;"*",'EPS BAU Outputs'!$A:$A,"*"&amp;$B203&amp;"*",'EPS BAU Outputs'!$A:$A,"*"&amp;$A203&amp;"*",'EPS BAU Outputs'!$B:$B,$B$199)/10^12*VLOOKUP($C203,GWPbyPollutant,2,FALSE)</f>
        <v>2.4536853500000002</v>
      </c>
      <c r="I203">
        <f>SUMIFS('EPS BAU Outputs'!H:H,'EPS BAU Outputs'!$A:$A,"*"&amp;$C203&amp;"*",'EPS BAU Outputs'!$A:$A,"*"&amp;$B203&amp;"*",'EPS BAU Outputs'!$A:$A,"*"&amp;$A203&amp;"*",'EPS BAU Outputs'!$B:$B,$B$199)/10^12*VLOOKUP($C203,GWPbyPollutant,2,FALSE)</f>
        <v>2.4428972</v>
      </c>
      <c r="J203">
        <f>SUMIFS('EPS BAU Outputs'!I:I,'EPS BAU Outputs'!$A:$A,"*"&amp;$C203&amp;"*",'EPS BAU Outputs'!$A:$A,"*"&amp;$B203&amp;"*",'EPS BAU Outputs'!$A:$A,"*"&amp;$A203&amp;"*",'EPS BAU Outputs'!$B:$B,$B$199)/10^12*VLOOKUP($C203,GWPbyPollutant,2,FALSE)</f>
        <v>2.4344648999999996</v>
      </c>
      <c r="K203">
        <f>SUMIFS('EPS BAU Outputs'!J:J,'EPS BAU Outputs'!$A:$A,"*"&amp;$C203&amp;"*",'EPS BAU Outputs'!$A:$A,"*"&amp;$B203&amp;"*",'EPS BAU Outputs'!$A:$A,"*"&amp;$A203&amp;"*",'EPS BAU Outputs'!$B:$B,$B$199)/10^12*VLOOKUP($C203,GWPbyPollutant,2,FALSE)</f>
        <v>2.4239497000000001</v>
      </c>
      <c r="L203">
        <f>SUMIFS('EPS BAU Outputs'!K:K,'EPS BAU Outputs'!$A:$A,"*"&amp;$C203&amp;"*",'EPS BAU Outputs'!$A:$A,"*"&amp;$B203&amp;"*",'EPS BAU Outputs'!$A:$A,"*"&amp;$A203&amp;"*",'EPS BAU Outputs'!$B:$B,$B$199)/10^12*VLOOKUP($C203,GWPbyPollutant,2,FALSE)</f>
        <v>2.4098967500000001</v>
      </c>
      <c r="M203">
        <f>SUMIFS('EPS BAU Outputs'!L:L,'EPS BAU Outputs'!$A:$A,"*"&amp;$C203&amp;"*",'EPS BAU Outputs'!$A:$A,"*"&amp;$B203&amp;"*",'EPS BAU Outputs'!$A:$A,"*"&amp;$A203&amp;"*",'EPS BAU Outputs'!$B:$B,$B$199)/10^12*VLOOKUP($C203,GWPbyPollutant,2,FALSE)</f>
        <v>2.3873320000000002</v>
      </c>
      <c r="N203">
        <f>SUMIFS('EPS BAU Outputs'!M:M,'EPS BAU Outputs'!$A:$A,"*"&amp;$C203&amp;"*",'EPS BAU Outputs'!$A:$A,"*"&amp;$B203&amp;"*",'EPS BAU Outputs'!$A:$A,"*"&amp;$A203&amp;"*",'EPS BAU Outputs'!$B:$B,$B$199)/10^12*VLOOKUP($C203,GWPbyPollutant,2,FALSE)</f>
        <v>2.3630924499999999</v>
      </c>
      <c r="O203">
        <f>SUMIFS('EPS BAU Outputs'!N:N,'EPS BAU Outputs'!$A:$A,"*"&amp;$C203&amp;"*",'EPS BAU Outputs'!$A:$A,"*"&amp;$B203&amp;"*",'EPS BAU Outputs'!$A:$A,"*"&amp;$A203&amp;"*",'EPS BAU Outputs'!$B:$B,$B$199)/10^12*VLOOKUP($C203,GWPbyPollutant,2,FALSE)</f>
        <v>2.3426874500000001</v>
      </c>
      <c r="P203">
        <f>SUMIFS('EPS BAU Outputs'!O:O,'EPS BAU Outputs'!$A:$A,"*"&amp;$C203&amp;"*",'EPS BAU Outputs'!$A:$A,"*"&amp;$B203&amp;"*",'EPS BAU Outputs'!$A:$A,"*"&amp;$A203&amp;"*",'EPS BAU Outputs'!$B:$B,$B$199)/10^12*VLOOKUP($C203,GWPbyPollutant,2,FALSE)</f>
        <v>2.3289498499999999</v>
      </c>
      <c r="Q203">
        <f>SUMIFS('EPS BAU Outputs'!P:P,'EPS BAU Outputs'!$A:$A,"*"&amp;$C203&amp;"*",'EPS BAU Outputs'!$A:$A,"*"&amp;$B203&amp;"*",'EPS BAU Outputs'!$A:$A,"*"&amp;$A203&amp;"*",'EPS BAU Outputs'!$B:$B,$B$199)/10^12*VLOOKUP($C203,GWPbyPollutant,2,FALSE)</f>
        <v>2.3036317500000001</v>
      </c>
      <c r="R203">
        <f>SUMIFS('EPS BAU Outputs'!Q:Q,'EPS BAU Outputs'!$A:$A,"*"&amp;$C203&amp;"*",'EPS BAU Outputs'!$A:$A,"*"&amp;$B203&amp;"*",'EPS BAU Outputs'!$A:$A,"*"&amp;$A203&amp;"*",'EPS BAU Outputs'!$B:$B,$B$199)/10^12*VLOOKUP($C203,GWPbyPollutant,2,FALSE)</f>
        <v>2.2759259999999997</v>
      </c>
      <c r="S203">
        <f>SUMIFS('EPS BAU Outputs'!R:R,'EPS BAU Outputs'!$A:$A,"*"&amp;$C203&amp;"*",'EPS BAU Outputs'!$A:$A,"*"&amp;$B203&amp;"*",'EPS BAU Outputs'!$A:$A,"*"&amp;$A203&amp;"*",'EPS BAU Outputs'!$B:$B,$B$199)/10^12*VLOOKUP($C203,GWPbyPollutant,2,FALSE)</f>
        <v>2.24976785</v>
      </c>
      <c r="T203">
        <f>SUMIFS('EPS BAU Outputs'!S:S,'EPS BAU Outputs'!$A:$A,"*"&amp;$C203&amp;"*",'EPS BAU Outputs'!$A:$A,"*"&amp;$B203&amp;"*",'EPS BAU Outputs'!$A:$A,"*"&amp;$A203&amp;"*",'EPS BAU Outputs'!$B:$B,$B$199)/10^12*VLOOKUP($C203,GWPbyPollutant,2,FALSE)</f>
        <v>2.2243172500000004</v>
      </c>
      <c r="U203">
        <f>SUMIFS('EPS BAU Outputs'!T:T,'EPS BAU Outputs'!$A:$A,"*"&amp;$C203&amp;"*",'EPS BAU Outputs'!$A:$A,"*"&amp;$B203&amp;"*",'EPS BAU Outputs'!$A:$A,"*"&amp;$A203&amp;"*",'EPS BAU Outputs'!$B:$B,$B$199)/10^12*VLOOKUP($C203,GWPbyPollutant,2,FALSE)</f>
        <v>2.2011562499999999</v>
      </c>
      <c r="V203">
        <f>SUMIFS('EPS BAU Outputs'!U:U,'EPS BAU Outputs'!$A:$A,"*"&amp;$C203&amp;"*",'EPS BAU Outputs'!$A:$A,"*"&amp;$B203&amp;"*",'EPS BAU Outputs'!$A:$A,"*"&amp;$A203&amp;"*",'EPS BAU Outputs'!$B:$B,$B$199)/10^12*VLOOKUP($C203,GWPbyPollutant,2,FALSE)</f>
        <v>2.1815886500000001</v>
      </c>
      <c r="W203">
        <f>SUMIFS('EPS BAU Outputs'!V:V,'EPS BAU Outputs'!$A:$A,"*"&amp;$C203&amp;"*",'EPS BAU Outputs'!$A:$A,"*"&amp;$B203&amp;"*",'EPS BAU Outputs'!$A:$A,"*"&amp;$A203&amp;"*",'EPS BAU Outputs'!$B:$B,$B$199)/10^12*VLOOKUP($C203,GWPbyPollutant,2,FALSE)</f>
        <v>2.1649281</v>
      </c>
      <c r="X203">
        <f>SUMIFS('EPS BAU Outputs'!W:W,'EPS BAU Outputs'!$A:$A,"*"&amp;$C203&amp;"*",'EPS BAU Outputs'!$A:$A,"*"&amp;$B203&amp;"*",'EPS BAU Outputs'!$A:$A,"*"&amp;$A203&amp;"*",'EPS BAU Outputs'!$B:$B,$B$199)/10^12*VLOOKUP($C203,GWPbyPollutant,2,FALSE)</f>
        <v>2.1493566999999998</v>
      </c>
      <c r="Y203">
        <f>SUMIFS('EPS BAU Outputs'!X:X,'EPS BAU Outputs'!$A:$A,"*"&amp;$C203&amp;"*",'EPS BAU Outputs'!$A:$A,"*"&amp;$B203&amp;"*",'EPS BAU Outputs'!$A:$A,"*"&amp;$A203&amp;"*",'EPS BAU Outputs'!$B:$B,$B$199)/10^12*VLOOKUP($C203,GWPbyPollutant,2,FALSE)</f>
        <v>2.1347472499999998</v>
      </c>
      <c r="Z203">
        <f>SUMIFS('EPS BAU Outputs'!Y:Y,'EPS BAU Outputs'!$A:$A,"*"&amp;$C203&amp;"*",'EPS BAU Outputs'!$A:$A,"*"&amp;$B203&amp;"*",'EPS BAU Outputs'!$A:$A,"*"&amp;$A203&amp;"*",'EPS BAU Outputs'!$B:$B,$B$199)/10^12*VLOOKUP($C203,GWPbyPollutant,2,FALSE)</f>
        <v>2.12033125</v>
      </c>
      <c r="AA203">
        <f>SUMIFS('EPS BAU Outputs'!Z:Z,'EPS BAU Outputs'!$A:$A,"*"&amp;$C203&amp;"*",'EPS BAU Outputs'!$A:$A,"*"&amp;$B203&amp;"*",'EPS BAU Outputs'!$A:$A,"*"&amp;$A203&amp;"*",'EPS BAU Outputs'!$B:$B,$B$199)/10^12*VLOOKUP($C203,GWPbyPollutant,2,FALSE)</f>
        <v>2.1065274</v>
      </c>
      <c r="AB203">
        <f>SUMIFS('EPS BAU Outputs'!AA:AA,'EPS BAU Outputs'!$A:$A,"*"&amp;$C203&amp;"*",'EPS BAU Outputs'!$A:$A,"*"&amp;$B203&amp;"*",'EPS BAU Outputs'!$A:$A,"*"&amp;$A203&amp;"*",'EPS BAU Outputs'!$B:$B,$B$199)/10^12*VLOOKUP($C203,GWPbyPollutant,2,FALSE)</f>
        <v>2.0931104500000002</v>
      </c>
      <c r="AC203">
        <f>SUMIFS('EPS BAU Outputs'!AB:AB,'EPS BAU Outputs'!$A:$A,"*"&amp;$C203&amp;"*",'EPS BAU Outputs'!$A:$A,"*"&amp;$B203&amp;"*",'EPS BAU Outputs'!$A:$A,"*"&amp;$A203&amp;"*",'EPS BAU Outputs'!$B:$B,$B$199)/10^12*VLOOKUP($C203,GWPbyPollutant,2,FALSE)</f>
        <v>2.0792006000000001</v>
      </c>
      <c r="AD203">
        <f>SUMIFS('EPS BAU Outputs'!AC:AC,'EPS BAU Outputs'!$A:$A,"*"&amp;$C203&amp;"*",'EPS BAU Outputs'!$A:$A,"*"&amp;$B203&amp;"*",'EPS BAU Outputs'!$A:$A,"*"&amp;$A203&amp;"*",'EPS BAU Outputs'!$B:$B,$B$199)/10^12*VLOOKUP($C203,GWPbyPollutant,2,FALSE)</f>
        <v>2.06484025</v>
      </c>
      <c r="AE203">
        <f>SUMIFS('EPS BAU Outputs'!AD:AD,'EPS BAU Outputs'!$A:$A,"*"&amp;$C203&amp;"*",'EPS BAU Outputs'!$A:$A,"*"&amp;$B203&amp;"*",'EPS BAU Outputs'!$A:$A,"*"&amp;$A203&amp;"*",'EPS BAU Outputs'!$B:$B,$B$199)/10^12*VLOOKUP($C203,GWPbyPollutant,2,FALSE)</f>
        <v>2.0501089000000001</v>
      </c>
      <c r="AF203">
        <f>SUMIFS('EPS BAU Outputs'!AE:AE,'EPS BAU Outputs'!$A:$A,"*"&amp;$C203&amp;"*",'EPS BAU Outputs'!$A:$A,"*"&amp;$B203&amp;"*",'EPS BAU Outputs'!$A:$A,"*"&amp;$A203&amp;"*",'EPS BAU Outputs'!$B:$B,$B$199)/10^12*VLOOKUP($C203,GWPbyPollutant,2,FALSE)</f>
        <v>2.035253</v>
      </c>
      <c r="AG203">
        <f>SUMIFS('EPS BAU Outputs'!AF:AF,'EPS BAU Outputs'!$A:$A,"*"&amp;$C203&amp;"*",'EPS BAU Outputs'!$A:$A,"*"&amp;$B203&amp;"*",'EPS BAU Outputs'!$A:$A,"*"&amp;$A203&amp;"*",'EPS BAU Outputs'!$B:$B,$B$199)/10^12*VLOOKUP($C203,GWPbyPollutant,2,FALSE)</f>
        <v>2.0206462000000003</v>
      </c>
      <c r="AH203">
        <f>SUMIFS('EPS BAU Outputs'!AG:AG,'EPS BAU Outputs'!$A:$A,"*"&amp;$C203&amp;"*",'EPS BAU Outputs'!$A:$A,"*"&amp;$B203&amp;"*",'EPS BAU Outputs'!$A:$A,"*"&amp;$A203&amp;"*",'EPS BAU Outputs'!$B:$B,$B$199)/10^12*VLOOKUP($C203,GWPbyPollutant,2,FALSE)</f>
        <v>2.0061719</v>
      </c>
    </row>
    <row r="204" spans="1:37" hidden="1" outlineLevel="1">
      <c r="A204" t="s">
        <v>597</v>
      </c>
      <c r="B204" t="s">
        <v>521</v>
      </c>
      <c r="C204" t="s">
        <v>595</v>
      </c>
      <c r="D204">
        <f>SUMIFS('EPS BAU Outputs'!C:C,'EPS BAU Outputs'!$A:$A,"*"&amp;$C204&amp;"*",'EPS BAU Outputs'!$A:$A,"*"&amp;$B204&amp;"*",'EPS BAU Outputs'!$A:$A,"*"&amp;$A204&amp;"*",'EPS BAU Outputs'!$B:$B,$B$199)/10^12*VLOOKUP($C204,GWPbyPollutant,2,FALSE)</f>
        <v>0</v>
      </c>
      <c r="E204">
        <f>SUMIFS('EPS BAU Outputs'!D:D,'EPS BAU Outputs'!$A:$A,"*"&amp;$C204&amp;"*",'EPS BAU Outputs'!$A:$A,"*"&amp;$B204&amp;"*",'EPS BAU Outputs'!$A:$A,"*"&amp;$A204&amp;"*",'EPS BAU Outputs'!$B:$B,$B$199)/10^12*VLOOKUP($C204,GWPbyPollutant,2,FALSE)</f>
        <v>0</v>
      </c>
      <c r="F204">
        <f>SUMIFS('EPS BAU Outputs'!E:E,'EPS BAU Outputs'!$A:$A,"*"&amp;$C204&amp;"*",'EPS BAU Outputs'!$A:$A,"*"&amp;$B204&amp;"*",'EPS BAU Outputs'!$A:$A,"*"&amp;$A204&amp;"*",'EPS BAU Outputs'!$B:$B,$B$199)/10^12*VLOOKUP($C204,GWPbyPollutant,2,FALSE)</f>
        <v>0</v>
      </c>
      <c r="G204">
        <f>SUMIFS('EPS BAU Outputs'!F:F,'EPS BAU Outputs'!$A:$A,"*"&amp;$C204&amp;"*",'EPS BAU Outputs'!$A:$A,"*"&amp;$B204&amp;"*",'EPS BAU Outputs'!$A:$A,"*"&amp;$A204&amp;"*",'EPS BAU Outputs'!$B:$B,$B$199)/10^12*VLOOKUP($C204,GWPbyPollutant,2,FALSE)</f>
        <v>0</v>
      </c>
      <c r="H204">
        <f>SUMIFS('EPS BAU Outputs'!G:G,'EPS BAU Outputs'!$A:$A,"*"&amp;$C204&amp;"*",'EPS BAU Outputs'!$A:$A,"*"&amp;$B204&amp;"*",'EPS BAU Outputs'!$A:$A,"*"&amp;$A204&amp;"*",'EPS BAU Outputs'!$B:$B,$B$199)/10^12*VLOOKUP($C204,GWPbyPollutant,2,FALSE)</f>
        <v>0</v>
      </c>
      <c r="I204">
        <f>SUMIFS('EPS BAU Outputs'!H:H,'EPS BAU Outputs'!$A:$A,"*"&amp;$C204&amp;"*",'EPS BAU Outputs'!$A:$A,"*"&amp;$B204&amp;"*",'EPS BAU Outputs'!$A:$A,"*"&amp;$A204&amp;"*",'EPS BAU Outputs'!$B:$B,$B$199)/10^12*VLOOKUP($C204,GWPbyPollutant,2,FALSE)</f>
        <v>0</v>
      </c>
      <c r="J204">
        <f>SUMIFS('EPS BAU Outputs'!I:I,'EPS BAU Outputs'!$A:$A,"*"&amp;$C204&amp;"*",'EPS BAU Outputs'!$A:$A,"*"&amp;$B204&amp;"*",'EPS BAU Outputs'!$A:$A,"*"&amp;$A204&amp;"*",'EPS BAU Outputs'!$B:$B,$B$199)/10^12*VLOOKUP($C204,GWPbyPollutant,2,FALSE)</f>
        <v>0</v>
      </c>
      <c r="K204">
        <f>SUMIFS('EPS BAU Outputs'!J:J,'EPS BAU Outputs'!$A:$A,"*"&amp;$C204&amp;"*",'EPS BAU Outputs'!$A:$A,"*"&amp;$B204&amp;"*",'EPS BAU Outputs'!$A:$A,"*"&amp;$A204&amp;"*",'EPS BAU Outputs'!$B:$B,$B$199)/10^12*VLOOKUP($C204,GWPbyPollutant,2,FALSE)</f>
        <v>0</v>
      </c>
      <c r="L204">
        <f>SUMIFS('EPS BAU Outputs'!K:K,'EPS BAU Outputs'!$A:$A,"*"&amp;$C204&amp;"*",'EPS BAU Outputs'!$A:$A,"*"&amp;$B204&amp;"*",'EPS BAU Outputs'!$A:$A,"*"&amp;$A204&amp;"*",'EPS BAU Outputs'!$B:$B,$B$199)/10^12*VLOOKUP($C204,GWPbyPollutant,2,FALSE)</f>
        <v>0</v>
      </c>
      <c r="M204">
        <f>SUMIFS('EPS BAU Outputs'!L:L,'EPS BAU Outputs'!$A:$A,"*"&amp;$C204&amp;"*",'EPS BAU Outputs'!$A:$A,"*"&amp;$B204&amp;"*",'EPS BAU Outputs'!$A:$A,"*"&amp;$A204&amp;"*",'EPS BAU Outputs'!$B:$B,$B$199)/10^12*VLOOKUP($C204,GWPbyPollutant,2,FALSE)</f>
        <v>0</v>
      </c>
      <c r="N204">
        <f>SUMIFS('EPS BAU Outputs'!M:M,'EPS BAU Outputs'!$A:$A,"*"&amp;$C204&amp;"*",'EPS BAU Outputs'!$A:$A,"*"&amp;$B204&amp;"*",'EPS BAU Outputs'!$A:$A,"*"&amp;$A204&amp;"*",'EPS BAU Outputs'!$B:$B,$B$199)/10^12*VLOOKUP($C204,GWPbyPollutant,2,FALSE)</f>
        <v>0</v>
      </c>
      <c r="O204">
        <f>SUMIFS('EPS BAU Outputs'!N:N,'EPS BAU Outputs'!$A:$A,"*"&amp;$C204&amp;"*",'EPS BAU Outputs'!$A:$A,"*"&amp;$B204&amp;"*",'EPS BAU Outputs'!$A:$A,"*"&amp;$A204&amp;"*",'EPS BAU Outputs'!$B:$B,$B$199)/10^12*VLOOKUP($C204,GWPbyPollutant,2,FALSE)</f>
        <v>0</v>
      </c>
      <c r="P204">
        <f>SUMIFS('EPS BAU Outputs'!O:O,'EPS BAU Outputs'!$A:$A,"*"&amp;$C204&amp;"*",'EPS BAU Outputs'!$A:$A,"*"&amp;$B204&amp;"*",'EPS BAU Outputs'!$A:$A,"*"&amp;$A204&amp;"*",'EPS BAU Outputs'!$B:$B,$B$199)/10^12*VLOOKUP($C204,GWPbyPollutant,2,FALSE)</f>
        <v>0</v>
      </c>
      <c r="Q204">
        <f>SUMIFS('EPS BAU Outputs'!P:P,'EPS BAU Outputs'!$A:$A,"*"&amp;$C204&amp;"*",'EPS BAU Outputs'!$A:$A,"*"&amp;$B204&amp;"*",'EPS BAU Outputs'!$A:$A,"*"&amp;$A204&amp;"*",'EPS BAU Outputs'!$B:$B,$B$199)/10^12*VLOOKUP($C204,GWPbyPollutant,2,FALSE)</f>
        <v>0</v>
      </c>
      <c r="R204">
        <f>SUMIFS('EPS BAU Outputs'!Q:Q,'EPS BAU Outputs'!$A:$A,"*"&amp;$C204&amp;"*",'EPS BAU Outputs'!$A:$A,"*"&amp;$B204&amp;"*",'EPS BAU Outputs'!$A:$A,"*"&amp;$A204&amp;"*",'EPS BAU Outputs'!$B:$B,$B$199)/10^12*VLOOKUP($C204,GWPbyPollutant,2,FALSE)</f>
        <v>0</v>
      </c>
      <c r="S204">
        <f>SUMIFS('EPS BAU Outputs'!R:R,'EPS BAU Outputs'!$A:$A,"*"&amp;$C204&amp;"*",'EPS BAU Outputs'!$A:$A,"*"&amp;$B204&amp;"*",'EPS BAU Outputs'!$A:$A,"*"&amp;$A204&amp;"*",'EPS BAU Outputs'!$B:$B,$B$199)/10^12*VLOOKUP($C204,GWPbyPollutant,2,FALSE)</f>
        <v>0</v>
      </c>
      <c r="T204">
        <f>SUMIFS('EPS BAU Outputs'!S:S,'EPS BAU Outputs'!$A:$A,"*"&amp;$C204&amp;"*",'EPS BAU Outputs'!$A:$A,"*"&amp;$B204&amp;"*",'EPS BAU Outputs'!$A:$A,"*"&amp;$A204&amp;"*",'EPS BAU Outputs'!$B:$B,$B$199)/10^12*VLOOKUP($C204,GWPbyPollutant,2,FALSE)</f>
        <v>0</v>
      </c>
      <c r="U204">
        <f>SUMIFS('EPS BAU Outputs'!T:T,'EPS BAU Outputs'!$A:$A,"*"&amp;$C204&amp;"*",'EPS BAU Outputs'!$A:$A,"*"&amp;$B204&amp;"*",'EPS BAU Outputs'!$A:$A,"*"&amp;$A204&amp;"*",'EPS BAU Outputs'!$B:$B,$B$199)/10^12*VLOOKUP($C204,GWPbyPollutant,2,FALSE)</f>
        <v>0</v>
      </c>
      <c r="V204">
        <f>SUMIFS('EPS BAU Outputs'!U:U,'EPS BAU Outputs'!$A:$A,"*"&amp;$C204&amp;"*",'EPS BAU Outputs'!$A:$A,"*"&amp;$B204&amp;"*",'EPS BAU Outputs'!$A:$A,"*"&amp;$A204&amp;"*",'EPS BAU Outputs'!$B:$B,$B$199)/10^12*VLOOKUP($C204,GWPbyPollutant,2,FALSE)</f>
        <v>0</v>
      </c>
      <c r="W204">
        <f>SUMIFS('EPS BAU Outputs'!V:V,'EPS BAU Outputs'!$A:$A,"*"&amp;$C204&amp;"*",'EPS BAU Outputs'!$A:$A,"*"&amp;$B204&amp;"*",'EPS BAU Outputs'!$A:$A,"*"&amp;$A204&amp;"*",'EPS BAU Outputs'!$B:$B,$B$199)/10^12*VLOOKUP($C204,GWPbyPollutant,2,FALSE)</f>
        <v>0</v>
      </c>
      <c r="X204">
        <f>SUMIFS('EPS BAU Outputs'!W:W,'EPS BAU Outputs'!$A:$A,"*"&amp;$C204&amp;"*",'EPS BAU Outputs'!$A:$A,"*"&amp;$B204&amp;"*",'EPS BAU Outputs'!$A:$A,"*"&amp;$A204&amp;"*",'EPS BAU Outputs'!$B:$B,$B$199)/10^12*VLOOKUP($C204,GWPbyPollutant,2,FALSE)</f>
        <v>0</v>
      </c>
      <c r="Y204">
        <f>SUMIFS('EPS BAU Outputs'!X:X,'EPS BAU Outputs'!$A:$A,"*"&amp;$C204&amp;"*",'EPS BAU Outputs'!$A:$A,"*"&amp;$B204&amp;"*",'EPS BAU Outputs'!$A:$A,"*"&amp;$A204&amp;"*",'EPS BAU Outputs'!$B:$B,$B$199)/10^12*VLOOKUP($C204,GWPbyPollutant,2,FALSE)</f>
        <v>0</v>
      </c>
      <c r="Z204">
        <f>SUMIFS('EPS BAU Outputs'!Y:Y,'EPS BAU Outputs'!$A:$A,"*"&amp;$C204&amp;"*",'EPS BAU Outputs'!$A:$A,"*"&amp;$B204&amp;"*",'EPS BAU Outputs'!$A:$A,"*"&amp;$A204&amp;"*",'EPS BAU Outputs'!$B:$B,$B$199)/10^12*VLOOKUP($C204,GWPbyPollutant,2,FALSE)</f>
        <v>0</v>
      </c>
      <c r="AA204">
        <f>SUMIFS('EPS BAU Outputs'!Z:Z,'EPS BAU Outputs'!$A:$A,"*"&amp;$C204&amp;"*",'EPS BAU Outputs'!$A:$A,"*"&amp;$B204&amp;"*",'EPS BAU Outputs'!$A:$A,"*"&amp;$A204&amp;"*",'EPS BAU Outputs'!$B:$B,$B$199)/10^12*VLOOKUP($C204,GWPbyPollutant,2,FALSE)</f>
        <v>0</v>
      </c>
      <c r="AB204">
        <f>SUMIFS('EPS BAU Outputs'!AA:AA,'EPS BAU Outputs'!$A:$A,"*"&amp;$C204&amp;"*",'EPS BAU Outputs'!$A:$A,"*"&amp;$B204&amp;"*",'EPS BAU Outputs'!$A:$A,"*"&amp;$A204&amp;"*",'EPS BAU Outputs'!$B:$B,$B$199)/10^12*VLOOKUP($C204,GWPbyPollutant,2,FALSE)</f>
        <v>0</v>
      </c>
      <c r="AC204">
        <f>SUMIFS('EPS BAU Outputs'!AB:AB,'EPS BAU Outputs'!$A:$A,"*"&amp;$C204&amp;"*",'EPS BAU Outputs'!$A:$A,"*"&amp;$B204&amp;"*",'EPS BAU Outputs'!$A:$A,"*"&amp;$A204&amp;"*",'EPS BAU Outputs'!$B:$B,$B$199)/10^12*VLOOKUP($C204,GWPbyPollutant,2,FALSE)</f>
        <v>0</v>
      </c>
      <c r="AD204">
        <f>SUMIFS('EPS BAU Outputs'!AC:AC,'EPS BAU Outputs'!$A:$A,"*"&amp;$C204&amp;"*",'EPS BAU Outputs'!$A:$A,"*"&amp;$B204&amp;"*",'EPS BAU Outputs'!$A:$A,"*"&amp;$A204&amp;"*",'EPS BAU Outputs'!$B:$B,$B$199)/10^12*VLOOKUP($C204,GWPbyPollutant,2,FALSE)</f>
        <v>0</v>
      </c>
      <c r="AE204">
        <f>SUMIFS('EPS BAU Outputs'!AD:AD,'EPS BAU Outputs'!$A:$A,"*"&amp;$C204&amp;"*",'EPS BAU Outputs'!$A:$A,"*"&amp;$B204&amp;"*",'EPS BAU Outputs'!$A:$A,"*"&amp;$A204&amp;"*",'EPS BAU Outputs'!$B:$B,$B$199)/10^12*VLOOKUP($C204,GWPbyPollutant,2,FALSE)</f>
        <v>0</v>
      </c>
      <c r="AF204">
        <f>SUMIFS('EPS BAU Outputs'!AE:AE,'EPS BAU Outputs'!$A:$A,"*"&amp;$C204&amp;"*",'EPS BAU Outputs'!$A:$A,"*"&amp;$B204&amp;"*",'EPS BAU Outputs'!$A:$A,"*"&amp;$A204&amp;"*",'EPS BAU Outputs'!$B:$B,$B$199)/10^12*VLOOKUP($C204,GWPbyPollutant,2,FALSE)</f>
        <v>0</v>
      </c>
      <c r="AG204">
        <f>SUMIFS('EPS BAU Outputs'!AF:AF,'EPS BAU Outputs'!$A:$A,"*"&amp;$C204&amp;"*",'EPS BAU Outputs'!$A:$A,"*"&amp;$B204&amp;"*",'EPS BAU Outputs'!$A:$A,"*"&amp;$A204&amp;"*",'EPS BAU Outputs'!$B:$B,$B$199)/10^12*VLOOKUP($C204,GWPbyPollutant,2,FALSE)</f>
        <v>0</v>
      </c>
      <c r="AH204">
        <f>SUMIFS('EPS BAU Outputs'!AG:AG,'EPS BAU Outputs'!$A:$A,"*"&amp;$C204&amp;"*",'EPS BAU Outputs'!$A:$A,"*"&amp;$B204&amp;"*",'EPS BAU Outputs'!$A:$A,"*"&amp;$A204&amp;"*",'EPS BAU Outputs'!$B:$B,$B$199)/10^12*VLOOKUP($C204,GWPbyPollutant,2,FALSE)</f>
        <v>0</v>
      </c>
    </row>
    <row r="205" spans="1:37" hidden="1" outlineLevel="1">
      <c r="A205" t="s">
        <v>597</v>
      </c>
      <c r="B205" t="s">
        <v>522</v>
      </c>
      <c r="C205" t="s">
        <v>412</v>
      </c>
      <c r="D205">
        <f>SUMIFS('EPS BAU Outputs'!C:C,'EPS BAU Outputs'!$A:$A,"*"&amp;$C205&amp;"*",'EPS BAU Outputs'!$A:$A,"*"&amp;$B205&amp;"*",'EPS BAU Outputs'!$A:$A,"*"&amp;$A205&amp;"*",'EPS BAU Outputs'!$B:$B,$B$199)/10^12*VLOOKUP($C205,GWPbyPollutant,2,FALSE)</f>
        <v>0.1286698</v>
      </c>
      <c r="E205">
        <f>SUMIFS('EPS BAU Outputs'!D:D,'EPS BAU Outputs'!$A:$A,"*"&amp;$C205&amp;"*",'EPS BAU Outputs'!$A:$A,"*"&amp;$B205&amp;"*",'EPS BAU Outputs'!$A:$A,"*"&amp;$A205&amp;"*",'EPS BAU Outputs'!$B:$B,$B$199)/10^12*VLOOKUP($C205,GWPbyPollutant,2,FALSE)</f>
        <v>0.10303972</v>
      </c>
      <c r="F205">
        <f>SUMIFS('EPS BAU Outputs'!E:E,'EPS BAU Outputs'!$A:$A,"*"&amp;$C205&amp;"*",'EPS BAU Outputs'!$A:$A,"*"&amp;$B205&amp;"*",'EPS BAU Outputs'!$A:$A,"*"&amp;$A205&amp;"*",'EPS BAU Outputs'!$B:$B,$B$199)/10^12*VLOOKUP($C205,GWPbyPollutant,2,FALSE)</f>
        <v>9.7803719999999997E-2</v>
      </c>
      <c r="G205">
        <f>SUMIFS('EPS BAU Outputs'!F:F,'EPS BAU Outputs'!$A:$A,"*"&amp;$C205&amp;"*",'EPS BAU Outputs'!$A:$A,"*"&amp;$B205&amp;"*",'EPS BAU Outputs'!$A:$A,"*"&amp;$A205&amp;"*",'EPS BAU Outputs'!$B:$B,$B$199)/10^12*VLOOKUP($C205,GWPbyPollutant,2,FALSE)</f>
        <v>8.6763880000000002E-2</v>
      </c>
      <c r="H205">
        <f>SUMIFS('EPS BAU Outputs'!G:G,'EPS BAU Outputs'!$A:$A,"*"&amp;$C205&amp;"*",'EPS BAU Outputs'!$A:$A,"*"&amp;$B205&amp;"*",'EPS BAU Outputs'!$A:$A,"*"&amp;$A205&amp;"*",'EPS BAU Outputs'!$B:$B,$B$199)/10^12*VLOOKUP($C205,GWPbyPollutant,2,FALSE)</f>
        <v>8.7821160000000009E-2</v>
      </c>
      <c r="I205">
        <f>SUMIFS('EPS BAU Outputs'!H:H,'EPS BAU Outputs'!$A:$A,"*"&amp;$C205&amp;"*",'EPS BAU Outputs'!$A:$A,"*"&amp;$B205&amp;"*",'EPS BAU Outputs'!$A:$A,"*"&amp;$A205&amp;"*",'EPS BAU Outputs'!$B:$B,$B$199)/10^12*VLOOKUP($C205,GWPbyPollutant,2,FALSE)</f>
        <v>8.7776919999999994E-2</v>
      </c>
      <c r="J205">
        <f>SUMIFS('EPS BAU Outputs'!I:I,'EPS BAU Outputs'!$A:$A,"*"&amp;$C205&amp;"*",'EPS BAU Outputs'!$A:$A,"*"&amp;$B205&amp;"*",'EPS BAU Outputs'!$A:$A,"*"&amp;$A205&amp;"*",'EPS BAU Outputs'!$B:$B,$B$199)/10^12*VLOOKUP($C205,GWPbyPollutant,2,FALSE)</f>
        <v>8.4324239999999995E-2</v>
      </c>
      <c r="K205">
        <f>SUMIFS('EPS BAU Outputs'!J:J,'EPS BAU Outputs'!$A:$A,"*"&amp;$C205&amp;"*",'EPS BAU Outputs'!$A:$A,"*"&amp;$B205&amp;"*",'EPS BAU Outputs'!$A:$A,"*"&amp;$A205&amp;"*",'EPS BAU Outputs'!$B:$B,$B$199)/10^12*VLOOKUP($C205,GWPbyPollutant,2,FALSE)</f>
        <v>8.2773879999999994E-2</v>
      </c>
      <c r="L205">
        <f>SUMIFS('EPS BAU Outputs'!K:K,'EPS BAU Outputs'!$A:$A,"*"&amp;$C205&amp;"*",'EPS BAU Outputs'!$A:$A,"*"&amp;$B205&amp;"*",'EPS BAU Outputs'!$A:$A,"*"&amp;$A205&amp;"*",'EPS BAU Outputs'!$B:$B,$B$199)/10^12*VLOOKUP($C205,GWPbyPollutant,2,FALSE)</f>
        <v>7.1728159999999999E-2</v>
      </c>
      <c r="M205">
        <f>SUMIFS('EPS BAU Outputs'!L:L,'EPS BAU Outputs'!$A:$A,"*"&amp;$C205&amp;"*",'EPS BAU Outputs'!$A:$A,"*"&amp;$B205&amp;"*",'EPS BAU Outputs'!$A:$A,"*"&amp;$A205&amp;"*",'EPS BAU Outputs'!$B:$B,$B$199)/10^12*VLOOKUP($C205,GWPbyPollutant,2,FALSE)</f>
        <v>7.2465399999999999E-2</v>
      </c>
      <c r="N205">
        <f>SUMIFS('EPS BAU Outputs'!M:M,'EPS BAU Outputs'!$A:$A,"*"&amp;$C205&amp;"*",'EPS BAU Outputs'!$A:$A,"*"&amp;$B205&amp;"*",'EPS BAU Outputs'!$A:$A,"*"&amp;$A205&amp;"*",'EPS BAU Outputs'!$B:$B,$B$199)/10^12*VLOOKUP($C205,GWPbyPollutant,2,FALSE)</f>
        <v>7.1928080000000005E-2</v>
      </c>
      <c r="O205">
        <f>SUMIFS('EPS BAU Outputs'!N:N,'EPS BAU Outputs'!$A:$A,"*"&amp;$C205&amp;"*",'EPS BAU Outputs'!$A:$A,"*"&amp;$B205&amp;"*",'EPS BAU Outputs'!$A:$A,"*"&amp;$A205&amp;"*",'EPS BAU Outputs'!$B:$B,$B$199)/10^12*VLOOKUP($C205,GWPbyPollutant,2,FALSE)</f>
        <v>7.3355520000000007E-2</v>
      </c>
      <c r="P205">
        <f>SUMIFS('EPS BAU Outputs'!O:O,'EPS BAU Outputs'!$A:$A,"*"&amp;$C205&amp;"*",'EPS BAU Outputs'!$A:$A,"*"&amp;$B205&amp;"*",'EPS BAU Outputs'!$A:$A,"*"&amp;$A205&amp;"*",'EPS BAU Outputs'!$B:$B,$B$199)/10^12*VLOOKUP($C205,GWPbyPollutant,2,FALSE)</f>
        <v>7.2893520000000003E-2</v>
      </c>
      <c r="Q205">
        <f>SUMIFS('EPS BAU Outputs'!P:P,'EPS BAU Outputs'!$A:$A,"*"&amp;$C205&amp;"*",'EPS BAU Outputs'!$A:$A,"*"&amp;$B205&amp;"*",'EPS BAU Outputs'!$A:$A,"*"&amp;$A205&amp;"*",'EPS BAU Outputs'!$B:$B,$B$199)/10^12*VLOOKUP($C205,GWPbyPollutant,2,FALSE)</f>
        <v>7.3324440000000005E-2</v>
      </c>
      <c r="R205">
        <f>SUMIFS('EPS BAU Outputs'!Q:Q,'EPS BAU Outputs'!$A:$A,"*"&amp;$C205&amp;"*",'EPS BAU Outputs'!$A:$A,"*"&amp;$B205&amp;"*",'EPS BAU Outputs'!$A:$A,"*"&amp;$A205&amp;"*",'EPS BAU Outputs'!$B:$B,$B$199)/10^12*VLOOKUP($C205,GWPbyPollutant,2,FALSE)</f>
        <v>7.3625159999999995E-2</v>
      </c>
      <c r="S205">
        <f>SUMIFS('EPS BAU Outputs'!R:R,'EPS BAU Outputs'!$A:$A,"*"&amp;$C205&amp;"*",'EPS BAU Outputs'!$A:$A,"*"&amp;$B205&amp;"*",'EPS BAU Outputs'!$A:$A,"*"&amp;$A205&amp;"*",'EPS BAU Outputs'!$B:$B,$B$199)/10^12*VLOOKUP($C205,GWPbyPollutant,2,FALSE)</f>
        <v>7.0522199999999993E-2</v>
      </c>
      <c r="T205">
        <f>SUMIFS('EPS BAU Outputs'!S:S,'EPS BAU Outputs'!$A:$A,"*"&amp;$C205&amp;"*",'EPS BAU Outputs'!$A:$A,"*"&amp;$B205&amp;"*",'EPS BAU Outputs'!$A:$A,"*"&amp;$A205&amp;"*",'EPS BAU Outputs'!$B:$B,$B$199)/10^12*VLOOKUP($C205,GWPbyPollutant,2,FALSE)</f>
        <v>6.8814479999999997E-2</v>
      </c>
      <c r="U205">
        <f>SUMIFS('EPS BAU Outputs'!T:T,'EPS BAU Outputs'!$A:$A,"*"&amp;$C205&amp;"*",'EPS BAU Outputs'!$A:$A,"*"&amp;$B205&amp;"*",'EPS BAU Outputs'!$A:$A,"*"&amp;$A205&amp;"*",'EPS BAU Outputs'!$B:$B,$B$199)/10^12*VLOOKUP($C205,GWPbyPollutant,2,FALSE)</f>
        <v>6.406735999999999E-2</v>
      </c>
      <c r="V205">
        <f>SUMIFS('EPS BAU Outputs'!U:U,'EPS BAU Outputs'!$A:$A,"*"&amp;$C205&amp;"*",'EPS BAU Outputs'!$A:$A,"*"&amp;$B205&amp;"*",'EPS BAU Outputs'!$A:$A,"*"&amp;$A205&amp;"*",'EPS BAU Outputs'!$B:$B,$B$199)/10^12*VLOOKUP($C205,GWPbyPollutant,2,FALSE)</f>
        <v>6.3831879999999994E-2</v>
      </c>
      <c r="W205">
        <f>SUMIFS('EPS BAU Outputs'!V:V,'EPS BAU Outputs'!$A:$A,"*"&amp;$C205&amp;"*",'EPS BAU Outputs'!$A:$A,"*"&amp;$B205&amp;"*",'EPS BAU Outputs'!$A:$A,"*"&amp;$A205&amp;"*",'EPS BAU Outputs'!$B:$B,$B$199)/10^12*VLOOKUP($C205,GWPbyPollutant,2,FALSE)</f>
        <v>6.0291839999999999E-2</v>
      </c>
      <c r="X205">
        <f>SUMIFS('EPS BAU Outputs'!W:W,'EPS BAU Outputs'!$A:$A,"*"&amp;$C205&amp;"*",'EPS BAU Outputs'!$A:$A,"*"&amp;$B205&amp;"*",'EPS BAU Outputs'!$A:$A,"*"&amp;$A205&amp;"*",'EPS BAU Outputs'!$B:$B,$B$199)/10^12*VLOOKUP($C205,GWPbyPollutant,2,FALSE)</f>
        <v>5.8417239999999995E-2</v>
      </c>
      <c r="Y205">
        <f>SUMIFS('EPS BAU Outputs'!X:X,'EPS BAU Outputs'!$A:$A,"*"&amp;$C205&amp;"*",'EPS BAU Outputs'!$A:$A,"*"&amp;$B205&amp;"*",'EPS BAU Outputs'!$A:$A,"*"&amp;$A205&amp;"*",'EPS BAU Outputs'!$B:$B,$B$199)/10^12*VLOOKUP($C205,GWPbyPollutant,2,FALSE)</f>
        <v>4.7359200000000004E-2</v>
      </c>
      <c r="Z205">
        <f>SUMIFS('EPS BAU Outputs'!Y:Y,'EPS BAU Outputs'!$A:$A,"*"&amp;$C205&amp;"*",'EPS BAU Outputs'!$A:$A,"*"&amp;$B205&amp;"*",'EPS BAU Outputs'!$A:$A,"*"&amp;$A205&amp;"*",'EPS BAU Outputs'!$B:$B,$B$199)/10^12*VLOOKUP($C205,GWPbyPollutant,2,FALSE)</f>
        <v>4.5492440000000002E-2</v>
      </c>
      <c r="AA205">
        <f>SUMIFS('EPS BAU Outputs'!Z:Z,'EPS BAU Outputs'!$A:$A,"*"&amp;$C205&amp;"*",'EPS BAU Outputs'!$A:$A,"*"&amp;$B205&amp;"*",'EPS BAU Outputs'!$A:$A,"*"&amp;$A205&amp;"*",'EPS BAU Outputs'!$B:$B,$B$199)/10^12*VLOOKUP($C205,GWPbyPollutant,2,FALSE)</f>
        <v>4.6259359999999999E-2</v>
      </c>
      <c r="AB205">
        <f>SUMIFS('EPS BAU Outputs'!AA:AA,'EPS BAU Outputs'!$A:$A,"*"&amp;$C205&amp;"*",'EPS BAU Outputs'!$A:$A,"*"&amp;$B205&amp;"*",'EPS BAU Outputs'!$A:$A,"*"&amp;$A205&amp;"*",'EPS BAU Outputs'!$B:$B,$B$199)/10^12*VLOOKUP($C205,GWPbyPollutant,2,FALSE)</f>
        <v>4.580128E-2</v>
      </c>
      <c r="AC205">
        <f>SUMIFS('EPS BAU Outputs'!AB:AB,'EPS BAU Outputs'!$A:$A,"*"&amp;$C205&amp;"*",'EPS BAU Outputs'!$A:$A,"*"&amp;$B205&amp;"*",'EPS BAU Outputs'!$A:$A,"*"&amp;$A205&amp;"*",'EPS BAU Outputs'!$B:$B,$B$199)/10^12*VLOOKUP($C205,GWPbyPollutant,2,FALSE)</f>
        <v>4.5492440000000002E-2</v>
      </c>
      <c r="AD205">
        <f>SUMIFS('EPS BAU Outputs'!AC:AC,'EPS BAU Outputs'!$A:$A,"*"&amp;$C205&amp;"*",'EPS BAU Outputs'!$A:$A,"*"&amp;$B205&amp;"*",'EPS BAU Outputs'!$A:$A,"*"&amp;$A205&amp;"*",'EPS BAU Outputs'!$B:$B,$B$199)/10^12*VLOOKUP($C205,GWPbyPollutant,2,FALSE)</f>
        <v>4.5164840000000005E-2</v>
      </c>
      <c r="AE205">
        <f>SUMIFS('EPS BAU Outputs'!AD:AD,'EPS BAU Outputs'!$A:$A,"*"&amp;$C205&amp;"*",'EPS BAU Outputs'!$A:$A,"*"&amp;$B205&amp;"*",'EPS BAU Outputs'!$A:$A,"*"&amp;$A205&amp;"*",'EPS BAU Outputs'!$B:$B,$B$199)/10^12*VLOOKUP($C205,GWPbyPollutant,2,FALSE)</f>
        <v>4.524268E-2</v>
      </c>
      <c r="AF205">
        <f>SUMIFS('EPS BAU Outputs'!AE:AE,'EPS BAU Outputs'!$A:$A,"*"&amp;$C205&amp;"*",'EPS BAU Outputs'!$A:$A,"*"&amp;$B205&amp;"*",'EPS BAU Outputs'!$A:$A,"*"&amp;$A205&amp;"*",'EPS BAU Outputs'!$B:$B,$B$199)/10^12*VLOOKUP($C205,GWPbyPollutant,2,FALSE)</f>
        <v>4.4994600000000003E-2</v>
      </c>
      <c r="AG205">
        <f>SUMIFS('EPS BAU Outputs'!AF:AF,'EPS BAU Outputs'!$A:$A,"*"&amp;$C205&amp;"*",'EPS BAU Outputs'!$A:$A,"*"&amp;$B205&amp;"*",'EPS BAU Outputs'!$A:$A,"*"&amp;$A205&amp;"*",'EPS BAU Outputs'!$B:$B,$B$199)/10^12*VLOOKUP($C205,GWPbyPollutant,2,FALSE)</f>
        <v>4.5102119999999996E-2</v>
      </c>
      <c r="AH205">
        <f>SUMIFS('EPS BAU Outputs'!AG:AG,'EPS BAU Outputs'!$A:$A,"*"&amp;$C205&amp;"*",'EPS BAU Outputs'!$A:$A,"*"&amp;$B205&amp;"*",'EPS BAU Outputs'!$A:$A,"*"&amp;$A205&amp;"*",'EPS BAU Outputs'!$B:$B,$B$199)/10^12*VLOOKUP($C205,GWPbyPollutant,2,FALSE)</f>
        <v>4.5129839999999997E-2</v>
      </c>
    </row>
    <row r="206" spans="1:37" hidden="1" outlineLevel="1">
      <c r="A206" t="s">
        <v>597</v>
      </c>
      <c r="B206" t="s">
        <v>522</v>
      </c>
      <c r="C206" t="s">
        <v>411</v>
      </c>
      <c r="D206">
        <f>SUMIFS('EPS BAU Outputs'!C:C,'EPS BAU Outputs'!$A:$A,"*"&amp;$C206&amp;"*",'EPS BAU Outputs'!$A:$A,"*"&amp;$B206&amp;"*",'EPS BAU Outputs'!$A:$A,"*"&amp;$A206&amp;"*",'EPS BAU Outputs'!$B:$B,$B$199)/10^12*VLOOKUP($C206,GWPbyPollutant,2,FALSE)</f>
        <v>0.17277735</v>
      </c>
      <c r="E206">
        <f>SUMIFS('EPS BAU Outputs'!D:D,'EPS BAU Outputs'!$A:$A,"*"&amp;$C206&amp;"*",'EPS BAU Outputs'!$A:$A,"*"&amp;$B206&amp;"*",'EPS BAU Outputs'!$A:$A,"*"&amp;$A206&amp;"*",'EPS BAU Outputs'!$B:$B,$B$199)/10^12*VLOOKUP($C206,GWPbyPollutant,2,FALSE)</f>
        <v>0.13701559999999999</v>
      </c>
      <c r="F206">
        <f>SUMIFS('EPS BAU Outputs'!E:E,'EPS BAU Outputs'!$A:$A,"*"&amp;$C206&amp;"*",'EPS BAU Outputs'!$A:$A,"*"&amp;$B206&amp;"*",'EPS BAU Outputs'!$A:$A,"*"&amp;$A206&amp;"*",'EPS BAU Outputs'!$B:$B,$B$199)/10^12*VLOOKUP($C206,GWPbyPollutant,2,FALSE)</f>
        <v>0.12824675000000002</v>
      </c>
      <c r="G206">
        <f>SUMIFS('EPS BAU Outputs'!F:F,'EPS BAU Outputs'!$A:$A,"*"&amp;$C206&amp;"*",'EPS BAU Outputs'!$A:$A,"*"&amp;$B206&amp;"*",'EPS BAU Outputs'!$A:$A,"*"&amp;$A206&amp;"*",'EPS BAU Outputs'!$B:$B,$B$199)/10^12*VLOOKUP($C206,GWPbyPollutant,2,FALSE)</f>
        <v>0.11318149999999999</v>
      </c>
      <c r="H206">
        <f>SUMIFS('EPS BAU Outputs'!G:G,'EPS BAU Outputs'!$A:$A,"*"&amp;$C206&amp;"*",'EPS BAU Outputs'!$A:$A,"*"&amp;$B206&amp;"*",'EPS BAU Outputs'!$A:$A,"*"&amp;$A206&amp;"*",'EPS BAU Outputs'!$B:$B,$B$199)/10^12*VLOOKUP($C206,GWPbyPollutant,2,FALSE)</f>
        <v>0.11381749999999999</v>
      </c>
      <c r="I206">
        <f>SUMIFS('EPS BAU Outputs'!H:H,'EPS BAU Outputs'!$A:$A,"*"&amp;$C206&amp;"*",'EPS BAU Outputs'!$A:$A,"*"&amp;$B206&amp;"*",'EPS BAU Outputs'!$A:$A,"*"&amp;$A206&amp;"*",'EPS BAU Outputs'!$B:$B,$B$199)/10^12*VLOOKUP($C206,GWPbyPollutant,2,FALSE)</f>
        <v>0.11405865</v>
      </c>
      <c r="J206">
        <f>SUMIFS('EPS BAU Outputs'!I:I,'EPS BAU Outputs'!$A:$A,"*"&amp;$C206&amp;"*",'EPS BAU Outputs'!$A:$A,"*"&amp;$B206&amp;"*",'EPS BAU Outputs'!$A:$A,"*"&amp;$A206&amp;"*",'EPS BAU Outputs'!$B:$B,$B$199)/10^12*VLOOKUP($C206,GWPbyPollutant,2,FALSE)</f>
        <v>0.10953245</v>
      </c>
      <c r="K206">
        <f>SUMIFS('EPS BAU Outputs'!J:J,'EPS BAU Outputs'!$A:$A,"*"&amp;$C206&amp;"*",'EPS BAU Outputs'!$A:$A,"*"&amp;$B206&amp;"*",'EPS BAU Outputs'!$A:$A,"*"&amp;$A206&amp;"*",'EPS BAU Outputs'!$B:$B,$B$199)/10^12*VLOOKUP($C206,GWPbyPollutant,2,FALSE)</f>
        <v>0.10706265</v>
      </c>
      <c r="L206">
        <f>SUMIFS('EPS BAU Outputs'!K:K,'EPS BAU Outputs'!$A:$A,"*"&amp;$C206&amp;"*",'EPS BAU Outputs'!$A:$A,"*"&amp;$B206&amp;"*",'EPS BAU Outputs'!$A:$A,"*"&amp;$A206&amp;"*",'EPS BAU Outputs'!$B:$B,$B$199)/10^12*VLOOKUP($C206,GWPbyPollutant,2,FALSE)</f>
        <v>9.1920550000000004E-2</v>
      </c>
      <c r="M206">
        <f>SUMIFS('EPS BAU Outputs'!L:L,'EPS BAU Outputs'!$A:$A,"*"&amp;$C206&amp;"*",'EPS BAU Outputs'!$A:$A,"*"&amp;$B206&amp;"*",'EPS BAU Outputs'!$A:$A,"*"&amp;$A206&amp;"*",'EPS BAU Outputs'!$B:$B,$B$199)/10^12*VLOOKUP($C206,GWPbyPollutant,2,FALSE)</f>
        <v>9.3078599999999997E-2</v>
      </c>
      <c r="N206">
        <f>SUMIFS('EPS BAU Outputs'!M:M,'EPS BAU Outputs'!$A:$A,"*"&amp;$C206&amp;"*",'EPS BAU Outputs'!$A:$A,"*"&amp;$B206&amp;"*",'EPS BAU Outputs'!$A:$A,"*"&amp;$A206&amp;"*",'EPS BAU Outputs'!$B:$B,$B$199)/10^12*VLOOKUP($C206,GWPbyPollutant,2,FALSE)</f>
        <v>9.2646649999999997E-2</v>
      </c>
      <c r="O206">
        <f>SUMIFS('EPS BAU Outputs'!N:N,'EPS BAU Outputs'!$A:$A,"*"&amp;$C206&amp;"*",'EPS BAU Outputs'!$A:$A,"*"&amp;$B206&amp;"*",'EPS BAU Outputs'!$A:$A,"*"&amp;$A206&amp;"*",'EPS BAU Outputs'!$B:$B,$B$199)/10^12*VLOOKUP($C206,GWPbyPollutant,2,FALSE)</f>
        <v>9.53629E-2</v>
      </c>
      <c r="P206">
        <f>SUMIFS('EPS BAU Outputs'!O:O,'EPS BAU Outputs'!$A:$A,"*"&amp;$C206&amp;"*",'EPS BAU Outputs'!$A:$A,"*"&amp;$B206&amp;"*",'EPS BAU Outputs'!$A:$A,"*"&amp;$A206&amp;"*",'EPS BAU Outputs'!$B:$B,$B$199)/10^12*VLOOKUP($C206,GWPbyPollutant,2,FALSE)</f>
        <v>9.4048500000000007E-2</v>
      </c>
      <c r="Q206">
        <f>SUMIFS('EPS BAU Outputs'!P:P,'EPS BAU Outputs'!$A:$A,"*"&amp;$C206&amp;"*",'EPS BAU Outputs'!$A:$A,"*"&amp;$B206&amp;"*",'EPS BAU Outputs'!$A:$A,"*"&amp;$A206&amp;"*",'EPS BAU Outputs'!$B:$B,$B$199)/10^12*VLOOKUP($C206,GWPbyPollutant,2,FALSE)</f>
        <v>9.5516600000000007E-2</v>
      </c>
      <c r="R206">
        <f>SUMIFS('EPS BAU Outputs'!Q:Q,'EPS BAU Outputs'!$A:$A,"*"&amp;$C206&amp;"*",'EPS BAU Outputs'!$A:$A,"*"&amp;$B206&amp;"*",'EPS BAU Outputs'!$A:$A,"*"&amp;$A206&amp;"*",'EPS BAU Outputs'!$B:$B,$B$199)/10^12*VLOOKUP($C206,GWPbyPollutant,2,FALSE)</f>
        <v>9.5601400000000003E-2</v>
      </c>
      <c r="S206">
        <f>SUMIFS('EPS BAU Outputs'!R:R,'EPS BAU Outputs'!$A:$A,"*"&amp;$C206&amp;"*",'EPS BAU Outputs'!$A:$A,"*"&amp;$B206&amp;"*",'EPS BAU Outputs'!$A:$A,"*"&amp;$A206&amp;"*",'EPS BAU Outputs'!$B:$B,$B$199)/10^12*VLOOKUP($C206,GWPbyPollutant,2,FALSE)</f>
        <v>9.1173249999999997E-2</v>
      </c>
      <c r="T206">
        <f>SUMIFS('EPS BAU Outputs'!S:S,'EPS BAU Outputs'!$A:$A,"*"&amp;$C206&amp;"*",'EPS BAU Outputs'!$A:$A,"*"&amp;$B206&amp;"*",'EPS BAU Outputs'!$A:$A,"*"&amp;$A206&amp;"*",'EPS BAU Outputs'!$B:$B,$B$199)/10^12*VLOOKUP($C206,GWPbyPollutant,2,FALSE)</f>
        <v>8.7447350000000007E-2</v>
      </c>
      <c r="U206">
        <f>SUMIFS('EPS BAU Outputs'!T:T,'EPS BAU Outputs'!$A:$A,"*"&amp;$C206&amp;"*",'EPS BAU Outputs'!$A:$A,"*"&amp;$B206&amp;"*",'EPS BAU Outputs'!$A:$A,"*"&amp;$A206&amp;"*",'EPS BAU Outputs'!$B:$B,$B$199)/10^12*VLOOKUP($C206,GWPbyPollutant,2,FALSE)</f>
        <v>8.1951250000000003E-2</v>
      </c>
      <c r="V206">
        <f>SUMIFS('EPS BAU Outputs'!U:U,'EPS BAU Outputs'!$A:$A,"*"&amp;$C206&amp;"*",'EPS BAU Outputs'!$A:$A,"*"&amp;$B206&amp;"*",'EPS BAU Outputs'!$A:$A,"*"&amp;$A206&amp;"*",'EPS BAU Outputs'!$B:$B,$B$199)/10^12*VLOOKUP($C206,GWPbyPollutant,2,FALSE)</f>
        <v>8.1696850000000001E-2</v>
      </c>
      <c r="W206">
        <f>SUMIFS('EPS BAU Outputs'!V:V,'EPS BAU Outputs'!$A:$A,"*"&amp;$C206&amp;"*",'EPS BAU Outputs'!$A:$A,"*"&amp;$B206&amp;"*",'EPS BAU Outputs'!$A:$A,"*"&amp;$A206&amp;"*",'EPS BAU Outputs'!$B:$B,$B$199)/10^12*VLOOKUP($C206,GWPbyPollutant,2,FALSE)</f>
        <v>7.7062000000000005E-2</v>
      </c>
      <c r="X206">
        <f>SUMIFS('EPS BAU Outputs'!W:W,'EPS BAU Outputs'!$A:$A,"*"&amp;$C206&amp;"*",'EPS BAU Outputs'!$A:$A,"*"&amp;$B206&amp;"*",'EPS BAU Outputs'!$A:$A,"*"&amp;$A206&amp;"*",'EPS BAU Outputs'!$B:$B,$B$199)/10^12*VLOOKUP($C206,GWPbyPollutant,2,FALSE)</f>
        <v>7.5249399999999994E-2</v>
      </c>
      <c r="Y206">
        <f>SUMIFS('EPS BAU Outputs'!X:X,'EPS BAU Outputs'!$A:$A,"*"&amp;$C206&amp;"*",'EPS BAU Outputs'!$A:$A,"*"&amp;$B206&amp;"*",'EPS BAU Outputs'!$A:$A,"*"&amp;$A206&amp;"*",'EPS BAU Outputs'!$B:$B,$B$199)/10^12*VLOOKUP($C206,GWPbyPollutant,2,FALSE)</f>
        <v>6.1419050000000003E-2</v>
      </c>
      <c r="Z206">
        <f>SUMIFS('EPS BAU Outputs'!Y:Y,'EPS BAU Outputs'!$A:$A,"*"&amp;$C206&amp;"*",'EPS BAU Outputs'!$A:$A,"*"&amp;$B206&amp;"*",'EPS BAU Outputs'!$A:$A,"*"&amp;$A206&amp;"*",'EPS BAU Outputs'!$B:$B,$B$199)/10^12*VLOOKUP($C206,GWPbyPollutant,2,FALSE)</f>
        <v>5.7905149999999996E-2</v>
      </c>
      <c r="AA206">
        <f>SUMIFS('EPS BAU Outputs'!Z:Z,'EPS BAU Outputs'!$A:$A,"*"&amp;$C206&amp;"*",'EPS BAU Outputs'!$A:$A,"*"&amp;$B206&amp;"*",'EPS BAU Outputs'!$A:$A,"*"&amp;$A206&amp;"*",'EPS BAU Outputs'!$B:$B,$B$199)/10^12*VLOOKUP($C206,GWPbyPollutant,2,FALSE)</f>
        <v>5.8938650000000002E-2</v>
      </c>
      <c r="AB206">
        <f>SUMIFS('EPS BAU Outputs'!AA:AA,'EPS BAU Outputs'!$A:$A,"*"&amp;$C206&amp;"*",'EPS BAU Outputs'!$A:$A,"*"&amp;$B206&amp;"*",'EPS BAU Outputs'!$A:$A,"*"&amp;$A206&amp;"*",'EPS BAU Outputs'!$B:$B,$B$199)/10^12*VLOOKUP($C206,GWPbyPollutant,2,FALSE)</f>
        <v>5.7168449999999996E-2</v>
      </c>
      <c r="AC206">
        <f>SUMIFS('EPS BAU Outputs'!AB:AB,'EPS BAU Outputs'!$A:$A,"*"&amp;$C206&amp;"*",'EPS BAU Outputs'!$A:$A,"*"&amp;$B206&amp;"*",'EPS BAU Outputs'!$A:$A,"*"&amp;$A206&amp;"*",'EPS BAU Outputs'!$B:$B,$B$199)/10^12*VLOOKUP($C206,GWPbyPollutant,2,FALSE)</f>
        <v>5.6821299999999998E-2</v>
      </c>
      <c r="AD206">
        <f>SUMIFS('EPS BAU Outputs'!AC:AC,'EPS BAU Outputs'!$A:$A,"*"&amp;$C206&amp;"*",'EPS BAU Outputs'!$A:$A,"*"&amp;$B206&amp;"*",'EPS BAU Outputs'!$A:$A,"*"&amp;$A206&amp;"*",'EPS BAU Outputs'!$B:$B,$B$199)/10^12*VLOOKUP($C206,GWPbyPollutant,2,FALSE)</f>
        <v>5.6455600000000002E-2</v>
      </c>
      <c r="AE206">
        <f>SUMIFS('EPS BAU Outputs'!AD:AD,'EPS BAU Outputs'!$A:$A,"*"&amp;$C206&amp;"*",'EPS BAU Outputs'!$A:$A,"*"&amp;$B206&amp;"*",'EPS BAU Outputs'!$A:$A,"*"&amp;$A206&amp;"*",'EPS BAU Outputs'!$B:$B,$B$199)/10^12*VLOOKUP($C206,GWPbyPollutant,2,FALSE)</f>
        <v>5.6593400000000002E-2</v>
      </c>
      <c r="AF206">
        <f>SUMIFS('EPS BAU Outputs'!AE:AE,'EPS BAU Outputs'!$A:$A,"*"&amp;$C206&amp;"*",'EPS BAU Outputs'!$A:$A,"*"&amp;$B206&amp;"*",'EPS BAU Outputs'!$A:$A,"*"&amp;$A206&amp;"*",'EPS BAU Outputs'!$B:$B,$B$199)/10^12*VLOOKUP($C206,GWPbyPollutant,2,FALSE)</f>
        <v>5.6315150000000001E-2</v>
      </c>
      <c r="AG206">
        <f>SUMIFS('EPS BAU Outputs'!AF:AF,'EPS BAU Outputs'!$A:$A,"*"&amp;$C206&amp;"*",'EPS BAU Outputs'!$A:$A,"*"&amp;$B206&amp;"*",'EPS BAU Outputs'!$A:$A,"*"&amp;$A206&amp;"*",'EPS BAU Outputs'!$B:$B,$B$199)/10^12*VLOOKUP($C206,GWPbyPollutant,2,FALSE)</f>
        <v>5.6500649999999999E-2</v>
      </c>
      <c r="AH206">
        <f>SUMIFS('EPS BAU Outputs'!AG:AG,'EPS BAU Outputs'!$A:$A,"*"&amp;$C206&amp;"*",'EPS BAU Outputs'!$A:$A,"*"&amp;$B206&amp;"*",'EPS BAU Outputs'!$A:$A,"*"&amp;$A206&amp;"*",'EPS BAU Outputs'!$B:$B,$B$199)/10^12*VLOOKUP($C206,GWPbyPollutant,2,FALSE)</f>
        <v>5.6611950000000001E-2</v>
      </c>
    </row>
    <row r="207" spans="1:37" hidden="1" outlineLevel="1">
      <c r="A207" t="s">
        <v>597</v>
      </c>
      <c r="B207" t="s">
        <v>522</v>
      </c>
      <c r="C207" t="s">
        <v>595</v>
      </c>
      <c r="D207">
        <f>SUMIFS('EPS BAU Outputs'!C:C,'EPS BAU Outputs'!$A:$A,"*"&amp;$C207&amp;"*",'EPS BAU Outputs'!$A:$A,"*"&amp;$B207&amp;"*",'EPS BAU Outputs'!$A:$A,"*"&amp;$A207&amp;"*",'EPS BAU Outputs'!$B:$B,$B$199)/10^12*VLOOKUP($C207,GWPbyPollutant,2,FALSE)</f>
        <v>0</v>
      </c>
      <c r="E207">
        <f>SUMIFS('EPS BAU Outputs'!D:D,'EPS BAU Outputs'!$A:$A,"*"&amp;$C207&amp;"*",'EPS BAU Outputs'!$A:$A,"*"&amp;$B207&amp;"*",'EPS BAU Outputs'!$A:$A,"*"&amp;$A207&amp;"*",'EPS BAU Outputs'!$B:$B,$B$199)/10^12*VLOOKUP($C207,GWPbyPollutant,2,FALSE)</f>
        <v>0</v>
      </c>
      <c r="F207">
        <f>SUMIFS('EPS BAU Outputs'!E:E,'EPS BAU Outputs'!$A:$A,"*"&amp;$C207&amp;"*",'EPS BAU Outputs'!$A:$A,"*"&amp;$B207&amp;"*",'EPS BAU Outputs'!$A:$A,"*"&amp;$A207&amp;"*",'EPS BAU Outputs'!$B:$B,$B$199)/10^12*VLOOKUP($C207,GWPbyPollutant,2,FALSE)</f>
        <v>0</v>
      </c>
      <c r="G207">
        <f>SUMIFS('EPS BAU Outputs'!F:F,'EPS BAU Outputs'!$A:$A,"*"&amp;$C207&amp;"*",'EPS BAU Outputs'!$A:$A,"*"&amp;$B207&amp;"*",'EPS BAU Outputs'!$A:$A,"*"&amp;$A207&amp;"*",'EPS BAU Outputs'!$B:$B,$B$199)/10^12*VLOOKUP($C207,GWPbyPollutant,2,FALSE)</f>
        <v>0</v>
      </c>
      <c r="H207">
        <f>SUMIFS('EPS BAU Outputs'!G:G,'EPS BAU Outputs'!$A:$A,"*"&amp;$C207&amp;"*",'EPS BAU Outputs'!$A:$A,"*"&amp;$B207&amp;"*",'EPS BAU Outputs'!$A:$A,"*"&amp;$A207&amp;"*",'EPS BAU Outputs'!$B:$B,$B$199)/10^12*VLOOKUP($C207,GWPbyPollutant,2,FALSE)</f>
        <v>0</v>
      </c>
      <c r="I207">
        <f>SUMIFS('EPS BAU Outputs'!H:H,'EPS BAU Outputs'!$A:$A,"*"&amp;$C207&amp;"*",'EPS BAU Outputs'!$A:$A,"*"&amp;$B207&amp;"*",'EPS BAU Outputs'!$A:$A,"*"&amp;$A207&amp;"*",'EPS BAU Outputs'!$B:$B,$B$199)/10^12*VLOOKUP($C207,GWPbyPollutant,2,FALSE)</f>
        <v>0</v>
      </c>
      <c r="J207">
        <f>SUMIFS('EPS BAU Outputs'!I:I,'EPS BAU Outputs'!$A:$A,"*"&amp;$C207&amp;"*",'EPS BAU Outputs'!$A:$A,"*"&amp;$B207&amp;"*",'EPS BAU Outputs'!$A:$A,"*"&amp;$A207&amp;"*",'EPS BAU Outputs'!$B:$B,$B$199)/10^12*VLOOKUP($C207,GWPbyPollutant,2,FALSE)</f>
        <v>0</v>
      </c>
      <c r="K207">
        <f>SUMIFS('EPS BAU Outputs'!J:J,'EPS BAU Outputs'!$A:$A,"*"&amp;$C207&amp;"*",'EPS BAU Outputs'!$A:$A,"*"&amp;$B207&amp;"*",'EPS BAU Outputs'!$A:$A,"*"&amp;$A207&amp;"*",'EPS BAU Outputs'!$B:$B,$B$199)/10^12*VLOOKUP($C207,GWPbyPollutant,2,FALSE)</f>
        <v>0</v>
      </c>
      <c r="L207">
        <f>SUMIFS('EPS BAU Outputs'!K:K,'EPS BAU Outputs'!$A:$A,"*"&amp;$C207&amp;"*",'EPS BAU Outputs'!$A:$A,"*"&amp;$B207&amp;"*",'EPS BAU Outputs'!$A:$A,"*"&amp;$A207&amp;"*",'EPS BAU Outputs'!$B:$B,$B$199)/10^12*VLOOKUP($C207,GWPbyPollutant,2,FALSE)</f>
        <v>0</v>
      </c>
      <c r="M207">
        <f>SUMIFS('EPS BAU Outputs'!L:L,'EPS BAU Outputs'!$A:$A,"*"&amp;$C207&amp;"*",'EPS BAU Outputs'!$A:$A,"*"&amp;$B207&amp;"*",'EPS BAU Outputs'!$A:$A,"*"&amp;$A207&amp;"*",'EPS BAU Outputs'!$B:$B,$B$199)/10^12*VLOOKUP($C207,GWPbyPollutant,2,FALSE)</f>
        <v>0</v>
      </c>
      <c r="N207">
        <f>SUMIFS('EPS BAU Outputs'!M:M,'EPS BAU Outputs'!$A:$A,"*"&amp;$C207&amp;"*",'EPS BAU Outputs'!$A:$A,"*"&amp;$B207&amp;"*",'EPS BAU Outputs'!$A:$A,"*"&amp;$A207&amp;"*",'EPS BAU Outputs'!$B:$B,$B$199)/10^12*VLOOKUP($C207,GWPbyPollutant,2,FALSE)</f>
        <v>0</v>
      </c>
      <c r="O207">
        <f>SUMIFS('EPS BAU Outputs'!N:N,'EPS BAU Outputs'!$A:$A,"*"&amp;$C207&amp;"*",'EPS BAU Outputs'!$A:$A,"*"&amp;$B207&amp;"*",'EPS BAU Outputs'!$A:$A,"*"&amp;$A207&amp;"*",'EPS BAU Outputs'!$B:$B,$B$199)/10^12*VLOOKUP($C207,GWPbyPollutant,2,FALSE)</f>
        <v>0</v>
      </c>
      <c r="P207">
        <f>SUMIFS('EPS BAU Outputs'!O:O,'EPS BAU Outputs'!$A:$A,"*"&amp;$C207&amp;"*",'EPS BAU Outputs'!$A:$A,"*"&amp;$B207&amp;"*",'EPS BAU Outputs'!$A:$A,"*"&amp;$A207&amp;"*",'EPS BAU Outputs'!$B:$B,$B$199)/10^12*VLOOKUP($C207,GWPbyPollutant,2,FALSE)</f>
        <v>0</v>
      </c>
      <c r="Q207">
        <f>SUMIFS('EPS BAU Outputs'!P:P,'EPS BAU Outputs'!$A:$A,"*"&amp;$C207&amp;"*",'EPS BAU Outputs'!$A:$A,"*"&amp;$B207&amp;"*",'EPS BAU Outputs'!$A:$A,"*"&amp;$A207&amp;"*",'EPS BAU Outputs'!$B:$B,$B$199)/10^12*VLOOKUP($C207,GWPbyPollutant,2,FALSE)</f>
        <v>0</v>
      </c>
      <c r="R207">
        <f>SUMIFS('EPS BAU Outputs'!Q:Q,'EPS BAU Outputs'!$A:$A,"*"&amp;$C207&amp;"*",'EPS BAU Outputs'!$A:$A,"*"&amp;$B207&amp;"*",'EPS BAU Outputs'!$A:$A,"*"&amp;$A207&amp;"*",'EPS BAU Outputs'!$B:$B,$B$199)/10^12*VLOOKUP($C207,GWPbyPollutant,2,FALSE)</f>
        <v>0</v>
      </c>
      <c r="S207">
        <f>SUMIFS('EPS BAU Outputs'!R:R,'EPS BAU Outputs'!$A:$A,"*"&amp;$C207&amp;"*",'EPS BAU Outputs'!$A:$A,"*"&amp;$B207&amp;"*",'EPS BAU Outputs'!$A:$A,"*"&amp;$A207&amp;"*",'EPS BAU Outputs'!$B:$B,$B$199)/10^12*VLOOKUP($C207,GWPbyPollutant,2,FALSE)</f>
        <v>0</v>
      </c>
      <c r="T207">
        <f>SUMIFS('EPS BAU Outputs'!S:S,'EPS BAU Outputs'!$A:$A,"*"&amp;$C207&amp;"*",'EPS BAU Outputs'!$A:$A,"*"&amp;$B207&amp;"*",'EPS BAU Outputs'!$A:$A,"*"&amp;$A207&amp;"*",'EPS BAU Outputs'!$B:$B,$B$199)/10^12*VLOOKUP($C207,GWPbyPollutant,2,FALSE)</f>
        <v>0</v>
      </c>
      <c r="U207">
        <f>SUMIFS('EPS BAU Outputs'!T:T,'EPS BAU Outputs'!$A:$A,"*"&amp;$C207&amp;"*",'EPS BAU Outputs'!$A:$A,"*"&amp;$B207&amp;"*",'EPS BAU Outputs'!$A:$A,"*"&amp;$A207&amp;"*",'EPS BAU Outputs'!$B:$B,$B$199)/10^12*VLOOKUP($C207,GWPbyPollutant,2,FALSE)</f>
        <v>0</v>
      </c>
      <c r="V207">
        <f>SUMIFS('EPS BAU Outputs'!U:U,'EPS BAU Outputs'!$A:$A,"*"&amp;$C207&amp;"*",'EPS BAU Outputs'!$A:$A,"*"&amp;$B207&amp;"*",'EPS BAU Outputs'!$A:$A,"*"&amp;$A207&amp;"*",'EPS BAU Outputs'!$B:$B,$B$199)/10^12*VLOOKUP($C207,GWPbyPollutant,2,FALSE)</f>
        <v>0</v>
      </c>
      <c r="W207">
        <f>SUMIFS('EPS BAU Outputs'!V:V,'EPS BAU Outputs'!$A:$A,"*"&amp;$C207&amp;"*",'EPS BAU Outputs'!$A:$A,"*"&amp;$B207&amp;"*",'EPS BAU Outputs'!$A:$A,"*"&amp;$A207&amp;"*",'EPS BAU Outputs'!$B:$B,$B$199)/10^12*VLOOKUP($C207,GWPbyPollutant,2,FALSE)</f>
        <v>0</v>
      </c>
      <c r="X207">
        <f>SUMIFS('EPS BAU Outputs'!W:W,'EPS BAU Outputs'!$A:$A,"*"&amp;$C207&amp;"*",'EPS BAU Outputs'!$A:$A,"*"&amp;$B207&amp;"*",'EPS BAU Outputs'!$A:$A,"*"&amp;$A207&amp;"*",'EPS BAU Outputs'!$B:$B,$B$199)/10^12*VLOOKUP($C207,GWPbyPollutant,2,FALSE)</f>
        <v>0</v>
      </c>
      <c r="Y207">
        <f>SUMIFS('EPS BAU Outputs'!X:X,'EPS BAU Outputs'!$A:$A,"*"&amp;$C207&amp;"*",'EPS BAU Outputs'!$A:$A,"*"&amp;$B207&amp;"*",'EPS BAU Outputs'!$A:$A,"*"&amp;$A207&amp;"*",'EPS BAU Outputs'!$B:$B,$B$199)/10^12*VLOOKUP($C207,GWPbyPollutant,2,FALSE)</f>
        <v>0</v>
      </c>
      <c r="Z207">
        <f>SUMIFS('EPS BAU Outputs'!Y:Y,'EPS BAU Outputs'!$A:$A,"*"&amp;$C207&amp;"*",'EPS BAU Outputs'!$A:$A,"*"&amp;$B207&amp;"*",'EPS BAU Outputs'!$A:$A,"*"&amp;$A207&amp;"*",'EPS BAU Outputs'!$B:$B,$B$199)/10^12*VLOOKUP($C207,GWPbyPollutant,2,FALSE)</f>
        <v>0</v>
      </c>
      <c r="AA207">
        <f>SUMIFS('EPS BAU Outputs'!Z:Z,'EPS BAU Outputs'!$A:$A,"*"&amp;$C207&amp;"*",'EPS BAU Outputs'!$A:$A,"*"&amp;$B207&amp;"*",'EPS BAU Outputs'!$A:$A,"*"&amp;$A207&amp;"*",'EPS BAU Outputs'!$B:$B,$B$199)/10^12*VLOOKUP($C207,GWPbyPollutant,2,FALSE)</f>
        <v>0</v>
      </c>
      <c r="AB207">
        <f>SUMIFS('EPS BAU Outputs'!AA:AA,'EPS BAU Outputs'!$A:$A,"*"&amp;$C207&amp;"*",'EPS BAU Outputs'!$A:$A,"*"&amp;$B207&amp;"*",'EPS BAU Outputs'!$A:$A,"*"&amp;$A207&amp;"*",'EPS BAU Outputs'!$B:$B,$B$199)/10^12*VLOOKUP($C207,GWPbyPollutant,2,FALSE)</f>
        <v>0</v>
      </c>
      <c r="AC207">
        <f>SUMIFS('EPS BAU Outputs'!AB:AB,'EPS BAU Outputs'!$A:$A,"*"&amp;$C207&amp;"*",'EPS BAU Outputs'!$A:$A,"*"&amp;$B207&amp;"*",'EPS BAU Outputs'!$A:$A,"*"&amp;$A207&amp;"*",'EPS BAU Outputs'!$B:$B,$B$199)/10^12*VLOOKUP($C207,GWPbyPollutant,2,FALSE)</f>
        <v>0</v>
      </c>
      <c r="AD207">
        <f>SUMIFS('EPS BAU Outputs'!AC:AC,'EPS BAU Outputs'!$A:$A,"*"&amp;$C207&amp;"*",'EPS BAU Outputs'!$A:$A,"*"&amp;$B207&amp;"*",'EPS BAU Outputs'!$A:$A,"*"&amp;$A207&amp;"*",'EPS BAU Outputs'!$B:$B,$B$199)/10^12*VLOOKUP($C207,GWPbyPollutant,2,FALSE)</f>
        <v>0</v>
      </c>
      <c r="AE207">
        <f>SUMIFS('EPS BAU Outputs'!AD:AD,'EPS BAU Outputs'!$A:$A,"*"&amp;$C207&amp;"*",'EPS BAU Outputs'!$A:$A,"*"&amp;$B207&amp;"*",'EPS BAU Outputs'!$A:$A,"*"&amp;$A207&amp;"*",'EPS BAU Outputs'!$B:$B,$B$199)/10^12*VLOOKUP($C207,GWPbyPollutant,2,FALSE)</f>
        <v>0</v>
      </c>
      <c r="AF207">
        <f>SUMIFS('EPS BAU Outputs'!AE:AE,'EPS BAU Outputs'!$A:$A,"*"&amp;$C207&amp;"*",'EPS BAU Outputs'!$A:$A,"*"&amp;$B207&amp;"*",'EPS BAU Outputs'!$A:$A,"*"&amp;$A207&amp;"*",'EPS BAU Outputs'!$B:$B,$B$199)/10^12*VLOOKUP($C207,GWPbyPollutant,2,FALSE)</f>
        <v>0</v>
      </c>
      <c r="AG207">
        <f>SUMIFS('EPS BAU Outputs'!AF:AF,'EPS BAU Outputs'!$A:$A,"*"&amp;$C207&amp;"*",'EPS BAU Outputs'!$A:$A,"*"&amp;$B207&amp;"*",'EPS BAU Outputs'!$A:$A,"*"&amp;$A207&amp;"*",'EPS BAU Outputs'!$B:$B,$B$199)/10^12*VLOOKUP($C207,GWPbyPollutant,2,FALSE)</f>
        <v>0</v>
      </c>
      <c r="AH207">
        <f>SUMIFS('EPS BAU Outputs'!AG:AG,'EPS BAU Outputs'!$A:$A,"*"&amp;$C207&amp;"*",'EPS BAU Outputs'!$A:$A,"*"&amp;$B207&amp;"*",'EPS BAU Outputs'!$A:$A,"*"&amp;$A207&amp;"*",'EPS BAU Outputs'!$B:$B,$B$199)/10^12*VLOOKUP($C207,GWPbyPollutant,2,FALSE)</f>
        <v>0</v>
      </c>
    </row>
    <row r="208" spans="1:37" hidden="1" outlineLevel="1">
      <c r="A208" t="s">
        <v>597</v>
      </c>
      <c r="B208" t="s">
        <v>523</v>
      </c>
      <c r="C208" t="s">
        <v>412</v>
      </c>
      <c r="D208">
        <f>SUMIFS('EPS BAU Outputs'!C:C,'EPS BAU Outputs'!$A:$A,"*"&amp;$C208&amp;"*",'EPS BAU Outputs'!$A:$A,"*"&amp;$B208&amp;"*",'EPS BAU Outputs'!$A:$A,"*"&amp;$A208&amp;"*",'EPS BAU Outputs'!$B:$B,$B$199)/10^12*VLOOKUP($C208,GWPbyPollutant,2,FALSE)</f>
        <v>2.3597E-2</v>
      </c>
      <c r="E208">
        <f>SUMIFS('EPS BAU Outputs'!D:D,'EPS BAU Outputs'!$A:$A,"*"&amp;$C208&amp;"*",'EPS BAU Outputs'!$A:$A,"*"&amp;$B208&amp;"*",'EPS BAU Outputs'!$A:$A,"*"&amp;$A208&amp;"*",'EPS BAU Outputs'!$B:$B,$B$199)/10^12*VLOOKUP($C208,GWPbyPollutant,2,FALSE)</f>
        <v>2.3619399999999999E-2</v>
      </c>
      <c r="F208">
        <f>SUMIFS('EPS BAU Outputs'!E:E,'EPS BAU Outputs'!$A:$A,"*"&amp;$C208&amp;"*",'EPS BAU Outputs'!$A:$A,"*"&amp;$B208&amp;"*",'EPS BAU Outputs'!$A:$A,"*"&amp;$A208&amp;"*",'EPS BAU Outputs'!$B:$B,$B$199)/10^12*VLOOKUP($C208,GWPbyPollutant,2,FALSE)</f>
        <v>2.2675520000000001E-2</v>
      </c>
      <c r="G208">
        <f>SUMIFS('EPS BAU Outputs'!F:F,'EPS BAU Outputs'!$A:$A,"*"&amp;$C208&amp;"*",'EPS BAU Outputs'!$A:$A,"*"&amp;$B208&amp;"*",'EPS BAU Outputs'!$A:$A,"*"&amp;$A208&amp;"*",'EPS BAU Outputs'!$B:$B,$B$199)/10^12*VLOOKUP($C208,GWPbyPollutant,2,FALSE)</f>
        <v>2.2364439999999999E-2</v>
      </c>
      <c r="H208">
        <f>SUMIFS('EPS BAU Outputs'!G:G,'EPS BAU Outputs'!$A:$A,"*"&amp;$C208&amp;"*",'EPS BAU Outputs'!$A:$A,"*"&amp;$B208&amp;"*",'EPS BAU Outputs'!$A:$A,"*"&amp;$A208&amp;"*",'EPS BAU Outputs'!$B:$B,$B$199)/10^12*VLOOKUP($C208,GWPbyPollutant,2,FALSE)</f>
        <v>2.206344E-2</v>
      </c>
      <c r="I208">
        <f>SUMIFS('EPS BAU Outputs'!H:H,'EPS BAU Outputs'!$A:$A,"*"&amp;$C208&amp;"*",'EPS BAU Outputs'!$A:$A,"*"&amp;$B208&amp;"*",'EPS BAU Outputs'!$A:$A,"*"&amp;$A208&amp;"*",'EPS BAU Outputs'!$B:$B,$B$199)/10^12*VLOOKUP($C208,GWPbyPollutant,2,FALSE)</f>
        <v>2.1717359999999998E-2</v>
      </c>
      <c r="J208">
        <f>SUMIFS('EPS BAU Outputs'!I:I,'EPS BAU Outputs'!$A:$A,"*"&amp;$C208&amp;"*",'EPS BAU Outputs'!$A:$A,"*"&amp;$B208&amp;"*",'EPS BAU Outputs'!$A:$A,"*"&amp;$A208&amp;"*",'EPS BAU Outputs'!$B:$B,$B$199)/10^12*VLOOKUP($C208,GWPbyPollutant,2,FALSE)</f>
        <v>2.1372120000000001E-2</v>
      </c>
      <c r="K208">
        <f>SUMIFS('EPS BAU Outputs'!J:J,'EPS BAU Outputs'!$A:$A,"*"&amp;$C208&amp;"*",'EPS BAU Outputs'!$A:$A,"*"&amp;$B208&amp;"*",'EPS BAU Outputs'!$A:$A,"*"&amp;$A208&amp;"*",'EPS BAU Outputs'!$B:$B,$B$199)/10^12*VLOOKUP($C208,GWPbyPollutant,2,FALSE)</f>
        <v>2.1031359999999999E-2</v>
      </c>
      <c r="L208">
        <f>SUMIFS('EPS BAU Outputs'!K:K,'EPS BAU Outputs'!$A:$A,"*"&amp;$C208&amp;"*",'EPS BAU Outputs'!$A:$A,"*"&amp;$B208&amp;"*",'EPS BAU Outputs'!$A:$A,"*"&amp;$A208&amp;"*",'EPS BAU Outputs'!$B:$B,$B$199)/10^12*VLOOKUP($C208,GWPbyPollutant,2,FALSE)</f>
        <v>2.0642439999999998E-2</v>
      </c>
      <c r="M208">
        <f>SUMIFS('EPS BAU Outputs'!L:L,'EPS BAU Outputs'!$A:$A,"*"&amp;$C208&amp;"*",'EPS BAU Outputs'!$A:$A,"*"&amp;$B208&amp;"*",'EPS BAU Outputs'!$A:$A,"*"&amp;$A208&amp;"*",'EPS BAU Outputs'!$B:$B,$B$199)/10^12*VLOOKUP($C208,GWPbyPollutant,2,FALSE)</f>
        <v>2.0266679999999999E-2</v>
      </c>
      <c r="N208">
        <f>SUMIFS('EPS BAU Outputs'!M:M,'EPS BAU Outputs'!$A:$A,"*"&amp;$C208&amp;"*",'EPS BAU Outputs'!$A:$A,"*"&amp;$B208&amp;"*",'EPS BAU Outputs'!$A:$A,"*"&amp;$A208&amp;"*",'EPS BAU Outputs'!$B:$B,$B$199)/10^12*VLOOKUP($C208,GWPbyPollutant,2,FALSE)</f>
        <v>1.9910799999999999E-2</v>
      </c>
      <c r="O208">
        <f>SUMIFS('EPS BAU Outputs'!N:N,'EPS BAU Outputs'!$A:$A,"*"&amp;$C208&amp;"*",'EPS BAU Outputs'!$A:$A,"*"&amp;$B208&amp;"*",'EPS BAU Outputs'!$A:$A,"*"&amp;$A208&amp;"*",'EPS BAU Outputs'!$B:$B,$B$199)/10^12*VLOOKUP($C208,GWPbyPollutant,2,FALSE)</f>
        <v>1.9652920000000001E-2</v>
      </c>
      <c r="P208">
        <f>SUMIFS('EPS BAU Outputs'!O:O,'EPS BAU Outputs'!$A:$A,"*"&amp;$C208&amp;"*",'EPS BAU Outputs'!$A:$A,"*"&amp;$B208&amp;"*",'EPS BAU Outputs'!$A:$A,"*"&amp;$A208&amp;"*",'EPS BAU Outputs'!$B:$B,$B$199)/10^12*VLOOKUP($C208,GWPbyPollutant,2,FALSE)</f>
        <v>1.9537839999999997E-2</v>
      </c>
      <c r="Q208">
        <f>SUMIFS('EPS BAU Outputs'!P:P,'EPS BAU Outputs'!$A:$A,"*"&amp;$C208&amp;"*",'EPS BAU Outputs'!$A:$A,"*"&amp;$B208&amp;"*",'EPS BAU Outputs'!$A:$A,"*"&amp;$A208&amp;"*",'EPS BAU Outputs'!$B:$B,$B$199)/10^12*VLOOKUP($C208,GWPbyPollutant,2,FALSE)</f>
        <v>1.9409320000000001E-2</v>
      </c>
      <c r="R208">
        <f>SUMIFS('EPS BAU Outputs'!Q:Q,'EPS BAU Outputs'!$A:$A,"*"&amp;$C208&amp;"*",'EPS BAU Outputs'!$A:$A,"*"&amp;$B208&amp;"*",'EPS BAU Outputs'!$A:$A,"*"&amp;$A208&amp;"*",'EPS BAU Outputs'!$B:$B,$B$199)/10^12*VLOOKUP($C208,GWPbyPollutant,2,FALSE)</f>
        <v>1.9341279999999999E-2</v>
      </c>
      <c r="S208">
        <f>SUMIFS('EPS BAU Outputs'!R:R,'EPS BAU Outputs'!$A:$A,"*"&amp;$C208&amp;"*",'EPS BAU Outputs'!$A:$A,"*"&amp;$B208&amp;"*",'EPS BAU Outputs'!$A:$A,"*"&amp;$A208&amp;"*",'EPS BAU Outputs'!$B:$B,$B$199)/10^12*VLOOKUP($C208,GWPbyPollutant,2,FALSE)</f>
        <v>1.9272959999999999E-2</v>
      </c>
      <c r="T208">
        <f>SUMIFS('EPS BAU Outputs'!S:S,'EPS BAU Outputs'!$A:$A,"*"&amp;$C208&amp;"*",'EPS BAU Outputs'!$A:$A,"*"&amp;$B208&amp;"*",'EPS BAU Outputs'!$A:$A,"*"&amp;$A208&amp;"*",'EPS BAU Outputs'!$B:$B,$B$199)/10^12*VLOOKUP($C208,GWPbyPollutant,2,FALSE)</f>
        <v>1.9222839999999998E-2</v>
      </c>
      <c r="U208">
        <f>SUMIFS('EPS BAU Outputs'!T:T,'EPS BAU Outputs'!$A:$A,"*"&amp;$C208&amp;"*",'EPS BAU Outputs'!$A:$A,"*"&amp;$B208&amp;"*",'EPS BAU Outputs'!$A:$A,"*"&amp;$A208&amp;"*",'EPS BAU Outputs'!$B:$B,$B$199)/10^12*VLOOKUP($C208,GWPbyPollutant,2,FALSE)</f>
        <v>1.9129319999999998E-2</v>
      </c>
      <c r="V208">
        <f>SUMIFS('EPS BAU Outputs'!U:U,'EPS BAU Outputs'!$A:$A,"*"&amp;$C208&amp;"*",'EPS BAU Outputs'!$A:$A,"*"&amp;$B208&amp;"*",'EPS BAU Outputs'!$A:$A,"*"&amp;$A208&amp;"*",'EPS BAU Outputs'!$B:$B,$B$199)/10^12*VLOOKUP($C208,GWPbyPollutant,2,FALSE)</f>
        <v>1.9091240000000002E-2</v>
      </c>
      <c r="W208">
        <f>SUMIFS('EPS BAU Outputs'!V:V,'EPS BAU Outputs'!$A:$A,"*"&amp;$C208&amp;"*",'EPS BAU Outputs'!$A:$A,"*"&amp;$B208&amp;"*",'EPS BAU Outputs'!$A:$A,"*"&amp;$A208&amp;"*",'EPS BAU Outputs'!$B:$B,$B$199)/10^12*VLOOKUP($C208,GWPbyPollutant,2,FALSE)</f>
        <v>1.9073039999999999E-2</v>
      </c>
      <c r="X208">
        <f>SUMIFS('EPS BAU Outputs'!W:W,'EPS BAU Outputs'!$A:$A,"*"&amp;$C208&amp;"*",'EPS BAU Outputs'!$A:$A,"*"&amp;$B208&amp;"*",'EPS BAU Outputs'!$A:$A,"*"&amp;$A208&amp;"*",'EPS BAU Outputs'!$B:$B,$B$199)/10^12*VLOOKUP($C208,GWPbyPollutant,2,FALSE)</f>
        <v>1.9071079999999997E-2</v>
      </c>
      <c r="Y208">
        <f>SUMIFS('EPS BAU Outputs'!X:X,'EPS BAU Outputs'!$A:$A,"*"&amp;$C208&amp;"*",'EPS BAU Outputs'!$A:$A,"*"&amp;$B208&amp;"*",'EPS BAU Outputs'!$A:$A,"*"&amp;$A208&amp;"*",'EPS BAU Outputs'!$B:$B,$B$199)/10^12*VLOOKUP($C208,GWPbyPollutant,2,FALSE)</f>
        <v>1.908816E-2</v>
      </c>
      <c r="Z208">
        <f>SUMIFS('EPS BAU Outputs'!Y:Y,'EPS BAU Outputs'!$A:$A,"*"&amp;$C208&amp;"*",'EPS BAU Outputs'!$A:$A,"*"&amp;$B208&amp;"*",'EPS BAU Outputs'!$A:$A,"*"&amp;$A208&amp;"*",'EPS BAU Outputs'!$B:$B,$B$199)/10^12*VLOOKUP($C208,GWPbyPollutant,2,FALSE)</f>
        <v>1.915816E-2</v>
      </c>
      <c r="AA208">
        <f>SUMIFS('EPS BAU Outputs'!Z:Z,'EPS BAU Outputs'!$A:$A,"*"&amp;$C208&amp;"*",'EPS BAU Outputs'!$A:$A,"*"&amp;$B208&amp;"*",'EPS BAU Outputs'!$A:$A,"*"&amp;$A208&amp;"*",'EPS BAU Outputs'!$B:$B,$B$199)/10^12*VLOOKUP($C208,GWPbyPollutant,2,FALSE)</f>
        <v>1.9176080000000002E-2</v>
      </c>
      <c r="AB208">
        <f>SUMIFS('EPS BAU Outputs'!AA:AA,'EPS BAU Outputs'!$A:$A,"*"&amp;$C208&amp;"*",'EPS BAU Outputs'!$A:$A,"*"&amp;$B208&amp;"*",'EPS BAU Outputs'!$A:$A,"*"&amp;$A208&amp;"*",'EPS BAU Outputs'!$B:$B,$B$199)/10^12*VLOOKUP($C208,GWPbyPollutant,2,FALSE)</f>
        <v>1.9213320000000002E-2</v>
      </c>
      <c r="AC208">
        <f>SUMIFS('EPS BAU Outputs'!AB:AB,'EPS BAU Outputs'!$A:$A,"*"&amp;$C208&amp;"*",'EPS BAU Outputs'!$A:$A,"*"&amp;$B208&amp;"*",'EPS BAU Outputs'!$A:$A,"*"&amp;$A208&amp;"*",'EPS BAU Outputs'!$B:$B,$B$199)/10^12*VLOOKUP($C208,GWPbyPollutant,2,FALSE)</f>
        <v>1.9281639999999999E-2</v>
      </c>
      <c r="AD208">
        <f>SUMIFS('EPS BAU Outputs'!AC:AC,'EPS BAU Outputs'!$A:$A,"*"&amp;$C208&amp;"*",'EPS BAU Outputs'!$A:$A,"*"&amp;$B208&amp;"*",'EPS BAU Outputs'!$A:$A,"*"&amp;$A208&amp;"*",'EPS BAU Outputs'!$B:$B,$B$199)/10^12*VLOOKUP($C208,GWPbyPollutant,2,FALSE)</f>
        <v>1.936564E-2</v>
      </c>
      <c r="AE208">
        <f>SUMIFS('EPS BAU Outputs'!AD:AD,'EPS BAU Outputs'!$A:$A,"*"&amp;$C208&amp;"*",'EPS BAU Outputs'!$A:$A,"*"&amp;$B208&amp;"*",'EPS BAU Outputs'!$A:$A,"*"&amp;$A208&amp;"*",'EPS BAU Outputs'!$B:$B,$B$199)/10^12*VLOOKUP($C208,GWPbyPollutant,2,FALSE)</f>
        <v>1.9433120000000002E-2</v>
      </c>
      <c r="AF208">
        <f>SUMIFS('EPS BAU Outputs'!AE:AE,'EPS BAU Outputs'!$A:$A,"*"&amp;$C208&amp;"*",'EPS BAU Outputs'!$A:$A,"*"&amp;$B208&amp;"*",'EPS BAU Outputs'!$A:$A,"*"&amp;$A208&amp;"*",'EPS BAU Outputs'!$B:$B,$B$199)/10^12*VLOOKUP($C208,GWPbyPollutant,2,FALSE)</f>
        <v>1.9527760000000002E-2</v>
      </c>
      <c r="AG208">
        <f>SUMIFS('EPS BAU Outputs'!AF:AF,'EPS BAU Outputs'!$A:$A,"*"&amp;$C208&amp;"*",'EPS BAU Outputs'!$A:$A,"*"&amp;$B208&amp;"*",'EPS BAU Outputs'!$A:$A,"*"&amp;$A208&amp;"*",'EPS BAU Outputs'!$B:$B,$B$199)/10^12*VLOOKUP($C208,GWPbyPollutant,2,FALSE)</f>
        <v>1.962268E-2</v>
      </c>
      <c r="AH208">
        <f>SUMIFS('EPS BAU Outputs'!AG:AG,'EPS BAU Outputs'!$A:$A,"*"&amp;$C208&amp;"*",'EPS BAU Outputs'!$A:$A,"*"&amp;$B208&amp;"*",'EPS BAU Outputs'!$A:$A,"*"&amp;$A208&amp;"*",'EPS BAU Outputs'!$B:$B,$B$199)/10^12*VLOOKUP($C208,GWPbyPollutant,2,FALSE)</f>
        <v>1.973888E-2</v>
      </c>
    </row>
    <row r="209" spans="1:34" hidden="1" outlineLevel="1">
      <c r="A209" t="s">
        <v>597</v>
      </c>
      <c r="B209" t="s">
        <v>523</v>
      </c>
      <c r="C209" t="s">
        <v>411</v>
      </c>
      <c r="D209">
        <f>SUMIFS('EPS BAU Outputs'!C:C,'EPS BAU Outputs'!$A:$A,"*"&amp;$C209&amp;"*",'EPS BAU Outputs'!$A:$A,"*"&amp;$B209&amp;"*",'EPS BAU Outputs'!$A:$A,"*"&amp;$A209&amp;"*",'EPS BAU Outputs'!$B:$B,$B$199)/10^12*VLOOKUP($C209,GWPbyPollutant,2,FALSE)</f>
        <v>2.6205849999999999E-2</v>
      </c>
      <c r="E209">
        <f>SUMIFS('EPS BAU Outputs'!D:D,'EPS BAU Outputs'!$A:$A,"*"&amp;$C209&amp;"*",'EPS BAU Outputs'!$A:$A,"*"&amp;$B209&amp;"*",'EPS BAU Outputs'!$A:$A,"*"&amp;$A209&amp;"*",'EPS BAU Outputs'!$B:$B,$B$199)/10^12*VLOOKUP($C209,GWPbyPollutant,2,FALSE)</f>
        <v>2.6070700000000002E-2</v>
      </c>
      <c r="F209">
        <f>SUMIFS('EPS BAU Outputs'!E:E,'EPS BAU Outputs'!$A:$A,"*"&amp;$C209&amp;"*",'EPS BAU Outputs'!$A:$A,"*"&amp;$B209&amp;"*",'EPS BAU Outputs'!$A:$A,"*"&amp;$A209&amp;"*",'EPS BAU Outputs'!$B:$B,$B$199)/10^12*VLOOKUP($C209,GWPbyPollutant,2,FALSE)</f>
        <v>2.48782E-2</v>
      </c>
      <c r="G209">
        <f>SUMIFS('EPS BAU Outputs'!F:F,'EPS BAU Outputs'!$A:$A,"*"&amp;$C209&amp;"*",'EPS BAU Outputs'!$A:$A,"*"&amp;$B209&amp;"*",'EPS BAU Outputs'!$A:$A,"*"&amp;$A209&amp;"*",'EPS BAU Outputs'!$B:$B,$B$199)/10^12*VLOOKUP($C209,GWPbyPollutant,2,FALSE)</f>
        <v>2.4395899999999998E-2</v>
      </c>
      <c r="H209">
        <f>SUMIFS('EPS BAU Outputs'!G:G,'EPS BAU Outputs'!$A:$A,"*"&amp;$C209&amp;"*",'EPS BAU Outputs'!$A:$A,"*"&amp;$B209&amp;"*",'EPS BAU Outputs'!$A:$A,"*"&amp;$A209&amp;"*",'EPS BAU Outputs'!$B:$B,$B$199)/10^12*VLOOKUP($C209,GWPbyPollutant,2,FALSE)</f>
        <v>2.3937449999999999E-2</v>
      </c>
      <c r="I209">
        <f>SUMIFS('EPS BAU Outputs'!H:H,'EPS BAU Outputs'!$A:$A,"*"&amp;$C209&amp;"*",'EPS BAU Outputs'!$A:$A,"*"&amp;$B209&amp;"*",'EPS BAU Outputs'!$A:$A,"*"&amp;$A209&amp;"*",'EPS BAU Outputs'!$B:$B,$B$199)/10^12*VLOOKUP($C209,GWPbyPollutant,2,FALSE)</f>
        <v>2.3444549999999998E-2</v>
      </c>
      <c r="J209">
        <f>SUMIFS('EPS BAU Outputs'!I:I,'EPS BAU Outputs'!$A:$A,"*"&amp;$C209&amp;"*",'EPS BAU Outputs'!$A:$A,"*"&amp;$B209&amp;"*",'EPS BAU Outputs'!$A:$A,"*"&amp;$A209&amp;"*",'EPS BAU Outputs'!$B:$B,$B$199)/10^12*VLOOKUP($C209,GWPbyPollutant,2,FALSE)</f>
        <v>2.2951650000000001E-2</v>
      </c>
      <c r="K209">
        <f>SUMIFS('EPS BAU Outputs'!J:J,'EPS BAU Outputs'!$A:$A,"*"&amp;$C209&amp;"*",'EPS BAU Outputs'!$A:$A,"*"&amp;$B209&amp;"*",'EPS BAU Outputs'!$A:$A,"*"&amp;$A209&amp;"*",'EPS BAU Outputs'!$B:$B,$B$199)/10^12*VLOOKUP($C209,GWPbyPollutant,2,FALSE)</f>
        <v>2.2477300000000002E-2</v>
      </c>
      <c r="L209">
        <f>SUMIFS('EPS BAU Outputs'!K:K,'EPS BAU Outputs'!$A:$A,"*"&amp;$C209&amp;"*",'EPS BAU Outputs'!$A:$A,"*"&amp;$B209&amp;"*",'EPS BAU Outputs'!$A:$A,"*"&amp;$A209&amp;"*",'EPS BAU Outputs'!$B:$B,$B$199)/10^12*VLOOKUP($C209,GWPbyPollutant,2,FALSE)</f>
        <v>2.1963200000000002E-2</v>
      </c>
      <c r="M209">
        <f>SUMIFS('EPS BAU Outputs'!L:L,'EPS BAU Outputs'!$A:$A,"*"&amp;$C209&amp;"*",'EPS BAU Outputs'!$A:$A,"*"&amp;$B209&amp;"*",'EPS BAU Outputs'!$A:$A,"*"&amp;$A209&amp;"*",'EPS BAU Outputs'!$B:$B,$B$199)/10^12*VLOOKUP($C209,GWPbyPollutant,2,FALSE)</f>
        <v>2.1472950000000001E-2</v>
      </c>
      <c r="N209">
        <f>SUMIFS('EPS BAU Outputs'!M:M,'EPS BAU Outputs'!$A:$A,"*"&amp;$C209&amp;"*",'EPS BAU Outputs'!$A:$A,"*"&amp;$B209&amp;"*",'EPS BAU Outputs'!$A:$A,"*"&amp;$A209&amp;"*",'EPS BAU Outputs'!$B:$B,$B$199)/10^12*VLOOKUP($C209,GWPbyPollutant,2,FALSE)</f>
        <v>2.1009199999999999E-2</v>
      </c>
      <c r="O209">
        <f>SUMIFS('EPS BAU Outputs'!N:N,'EPS BAU Outputs'!$A:$A,"*"&amp;$C209&amp;"*",'EPS BAU Outputs'!$A:$A,"*"&amp;$B209&amp;"*",'EPS BAU Outputs'!$A:$A,"*"&amp;$A209&amp;"*",'EPS BAU Outputs'!$B:$B,$B$199)/10^12*VLOOKUP($C209,GWPbyPollutant,2,FALSE)</f>
        <v>2.0646150000000002E-2</v>
      </c>
      <c r="P209">
        <f>SUMIFS('EPS BAU Outputs'!O:O,'EPS BAU Outputs'!$A:$A,"*"&amp;$C209&amp;"*",'EPS BAU Outputs'!$A:$A,"*"&amp;$B209&amp;"*",'EPS BAU Outputs'!$A:$A,"*"&amp;$A209&amp;"*",'EPS BAU Outputs'!$B:$B,$B$199)/10^12*VLOOKUP($C209,GWPbyPollutant,2,FALSE)</f>
        <v>2.0431500000000002E-2</v>
      </c>
      <c r="Q209">
        <f>SUMIFS('EPS BAU Outputs'!P:P,'EPS BAU Outputs'!$A:$A,"*"&amp;$C209&amp;"*",'EPS BAU Outputs'!$A:$A,"*"&amp;$B209&amp;"*",'EPS BAU Outputs'!$A:$A,"*"&amp;$A209&amp;"*",'EPS BAU Outputs'!$B:$B,$B$199)/10^12*VLOOKUP($C209,GWPbyPollutant,2,FALSE)</f>
        <v>2.0206249999999999E-2</v>
      </c>
      <c r="R209">
        <f>SUMIFS('EPS BAU Outputs'!Q:Q,'EPS BAU Outputs'!$A:$A,"*"&amp;$C209&amp;"*",'EPS BAU Outputs'!$A:$A,"*"&amp;$B209&amp;"*",'EPS BAU Outputs'!$A:$A,"*"&amp;$A209&amp;"*",'EPS BAU Outputs'!$B:$B,$B$199)/10^12*VLOOKUP($C209,GWPbyPollutant,2,FALSE)</f>
        <v>2.0047249999999999E-2</v>
      </c>
      <c r="S209">
        <f>SUMIFS('EPS BAU Outputs'!R:R,'EPS BAU Outputs'!$A:$A,"*"&amp;$C209&amp;"*",'EPS BAU Outputs'!$A:$A,"*"&amp;$B209&amp;"*",'EPS BAU Outputs'!$A:$A,"*"&amp;$A209&amp;"*",'EPS BAU Outputs'!$B:$B,$B$199)/10^12*VLOOKUP($C209,GWPbyPollutant,2,FALSE)</f>
        <v>1.9896200000000003E-2</v>
      </c>
      <c r="T209">
        <f>SUMIFS('EPS BAU Outputs'!S:S,'EPS BAU Outputs'!$A:$A,"*"&amp;$C209&amp;"*",'EPS BAU Outputs'!$A:$A,"*"&amp;$B209&amp;"*",'EPS BAU Outputs'!$A:$A,"*"&amp;$A209&amp;"*",'EPS BAU Outputs'!$B:$B,$B$199)/10^12*VLOOKUP($C209,GWPbyPollutant,2,FALSE)</f>
        <v>1.9766350000000002E-2</v>
      </c>
      <c r="U209">
        <f>SUMIFS('EPS BAU Outputs'!T:T,'EPS BAU Outputs'!$A:$A,"*"&amp;$C209&amp;"*",'EPS BAU Outputs'!$A:$A,"*"&amp;$B209&amp;"*",'EPS BAU Outputs'!$A:$A,"*"&amp;$A209&amp;"*",'EPS BAU Outputs'!$B:$B,$B$199)/10^12*VLOOKUP($C209,GWPbyPollutant,2,FALSE)</f>
        <v>1.9602049999999999E-2</v>
      </c>
      <c r="V209">
        <f>SUMIFS('EPS BAU Outputs'!U:U,'EPS BAU Outputs'!$A:$A,"*"&amp;$C209&amp;"*",'EPS BAU Outputs'!$A:$A,"*"&amp;$B209&amp;"*",'EPS BAU Outputs'!$A:$A,"*"&amp;$A209&amp;"*",'EPS BAU Outputs'!$B:$B,$B$199)/10^12*VLOOKUP($C209,GWPbyPollutant,2,FALSE)</f>
        <v>1.9496050000000001E-2</v>
      </c>
      <c r="W209">
        <f>SUMIFS('EPS BAU Outputs'!V:V,'EPS BAU Outputs'!$A:$A,"*"&amp;$C209&amp;"*",'EPS BAU Outputs'!$A:$A,"*"&amp;$B209&amp;"*",'EPS BAU Outputs'!$A:$A,"*"&amp;$A209&amp;"*",'EPS BAU Outputs'!$B:$B,$B$199)/10^12*VLOOKUP($C209,GWPbyPollutant,2,FALSE)</f>
        <v>1.9413900000000001E-2</v>
      </c>
      <c r="X209">
        <f>SUMIFS('EPS BAU Outputs'!W:W,'EPS BAU Outputs'!$A:$A,"*"&amp;$C209&amp;"*",'EPS BAU Outputs'!$A:$A,"*"&amp;$B209&amp;"*",'EPS BAU Outputs'!$A:$A,"*"&amp;$A209&amp;"*",'EPS BAU Outputs'!$B:$B,$B$199)/10^12*VLOOKUP($C209,GWPbyPollutant,2,FALSE)</f>
        <v>1.9355600000000001E-2</v>
      </c>
      <c r="Y209">
        <f>SUMIFS('EPS BAU Outputs'!X:X,'EPS BAU Outputs'!$A:$A,"*"&amp;$C209&amp;"*",'EPS BAU Outputs'!$A:$A,"*"&amp;$B209&amp;"*",'EPS BAU Outputs'!$A:$A,"*"&amp;$A209&amp;"*",'EPS BAU Outputs'!$B:$B,$B$199)/10^12*VLOOKUP($C209,GWPbyPollutant,2,FALSE)</f>
        <v>1.9318499999999999E-2</v>
      </c>
      <c r="Z209">
        <f>SUMIFS('EPS BAU Outputs'!Y:Y,'EPS BAU Outputs'!$A:$A,"*"&amp;$C209&amp;"*",'EPS BAU Outputs'!$A:$A,"*"&amp;$B209&amp;"*",'EPS BAU Outputs'!$A:$A,"*"&amp;$A209&amp;"*",'EPS BAU Outputs'!$B:$B,$B$199)/10^12*VLOOKUP($C209,GWPbyPollutant,2,FALSE)</f>
        <v>1.9339699999999998E-2</v>
      </c>
      <c r="AA209">
        <f>SUMIFS('EPS BAU Outputs'!Z:Z,'EPS BAU Outputs'!$A:$A,"*"&amp;$C209&amp;"*",'EPS BAU Outputs'!$A:$A,"*"&amp;$B209&amp;"*",'EPS BAU Outputs'!$A:$A,"*"&amp;$A209&amp;"*",'EPS BAU Outputs'!$B:$B,$B$199)/10^12*VLOOKUP($C209,GWPbyPollutant,2,FALSE)</f>
        <v>1.9313199999999999E-2</v>
      </c>
      <c r="AB209">
        <f>SUMIFS('EPS BAU Outputs'!AA:AA,'EPS BAU Outputs'!$A:$A,"*"&amp;$C209&amp;"*",'EPS BAU Outputs'!$A:$A,"*"&amp;$B209&amp;"*",'EPS BAU Outputs'!$A:$A,"*"&amp;$A209&amp;"*",'EPS BAU Outputs'!$B:$B,$B$199)/10^12*VLOOKUP($C209,GWPbyPollutant,2,FALSE)</f>
        <v>1.9310549999999999E-2</v>
      </c>
      <c r="AC209">
        <f>SUMIFS('EPS BAU Outputs'!AB:AB,'EPS BAU Outputs'!$A:$A,"*"&amp;$C209&amp;"*",'EPS BAU Outputs'!$A:$A,"*"&amp;$B209&amp;"*",'EPS BAU Outputs'!$A:$A,"*"&amp;$A209&amp;"*",'EPS BAU Outputs'!$B:$B,$B$199)/10^12*VLOOKUP($C209,GWPbyPollutant,2,FALSE)</f>
        <v>1.9342350000000001E-2</v>
      </c>
      <c r="AD209">
        <f>SUMIFS('EPS BAU Outputs'!AC:AC,'EPS BAU Outputs'!$A:$A,"*"&amp;$C209&amp;"*",'EPS BAU Outputs'!$A:$A,"*"&amp;$B209&amp;"*",'EPS BAU Outputs'!$A:$A,"*"&amp;$A209&amp;"*",'EPS BAU Outputs'!$B:$B,$B$199)/10^12*VLOOKUP($C209,GWPbyPollutant,2,FALSE)</f>
        <v>1.9390050000000002E-2</v>
      </c>
      <c r="AE209">
        <f>SUMIFS('EPS BAU Outputs'!AD:AD,'EPS BAU Outputs'!$A:$A,"*"&amp;$C209&amp;"*",'EPS BAU Outputs'!$A:$A,"*"&amp;$B209&amp;"*",'EPS BAU Outputs'!$A:$A,"*"&amp;$A209&amp;"*",'EPS BAU Outputs'!$B:$B,$B$199)/10^12*VLOOKUP($C209,GWPbyPollutant,2,FALSE)</f>
        <v>1.9424500000000001E-2</v>
      </c>
      <c r="AF209">
        <f>SUMIFS('EPS BAU Outputs'!AE:AE,'EPS BAU Outputs'!$A:$A,"*"&amp;$C209&amp;"*",'EPS BAU Outputs'!$A:$A,"*"&amp;$B209&amp;"*",'EPS BAU Outputs'!$A:$A,"*"&amp;$A209&amp;"*",'EPS BAU Outputs'!$B:$B,$B$199)/10^12*VLOOKUP($C209,GWPbyPollutant,2,FALSE)</f>
        <v>1.9488100000000001E-2</v>
      </c>
      <c r="AG209">
        <f>SUMIFS('EPS BAU Outputs'!AF:AF,'EPS BAU Outputs'!$A:$A,"*"&amp;$C209&amp;"*",'EPS BAU Outputs'!$A:$A,"*"&amp;$B209&amp;"*",'EPS BAU Outputs'!$A:$A,"*"&amp;$A209&amp;"*",'EPS BAU Outputs'!$B:$B,$B$199)/10^12*VLOOKUP($C209,GWPbyPollutant,2,FALSE)</f>
        <v>1.9554349999999998E-2</v>
      </c>
      <c r="AH209">
        <f>SUMIFS('EPS BAU Outputs'!AG:AG,'EPS BAU Outputs'!$A:$A,"*"&amp;$C209&amp;"*",'EPS BAU Outputs'!$A:$A,"*"&amp;$B209&amp;"*",'EPS BAU Outputs'!$A:$A,"*"&amp;$A209&amp;"*",'EPS BAU Outputs'!$B:$B,$B$199)/10^12*VLOOKUP($C209,GWPbyPollutant,2,FALSE)</f>
        <v>1.9644450000000001E-2</v>
      </c>
    </row>
    <row r="210" spans="1:34" hidden="1" outlineLevel="1">
      <c r="A210" t="s">
        <v>597</v>
      </c>
      <c r="B210" t="s">
        <v>523</v>
      </c>
      <c r="C210" t="s">
        <v>595</v>
      </c>
      <c r="D210">
        <f>SUMIFS('EPS BAU Outputs'!C:C,'EPS BAU Outputs'!$A:$A,"*"&amp;$C210&amp;"*",'EPS BAU Outputs'!$A:$A,"*"&amp;$B210&amp;"*",'EPS BAU Outputs'!$A:$A,"*"&amp;$A210&amp;"*",'EPS BAU Outputs'!$B:$B,$B$199)/10^12*VLOOKUP($C210,GWPbyPollutant,2,FALSE)</f>
        <v>0</v>
      </c>
      <c r="E210">
        <f>SUMIFS('EPS BAU Outputs'!D:D,'EPS BAU Outputs'!$A:$A,"*"&amp;$C210&amp;"*",'EPS BAU Outputs'!$A:$A,"*"&amp;$B210&amp;"*",'EPS BAU Outputs'!$A:$A,"*"&amp;$A210&amp;"*",'EPS BAU Outputs'!$B:$B,$B$199)/10^12*VLOOKUP($C210,GWPbyPollutant,2,FALSE)</f>
        <v>0</v>
      </c>
      <c r="F210">
        <f>SUMIFS('EPS BAU Outputs'!E:E,'EPS BAU Outputs'!$A:$A,"*"&amp;$C210&amp;"*",'EPS BAU Outputs'!$A:$A,"*"&amp;$B210&amp;"*",'EPS BAU Outputs'!$A:$A,"*"&amp;$A210&amp;"*",'EPS BAU Outputs'!$B:$B,$B$199)/10^12*VLOOKUP($C210,GWPbyPollutant,2,FALSE)</f>
        <v>0</v>
      </c>
      <c r="G210">
        <f>SUMIFS('EPS BAU Outputs'!F:F,'EPS BAU Outputs'!$A:$A,"*"&amp;$C210&amp;"*",'EPS BAU Outputs'!$A:$A,"*"&amp;$B210&amp;"*",'EPS BAU Outputs'!$A:$A,"*"&amp;$A210&amp;"*",'EPS BAU Outputs'!$B:$B,$B$199)/10^12*VLOOKUP($C210,GWPbyPollutant,2,FALSE)</f>
        <v>0</v>
      </c>
      <c r="H210">
        <f>SUMIFS('EPS BAU Outputs'!G:G,'EPS BAU Outputs'!$A:$A,"*"&amp;$C210&amp;"*",'EPS BAU Outputs'!$A:$A,"*"&amp;$B210&amp;"*",'EPS BAU Outputs'!$A:$A,"*"&amp;$A210&amp;"*",'EPS BAU Outputs'!$B:$B,$B$199)/10^12*VLOOKUP($C210,GWPbyPollutant,2,FALSE)</f>
        <v>0</v>
      </c>
      <c r="I210">
        <f>SUMIFS('EPS BAU Outputs'!H:H,'EPS BAU Outputs'!$A:$A,"*"&amp;$C210&amp;"*",'EPS BAU Outputs'!$A:$A,"*"&amp;$B210&amp;"*",'EPS BAU Outputs'!$A:$A,"*"&amp;$A210&amp;"*",'EPS BAU Outputs'!$B:$B,$B$199)/10^12*VLOOKUP($C210,GWPbyPollutant,2,FALSE)</f>
        <v>0</v>
      </c>
      <c r="J210">
        <f>SUMIFS('EPS BAU Outputs'!I:I,'EPS BAU Outputs'!$A:$A,"*"&amp;$C210&amp;"*",'EPS BAU Outputs'!$A:$A,"*"&amp;$B210&amp;"*",'EPS BAU Outputs'!$A:$A,"*"&amp;$A210&amp;"*",'EPS BAU Outputs'!$B:$B,$B$199)/10^12*VLOOKUP($C210,GWPbyPollutant,2,FALSE)</f>
        <v>0</v>
      </c>
      <c r="K210">
        <f>SUMIFS('EPS BAU Outputs'!J:J,'EPS BAU Outputs'!$A:$A,"*"&amp;$C210&amp;"*",'EPS BAU Outputs'!$A:$A,"*"&amp;$B210&amp;"*",'EPS BAU Outputs'!$A:$A,"*"&amp;$A210&amp;"*",'EPS BAU Outputs'!$B:$B,$B$199)/10^12*VLOOKUP($C210,GWPbyPollutant,2,FALSE)</f>
        <v>0</v>
      </c>
      <c r="L210">
        <f>SUMIFS('EPS BAU Outputs'!K:K,'EPS BAU Outputs'!$A:$A,"*"&amp;$C210&amp;"*",'EPS BAU Outputs'!$A:$A,"*"&amp;$B210&amp;"*",'EPS BAU Outputs'!$A:$A,"*"&amp;$A210&amp;"*",'EPS BAU Outputs'!$B:$B,$B$199)/10^12*VLOOKUP($C210,GWPbyPollutant,2,FALSE)</f>
        <v>0</v>
      </c>
      <c r="M210">
        <f>SUMIFS('EPS BAU Outputs'!L:L,'EPS BAU Outputs'!$A:$A,"*"&amp;$C210&amp;"*",'EPS BAU Outputs'!$A:$A,"*"&amp;$B210&amp;"*",'EPS BAU Outputs'!$A:$A,"*"&amp;$A210&amp;"*",'EPS BAU Outputs'!$B:$B,$B$199)/10^12*VLOOKUP($C210,GWPbyPollutant,2,FALSE)</f>
        <v>0</v>
      </c>
      <c r="N210">
        <f>SUMIFS('EPS BAU Outputs'!M:M,'EPS BAU Outputs'!$A:$A,"*"&amp;$C210&amp;"*",'EPS BAU Outputs'!$A:$A,"*"&amp;$B210&amp;"*",'EPS BAU Outputs'!$A:$A,"*"&amp;$A210&amp;"*",'EPS BAU Outputs'!$B:$B,$B$199)/10^12*VLOOKUP($C210,GWPbyPollutant,2,FALSE)</f>
        <v>0</v>
      </c>
      <c r="O210">
        <f>SUMIFS('EPS BAU Outputs'!N:N,'EPS BAU Outputs'!$A:$A,"*"&amp;$C210&amp;"*",'EPS BAU Outputs'!$A:$A,"*"&amp;$B210&amp;"*",'EPS BAU Outputs'!$A:$A,"*"&amp;$A210&amp;"*",'EPS BAU Outputs'!$B:$B,$B$199)/10^12*VLOOKUP($C210,GWPbyPollutant,2,FALSE)</f>
        <v>0</v>
      </c>
      <c r="P210">
        <f>SUMIFS('EPS BAU Outputs'!O:O,'EPS BAU Outputs'!$A:$A,"*"&amp;$C210&amp;"*",'EPS BAU Outputs'!$A:$A,"*"&amp;$B210&amp;"*",'EPS BAU Outputs'!$A:$A,"*"&amp;$A210&amp;"*",'EPS BAU Outputs'!$B:$B,$B$199)/10^12*VLOOKUP($C210,GWPbyPollutant,2,FALSE)</f>
        <v>0</v>
      </c>
      <c r="Q210">
        <f>SUMIFS('EPS BAU Outputs'!P:P,'EPS BAU Outputs'!$A:$A,"*"&amp;$C210&amp;"*",'EPS BAU Outputs'!$A:$A,"*"&amp;$B210&amp;"*",'EPS BAU Outputs'!$A:$A,"*"&amp;$A210&amp;"*",'EPS BAU Outputs'!$B:$B,$B$199)/10^12*VLOOKUP($C210,GWPbyPollutant,2,FALSE)</f>
        <v>0</v>
      </c>
      <c r="R210">
        <f>SUMIFS('EPS BAU Outputs'!Q:Q,'EPS BAU Outputs'!$A:$A,"*"&amp;$C210&amp;"*",'EPS BAU Outputs'!$A:$A,"*"&amp;$B210&amp;"*",'EPS BAU Outputs'!$A:$A,"*"&amp;$A210&amp;"*",'EPS BAU Outputs'!$B:$B,$B$199)/10^12*VLOOKUP($C210,GWPbyPollutant,2,FALSE)</f>
        <v>0</v>
      </c>
      <c r="S210">
        <f>SUMIFS('EPS BAU Outputs'!R:R,'EPS BAU Outputs'!$A:$A,"*"&amp;$C210&amp;"*",'EPS BAU Outputs'!$A:$A,"*"&amp;$B210&amp;"*",'EPS BAU Outputs'!$A:$A,"*"&amp;$A210&amp;"*",'EPS BAU Outputs'!$B:$B,$B$199)/10^12*VLOOKUP($C210,GWPbyPollutant,2,FALSE)</f>
        <v>0</v>
      </c>
      <c r="T210">
        <f>SUMIFS('EPS BAU Outputs'!S:S,'EPS BAU Outputs'!$A:$A,"*"&amp;$C210&amp;"*",'EPS BAU Outputs'!$A:$A,"*"&amp;$B210&amp;"*",'EPS BAU Outputs'!$A:$A,"*"&amp;$A210&amp;"*",'EPS BAU Outputs'!$B:$B,$B$199)/10^12*VLOOKUP($C210,GWPbyPollutant,2,FALSE)</f>
        <v>0</v>
      </c>
      <c r="U210">
        <f>SUMIFS('EPS BAU Outputs'!T:T,'EPS BAU Outputs'!$A:$A,"*"&amp;$C210&amp;"*",'EPS BAU Outputs'!$A:$A,"*"&amp;$B210&amp;"*",'EPS BAU Outputs'!$A:$A,"*"&amp;$A210&amp;"*",'EPS BAU Outputs'!$B:$B,$B$199)/10^12*VLOOKUP($C210,GWPbyPollutant,2,FALSE)</f>
        <v>0</v>
      </c>
      <c r="V210">
        <f>SUMIFS('EPS BAU Outputs'!U:U,'EPS BAU Outputs'!$A:$A,"*"&amp;$C210&amp;"*",'EPS BAU Outputs'!$A:$A,"*"&amp;$B210&amp;"*",'EPS BAU Outputs'!$A:$A,"*"&amp;$A210&amp;"*",'EPS BAU Outputs'!$B:$B,$B$199)/10^12*VLOOKUP($C210,GWPbyPollutant,2,FALSE)</f>
        <v>0</v>
      </c>
      <c r="W210">
        <f>SUMIFS('EPS BAU Outputs'!V:V,'EPS BAU Outputs'!$A:$A,"*"&amp;$C210&amp;"*",'EPS BAU Outputs'!$A:$A,"*"&amp;$B210&amp;"*",'EPS BAU Outputs'!$A:$A,"*"&amp;$A210&amp;"*",'EPS BAU Outputs'!$B:$B,$B$199)/10^12*VLOOKUP($C210,GWPbyPollutant,2,FALSE)</f>
        <v>0</v>
      </c>
      <c r="X210">
        <f>SUMIFS('EPS BAU Outputs'!W:W,'EPS BAU Outputs'!$A:$A,"*"&amp;$C210&amp;"*",'EPS BAU Outputs'!$A:$A,"*"&amp;$B210&amp;"*",'EPS BAU Outputs'!$A:$A,"*"&amp;$A210&amp;"*",'EPS BAU Outputs'!$B:$B,$B$199)/10^12*VLOOKUP($C210,GWPbyPollutant,2,FALSE)</f>
        <v>0</v>
      </c>
      <c r="Y210">
        <f>SUMIFS('EPS BAU Outputs'!X:X,'EPS BAU Outputs'!$A:$A,"*"&amp;$C210&amp;"*",'EPS BAU Outputs'!$A:$A,"*"&amp;$B210&amp;"*",'EPS BAU Outputs'!$A:$A,"*"&amp;$A210&amp;"*",'EPS BAU Outputs'!$B:$B,$B$199)/10^12*VLOOKUP($C210,GWPbyPollutant,2,FALSE)</f>
        <v>0</v>
      </c>
      <c r="Z210">
        <f>SUMIFS('EPS BAU Outputs'!Y:Y,'EPS BAU Outputs'!$A:$A,"*"&amp;$C210&amp;"*",'EPS BAU Outputs'!$A:$A,"*"&amp;$B210&amp;"*",'EPS BAU Outputs'!$A:$A,"*"&amp;$A210&amp;"*",'EPS BAU Outputs'!$B:$B,$B$199)/10^12*VLOOKUP($C210,GWPbyPollutant,2,FALSE)</f>
        <v>0</v>
      </c>
      <c r="AA210">
        <f>SUMIFS('EPS BAU Outputs'!Z:Z,'EPS BAU Outputs'!$A:$A,"*"&amp;$C210&amp;"*",'EPS BAU Outputs'!$A:$A,"*"&amp;$B210&amp;"*",'EPS BAU Outputs'!$A:$A,"*"&amp;$A210&amp;"*",'EPS BAU Outputs'!$B:$B,$B$199)/10^12*VLOOKUP($C210,GWPbyPollutant,2,FALSE)</f>
        <v>0</v>
      </c>
      <c r="AB210">
        <f>SUMIFS('EPS BAU Outputs'!AA:AA,'EPS BAU Outputs'!$A:$A,"*"&amp;$C210&amp;"*",'EPS BAU Outputs'!$A:$A,"*"&amp;$B210&amp;"*",'EPS BAU Outputs'!$A:$A,"*"&amp;$A210&amp;"*",'EPS BAU Outputs'!$B:$B,$B$199)/10^12*VLOOKUP($C210,GWPbyPollutant,2,FALSE)</f>
        <v>0</v>
      </c>
      <c r="AC210">
        <f>SUMIFS('EPS BAU Outputs'!AB:AB,'EPS BAU Outputs'!$A:$A,"*"&amp;$C210&amp;"*",'EPS BAU Outputs'!$A:$A,"*"&amp;$B210&amp;"*",'EPS BAU Outputs'!$A:$A,"*"&amp;$A210&amp;"*",'EPS BAU Outputs'!$B:$B,$B$199)/10^12*VLOOKUP($C210,GWPbyPollutant,2,FALSE)</f>
        <v>0</v>
      </c>
      <c r="AD210">
        <f>SUMIFS('EPS BAU Outputs'!AC:AC,'EPS BAU Outputs'!$A:$A,"*"&amp;$C210&amp;"*",'EPS BAU Outputs'!$A:$A,"*"&amp;$B210&amp;"*",'EPS BAU Outputs'!$A:$A,"*"&amp;$A210&amp;"*",'EPS BAU Outputs'!$B:$B,$B$199)/10^12*VLOOKUP($C210,GWPbyPollutant,2,FALSE)</f>
        <v>0</v>
      </c>
      <c r="AE210">
        <f>SUMIFS('EPS BAU Outputs'!AD:AD,'EPS BAU Outputs'!$A:$A,"*"&amp;$C210&amp;"*",'EPS BAU Outputs'!$A:$A,"*"&amp;$B210&amp;"*",'EPS BAU Outputs'!$A:$A,"*"&amp;$A210&amp;"*",'EPS BAU Outputs'!$B:$B,$B$199)/10^12*VLOOKUP($C210,GWPbyPollutant,2,FALSE)</f>
        <v>0</v>
      </c>
      <c r="AF210">
        <f>SUMIFS('EPS BAU Outputs'!AE:AE,'EPS BAU Outputs'!$A:$A,"*"&amp;$C210&amp;"*",'EPS BAU Outputs'!$A:$A,"*"&amp;$B210&amp;"*",'EPS BAU Outputs'!$A:$A,"*"&amp;$A210&amp;"*",'EPS BAU Outputs'!$B:$B,$B$199)/10^12*VLOOKUP($C210,GWPbyPollutant,2,FALSE)</f>
        <v>0</v>
      </c>
      <c r="AG210">
        <f>SUMIFS('EPS BAU Outputs'!AF:AF,'EPS BAU Outputs'!$A:$A,"*"&amp;$C210&amp;"*",'EPS BAU Outputs'!$A:$A,"*"&amp;$B210&amp;"*",'EPS BAU Outputs'!$A:$A,"*"&amp;$A210&amp;"*",'EPS BAU Outputs'!$B:$B,$B$199)/10^12*VLOOKUP($C210,GWPbyPollutant,2,FALSE)</f>
        <v>0</v>
      </c>
      <c r="AH210">
        <f>SUMIFS('EPS BAU Outputs'!AG:AG,'EPS BAU Outputs'!$A:$A,"*"&amp;$C210&amp;"*",'EPS BAU Outputs'!$A:$A,"*"&amp;$B210&amp;"*",'EPS BAU Outputs'!$A:$A,"*"&amp;$A210&amp;"*",'EPS BAU Outputs'!$B:$B,$B$199)/10^12*VLOOKUP($C210,GWPbyPollutant,2,FALSE)</f>
        <v>0</v>
      </c>
    </row>
    <row r="211" spans="1:34" hidden="1" outlineLevel="1">
      <c r="A211" t="s">
        <v>597</v>
      </c>
      <c r="B211" t="s">
        <v>524</v>
      </c>
      <c r="C211" t="s">
        <v>412</v>
      </c>
      <c r="D211">
        <f>SUMIFS('EPS BAU Outputs'!C:C,'EPS BAU Outputs'!$A:$A,"*"&amp;$C211&amp;"*",'EPS BAU Outputs'!$A:$A,"*"&amp;$B211&amp;"*",'EPS BAU Outputs'!$A:$A,"*"&amp;$A211&amp;"*",'EPS BAU Outputs'!$B:$B,$B$199)/10^12*VLOOKUP($C211,GWPbyPollutant,2,FALSE)</f>
        <v>2.7850199999999999E-2</v>
      </c>
      <c r="E211">
        <f>SUMIFS('EPS BAU Outputs'!D:D,'EPS BAU Outputs'!$A:$A,"*"&amp;$C211&amp;"*",'EPS BAU Outputs'!$A:$A,"*"&amp;$B211&amp;"*",'EPS BAU Outputs'!$A:$A,"*"&amp;$A211&amp;"*",'EPS BAU Outputs'!$B:$B,$B$199)/10^12*VLOOKUP($C211,GWPbyPollutant,2,FALSE)</f>
        <v>2.790844E-2</v>
      </c>
      <c r="F211">
        <f>SUMIFS('EPS BAU Outputs'!E:E,'EPS BAU Outputs'!$A:$A,"*"&amp;$C211&amp;"*",'EPS BAU Outputs'!$A:$A,"*"&amp;$B211&amp;"*",'EPS BAU Outputs'!$A:$A,"*"&amp;$A211&amp;"*",'EPS BAU Outputs'!$B:$B,$B$199)/10^12*VLOOKUP($C211,GWPbyPollutant,2,FALSE)</f>
        <v>2.801764E-2</v>
      </c>
      <c r="G211">
        <f>SUMIFS('EPS BAU Outputs'!F:F,'EPS BAU Outputs'!$A:$A,"*"&amp;$C211&amp;"*",'EPS BAU Outputs'!$A:$A,"*"&amp;$B211&amp;"*",'EPS BAU Outputs'!$A:$A,"*"&amp;$A211&amp;"*",'EPS BAU Outputs'!$B:$B,$B$199)/10^12*VLOOKUP($C211,GWPbyPollutant,2,FALSE)</f>
        <v>2.8236880000000002E-2</v>
      </c>
      <c r="H211">
        <f>SUMIFS('EPS BAU Outputs'!G:G,'EPS BAU Outputs'!$A:$A,"*"&amp;$C211&amp;"*",'EPS BAU Outputs'!$A:$A,"*"&amp;$B211&amp;"*",'EPS BAU Outputs'!$A:$A,"*"&amp;$A211&amp;"*",'EPS BAU Outputs'!$B:$B,$B$199)/10^12*VLOOKUP($C211,GWPbyPollutant,2,FALSE)</f>
        <v>2.8522200000000001E-2</v>
      </c>
      <c r="I211">
        <f>SUMIFS('EPS BAU Outputs'!H:H,'EPS BAU Outputs'!$A:$A,"*"&amp;$C211&amp;"*",'EPS BAU Outputs'!$A:$A,"*"&amp;$B211&amp;"*",'EPS BAU Outputs'!$A:$A,"*"&amp;$A211&amp;"*",'EPS BAU Outputs'!$B:$B,$B$199)/10^12*VLOOKUP($C211,GWPbyPollutant,2,FALSE)</f>
        <v>2.8585199999999998E-2</v>
      </c>
      <c r="J211">
        <f>SUMIFS('EPS BAU Outputs'!I:I,'EPS BAU Outputs'!$A:$A,"*"&amp;$C211&amp;"*",'EPS BAU Outputs'!$A:$A,"*"&amp;$B211&amp;"*",'EPS BAU Outputs'!$A:$A,"*"&amp;$A211&amp;"*",'EPS BAU Outputs'!$B:$B,$B$199)/10^12*VLOOKUP($C211,GWPbyPollutant,2,FALSE)</f>
        <v>2.862804E-2</v>
      </c>
      <c r="K211">
        <f>SUMIFS('EPS BAU Outputs'!J:J,'EPS BAU Outputs'!$A:$A,"*"&amp;$C211&amp;"*",'EPS BAU Outputs'!$A:$A,"*"&amp;$B211&amp;"*",'EPS BAU Outputs'!$A:$A,"*"&amp;$A211&amp;"*",'EPS BAU Outputs'!$B:$B,$B$199)/10^12*VLOOKUP($C211,GWPbyPollutant,2,FALSE)</f>
        <v>2.8581279999999997E-2</v>
      </c>
      <c r="L211">
        <f>SUMIFS('EPS BAU Outputs'!K:K,'EPS BAU Outputs'!$A:$A,"*"&amp;$C211&amp;"*",'EPS BAU Outputs'!$A:$A,"*"&amp;$B211&amp;"*",'EPS BAU Outputs'!$A:$A,"*"&amp;$A211&amp;"*",'EPS BAU Outputs'!$B:$B,$B$199)/10^12*VLOOKUP($C211,GWPbyPollutant,2,FALSE)</f>
        <v>2.839788E-2</v>
      </c>
      <c r="M211">
        <f>SUMIFS('EPS BAU Outputs'!L:L,'EPS BAU Outputs'!$A:$A,"*"&amp;$C211&amp;"*",'EPS BAU Outputs'!$A:$A,"*"&amp;$B211&amp;"*",'EPS BAU Outputs'!$A:$A,"*"&amp;$A211&amp;"*",'EPS BAU Outputs'!$B:$B,$B$199)/10^12*VLOOKUP($C211,GWPbyPollutant,2,FALSE)</f>
        <v>2.8273E-2</v>
      </c>
      <c r="N211">
        <f>SUMIFS('EPS BAU Outputs'!M:M,'EPS BAU Outputs'!$A:$A,"*"&amp;$C211&amp;"*",'EPS BAU Outputs'!$A:$A,"*"&amp;$B211&amp;"*",'EPS BAU Outputs'!$A:$A,"*"&amp;$A211&amp;"*",'EPS BAU Outputs'!$B:$B,$B$199)/10^12*VLOOKUP($C211,GWPbyPollutant,2,FALSE)</f>
        <v>2.8199639999999998E-2</v>
      </c>
      <c r="O211">
        <f>SUMIFS('EPS BAU Outputs'!N:N,'EPS BAU Outputs'!$A:$A,"*"&amp;$C211&amp;"*",'EPS BAU Outputs'!$A:$A,"*"&amp;$B211&amp;"*",'EPS BAU Outputs'!$A:$A,"*"&amp;$A211&amp;"*",'EPS BAU Outputs'!$B:$B,$B$199)/10^12*VLOOKUP($C211,GWPbyPollutant,2,FALSE)</f>
        <v>2.8286719999999998E-2</v>
      </c>
      <c r="P211">
        <f>SUMIFS('EPS BAU Outputs'!O:O,'EPS BAU Outputs'!$A:$A,"*"&amp;$C211&amp;"*",'EPS BAU Outputs'!$A:$A,"*"&amp;$B211&amp;"*",'EPS BAU Outputs'!$A:$A,"*"&amp;$A211&amp;"*",'EPS BAU Outputs'!$B:$B,$B$199)/10^12*VLOOKUP($C211,GWPbyPollutant,2,FALSE)</f>
        <v>2.8491400000000004E-2</v>
      </c>
      <c r="Q211">
        <f>SUMIFS('EPS BAU Outputs'!P:P,'EPS BAU Outputs'!$A:$A,"*"&amp;$C211&amp;"*",'EPS BAU Outputs'!$A:$A,"*"&amp;$B211&amp;"*",'EPS BAU Outputs'!$A:$A,"*"&amp;$A211&amp;"*",'EPS BAU Outputs'!$B:$B,$B$199)/10^12*VLOOKUP($C211,GWPbyPollutant,2,FALSE)</f>
        <v>2.8610679999999999E-2</v>
      </c>
      <c r="R211">
        <f>SUMIFS('EPS BAU Outputs'!Q:Q,'EPS BAU Outputs'!$A:$A,"*"&amp;$C211&amp;"*",'EPS BAU Outputs'!$A:$A,"*"&amp;$B211&amp;"*",'EPS BAU Outputs'!$A:$A,"*"&amp;$A211&amp;"*",'EPS BAU Outputs'!$B:$B,$B$199)/10^12*VLOOKUP($C211,GWPbyPollutant,2,FALSE)</f>
        <v>2.8745920000000001E-2</v>
      </c>
      <c r="S211">
        <f>SUMIFS('EPS BAU Outputs'!R:R,'EPS BAU Outputs'!$A:$A,"*"&amp;$C211&amp;"*",'EPS BAU Outputs'!$A:$A,"*"&amp;$B211&amp;"*",'EPS BAU Outputs'!$A:$A,"*"&amp;$A211&amp;"*",'EPS BAU Outputs'!$B:$B,$B$199)/10^12*VLOOKUP($C211,GWPbyPollutant,2,FALSE)</f>
        <v>2.8876679999999998E-2</v>
      </c>
      <c r="T211">
        <f>SUMIFS('EPS BAU Outputs'!S:S,'EPS BAU Outputs'!$A:$A,"*"&amp;$C211&amp;"*",'EPS BAU Outputs'!$A:$A,"*"&amp;$B211&amp;"*",'EPS BAU Outputs'!$A:$A,"*"&amp;$A211&amp;"*",'EPS BAU Outputs'!$B:$B,$B$199)/10^12*VLOOKUP($C211,GWPbyPollutant,2,FALSE)</f>
        <v>2.9011080000000002E-2</v>
      </c>
      <c r="U211">
        <f>SUMIFS('EPS BAU Outputs'!T:T,'EPS BAU Outputs'!$A:$A,"*"&amp;$C211&amp;"*",'EPS BAU Outputs'!$A:$A,"*"&amp;$B211&amp;"*",'EPS BAU Outputs'!$A:$A,"*"&amp;$A211&amp;"*",'EPS BAU Outputs'!$B:$B,$B$199)/10^12*VLOOKUP($C211,GWPbyPollutant,2,FALSE)</f>
        <v>2.9064000000000003E-2</v>
      </c>
      <c r="V211">
        <f>SUMIFS('EPS BAU Outputs'!U:U,'EPS BAU Outputs'!$A:$A,"*"&amp;$C211&amp;"*",'EPS BAU Outputs'!$A:$A,"*"&amp;$B211&amp;"*",'EPS BAU Outputs'!$A:$A,"*"&amp;$A211&amp;"*",'EPS BAU Outputs'!$B:$B,$B$199)/10^12*VLOOKUP($C211,GWPbyPollutant,2,FALSE)</f>
        <v>2.9224440000000004E-2</v>
      </c>
      <c r="W211">
        <f>SUMIFS('EPS BAU Outputs'!V:V,'EPS BAU Outputs'!$A:$A,"*"&amp;$C211&amp;"*",'EPS BAU Outputs'!$A:$A,"*"&amp;$B211&amp;"*",'EPS BAU Outputs'!$A:$A,"*"&amp;$A211&amp;"*",'EPS BAU Outputs'!$B:$B,$B$199)/10^12*VLOOKUP($C211,GWPbyPollutant,2,FALSE)</f>
        <v>2.9424080000000002E-2</v>
      </c>
      <c r="X211">
        <f>SUMIFS('EPS BAU Outputs'!W:W,'EPS BAU Outputs'!$A:$A,"*"&amp;$C211&amp;"*",'EPS BAU Outputs'!$A:$A,"*"&amp;$B211&amp;"*",'EPS BAU Outputs'!$A:$A,"*"&amp;$A211&amp;"*",'EPS BAU Outputs'!$B:$B,$B$199)/10^12*VLOOKUP($C211,GWPbyPollutant,2,FALSE)</f>
        <v>2.9545039999999998E-2</v>
      </c>
      <c r="Y211">
        <f>SUMIFS('EPS BAU Outputs'!X:X,'EPS BAU Outputs'!$A:$A,"*"&amp;$C211&amp;"*",'EPS BAU Outputs'!$A:$A,"*"&amp;$B211&amp;"*",'EPS BAU Outputs'!$A:$A,"*"&amp;$A211&amp;"*",'EPS BAU Outputs'!$B:$B,$B$199)/10^12*VLOOKUP($C211,GWPbyPollutant,2,FALSE)</f>
        <v>2.9708839999999997E-2</v>
      </c>
      <c r="Z211">
        <f>SUMIFS('EPS BAU Outputs'!Y:Y,'EPS BAU Outputs'!$A:$A,"*"&amp;$C211&amp;"*",'EPS BAU Outputs'!$A:$A,"*"&amp;$B211&amp;"*",'EPS BAU Outputs'!$A:$A,"*"&amp;$A211&amp;"*",'EPS BAU Outputs'!$B:$B,$B$199)/10^12*VLOOKUP($C211,GWPbyPollutant,2,FALSE)</f>
        <v>2.9948799999999998E-2</v>
      </c>
      <c r="AA211">
        <f>SUMIFS('EPS BAU Outputs'!Z:Z,'EPS BAU Outputs'!$A:$A,"*"&amp;$C211&amp;"*",'EPS BAU Outputs'!$A:$A,"*"&amp;$B211&amp;"*",'EPS BAU Outputs'!$A:$A,"*"&amp;$A211&amp;"*",'EPS BAU Outputs'!$B:$B,$B$199)/10^12*VLOOKUP($C211,GWPbyPollutant,2,FALSE)</f>
        <v>3.0117359999999999E-2</v>
      </c>
      <c r="AB211">
        <f>SUMIFS('EPS BAU Outputs'!AA:AA,'EPS BAU Outputs'!$A:$A,"*"&amp;$C211&amp;"*",'EPS BAU Outputs'!$A:$A,"*"&amp;$B211&amp;"*",'EPS BAU Outputs'!$A:$A,"*"&amp;$A211&amp;"*",'EPS BAU Outputs'!$B:$B,$B$199)/10^12*VLOOKUP($C211,GWPbyPollutant,2,FALSE)</f>
        <v>3.0319800000000001E-2</v>
      </c>
      <c r="AC211">
        <f>SUMIFS('EPS BAU Outputs'!AB:AB,'EPS BAU Outputs'!$A:$A,"*"&amp;$C211&amp;"*",'EPS BAU Outputs'!$A:$A,"*"&amp;$B211&amp;"*",'EPS BAU Outputs'!$A:$A,"*"&amp;$A211&amp;"*",'EPS BAU Outputs'!$B:$B,$B$199)/10^12*VLOOKUP($C211,GWPbyPollutant,2,FALSE)</f>
        <v>3.0509359999999999E-2</v>
      </c>
      <c r="AD211">
        <f>SUMIFS('EPS BAU Outputs'!AC:AC,'EPS BAU Outputs'!$A:$A,"*"&amp;$C211&amp;"*",'EPS BAU Outputs'!$A:$A,"*"&amp;$B211&amp;"*",'EPS BAU Outputs'!$A:$A,"*"&amp;$A211&amp;"*",'EPS BAU Outputs'!$B:$B,$B$199)/10^12*VLOOKUP($C211,GWPbyPollutant,2,FALSE)</f>
        <v>3.0797760000000004E-2</v>
      </c>
      <c r="AE211">
        <f>SUMIFS('EPS BAU Outputs'!AD:AD,'EPS BAU Outputs'!$A:$A,"*"&amp;$C211&amp;"*",'EPS BAU Outputs'!$A:$A,"*"&amp;$B211&amp;"*",'EPS BAU Outputs'!$A:$A,"*"&amp;$A211&amp;"*",'EPS BAU Outputs'!$B:$B,$B$199)/10^12*VLOOKUP($C211,GWPbyPollutant,2,FALSE)</f>
        <v>3.1082799999999997E-2</v>
      </c>
      <c r="AF211">
        <f>SUMIFS('EPS BAU Outputs'!AE:AE,'EPS BAU Outputs'!$A:$A,"*"&amp;$C211&amp;"*",'EPS BAU Outputs'!$A:$A,"*"&amp;$B211&amp;"*",'EPS BAU Outputs'!$A:$A,"*"&amp;$A211&amp;"*",'EPS BAU Outputs'!$B:$B,$B$199)/10^12*VLOOKUP($C211,GWPbyPollutant,2,FALSE)</f>
        <v>3.1409560000000003E-2</v>
      </c>
      <c r="AG211">
        <f>SUMIFS('EPS BAU Outputs'!AF:AF,'EPS BAU Outputs'!$A:$A,"*"&amp;$C211&amp;"*",'EPS BAU Outputs'!$A:$A,"*"&amp;$B211&amp;"*",'EPS BAU Outputs'!$A:$A,"*"&amp;$A211&amp;"*",'EPS BAU Outputs'!$B:$B,$B$199)/10^12*VLOOKUP($C211,GWPbyPollutant,2,FALSE)</f>
        <v>3.1752559999999999E-2</v>
      </c>
      <c r="AH211">
        <f>SUMIFS('EPS BAU Outputs'!AG:AG,'EPS BAU Outputs'!$A:$A,"*"&amp;$C211&amp;"*",'EPS BAU Outputs'!$A:$A,"*"&amp;$B211&amp;"*",'EPS BAU Outputs'!$A:$A,"*"&amp;$A211&amp;"*",'EPS BAU Outputs'!$B:$B,$B$199)/10^12*VLOOKUP($C211,GWPbyPollutant,2,FALSE)</f>
        <v>3.2149879999999999E-2</v>
      </c>
    </row>
    <row r="212" spans="1:34" hidden="1" outlineLevel="1">
      <c r="A212" t="s">
        <v>597</v>
      </c>
      <c r="B212" t="s">
        <v>524</v>
      </c>
      <c r="C212" t="s">
        <v>411</v>
      </c>
      <c r="D212">
        <f>SUMIFS('EPS BAU Outputs'!C:C,'EPS BAU Outputs'!$A:$A,"*"&amp;$C212&amp;"*",'EPS BAU Outputs'!$A:$A,"*"&amp;$B212&amp;"*",'EPS BAU Outputs'!$A:$A,"*"&amp;$A212&amp;"*",'EPS BAU Outputs'!$B:$B,$B$199)/10^12*VLOOKUP($C212,GWPbyPollutant,2,FALSE)</f>
        <v>3.8819849999999996E-2</v>
      </c>
      <c r="E212">
        <f>SUMIFS('EPS BAU Outputs'!D:D,'EPS BAU Outputs'!$A:$A,"*"&amp;$C212&amp;"*",'EPS BAU Outputs'!$A:$A,"*"&amp;$B212&amp;"*",'EPS BAU Outputs'!$A:$A,"*"&amp;$A212&amp;"*",'EPS BAU Outputs'!$B:$B,$B$199)/10^12*VLOOKUP($C212,GWPbyPollutant,2,FALSE)</f>
        <v>3.9166999999999993E-2</v>
      </c>
      <c r="F212">
        <f>SUMIFS('EPS BAU Outputs'!E:E,'EPS BAU Outputs'!$A:$A,"*"&amp;$C212&amp;"*",'EPS BAU Outputs'!$A:$A,"*"&amp;$B212&amp;"*",'EPS BAU Outputs'!$A:$A,"*"&amp;$A212&amp;"*",'EPS BAU Outputs'!$B:$B,$B$199)/10^12*VLOOKUP($C212,GWPbyPollutant,2,FALSE)</f>
        <v>3.9392250000000004E-2</v>
      </c>
      <c r="G212">
        <f>SUMIFS('EPS BAU Outputs'!F:F,'EPS BAU Outputs'!$A:$A,"*"&amp;$C212&amp;"*",'EPS BAU Outputs'!$A:$A,"*"&amp;$B212&amp;"*",'EPS BAU Outputs'!$A:$A,"*"&amp;$A212&amp;"*",'EPS BAU Outputs'!$B:$B,$B$199)/10^12*VLOOKUP($C212,GWPbyPollutant,2,FALSE)</f>
        <v>3.9781799999999999E-2</v>
      </c>
      <c r="H212">
        <f>SUMIFS('EPS BAU Outputs'!G:G,'EPS BAU Outputs'!$A:$A,"*"&amp;$C212&amp;"*",'EPS BAU Outputs'!$A:$A,"*"&amp;$B212&amp;"*",'EPS BAU Outputs'!$A:$A,"*"&amp;$A212&amp;"*",'EPS BAU Outputs'!$B:$B,$B$199)/10^12*VLOOKUP($C212,GWPbyPollutant,2,FALSE)</f>
        <v>4.0295900000000003E-2</v>
      </c>
      <c r="I212">
        <f>SUMIFS('EPS BAU Outputs'!H:H,'EPS BAU Outputs'!$A:$A,"*"&amp;$C212&amp;"*",'EPS BAU Outputs'!$A:$A,"*"&amp;$B212&amp;"*",'EPS BAU Outputs'!$A:$A,"*"&amp;$A212&amp;"*",'EPS BAU Outputs'!$B:$B,$B$199)/10^12*VLOOKUP($C212,GWPbyPollutant,2,FALSE)</f>
        <v>4.0462850000000002E-2</v>
      </c>
      <c r="J212">
        <f>SUMIFS('EPS BAU Outputs'!I:I,'EPS BAU Outputs'!$A:$A,"*"&amp;$C212&amp;"*",'EPS BAU Outputs'!$A:$A,"*"&amp;$B212&amp;"*",'EPS BAU Outputs'!$A:$A,"*"&amp;$A212&amp;"*",'EPS BAU Outputs'!$B:$B,$B$199)/10^12*VLOOKUP($C212,GWPbyPollutant,2,FALSE)</f>
        <v>4.0582099999999996E-2</v>
      </c>
      <c r="K212">
        <f>SUMIFS('EPS BAU Outputs'!J:J,'EPS BAU Outputs'!$A:$A,"*"&amp;$C212&amp;"*",'EPS BAU Outputs'!$A:$A,"*"&amp;$B212&amp;"*",'EPS BAU Outputs'!$A:$A,"*"&amp;$A212&amp;"*",'EPS BAU Outputs'!$B:$B,$B$199)/10^12*VLOOKUP($C212,GWPbyPollutant,2,FALSE)</f>
        <v>4.0592699999999995E-2</v>
      </c>
      <c r="L212">
        <f>SUMIFS('EPS BAU Outputs'!K:K,'EPS BAU Outputs'!$A:$A,"*"&amp;$C212&amp;"*",'EPS BAU Outputs'!$A:$A,"*"&amp;$B212&amp;"*",'EPS BAU Outputs'!$A:$A,"*"&amp;$A212&amp;"*",'EPS BAU Outputs'!$B:$B,$B$199)/10^12*VLOOKUP($C212,GWPbyPollutant,2,FALSE)</f>
        <v>4.0441649999999996E-2</v>
      </c>
      <c r="M212">
        <f>SUMIFS('EPS BAU Outputs'!L:L,'EPS BAU Outputs'!$A:$A,"*"&amp;$C212&amp;"*",'EPS BAU Outputs'!$A:$A,"*"&amp;$B212&amp;"*",'EPS BAU Outputs'!$A:$A,"*"&amp;$A212&amp;"*",'EPS BAU Outputs'!$B:$B,$B$199)/10^12*VLOOKUP($C212,GWPbyPollutant,2,FALSE)</f>
        <v>4.0370099999999999E-2</v>
      </c>
      <c r="N212">
        <f>SUMIFS('EPS BAU Outputs'!M:M,'EPS BAU Outputs'!$A:$A,"*"&amp;$C212&amp;"*",'EPS BAU Outputs'!$A:$A,"*"&amp;$B212&amp;"*",'EPS BAU Outputs'!$A:$A,"*"&amp;$A212&amp;"*",'EPS BAU Outputs'!$B:$B,$B$199)/10^12*VLOOKUP($C212,GWPbyPollutant,2,FALSE)</f>
        <v>4.0364799999999999E-2</v>
      </c>
      <c r="O212">
        <f>SUMIFS('EPS BAU Outputs'!N:N,'EPS BAU Outputs'!$A:$A,"*"&amp;$C212&amp;"*",'EPS BAU Outputs'!$A:$A,"*"&amp;$B212&amp;"*",'EPS BAU Outputs'!$A:$A,"*"&amp;$A212&amp;"*",'EPS BAU Outputs'!$B:$B,$B$199)/10^12*VLOOKUP($C212,GWPbyPollutant,2,FALSE)</f>
        <v>4.0526449999999999E-2</v>
      </c>
      <c r="P212">
        <f>SUMIFS('EPS BAU Outputs'!O:O,'EPS BAU Outputs'!$A:$A,"*"&amp;$C212&amp;"*",'EPS BAU Outputs'!$A:$A,"*"&amp;$B212&amp;"*",'EPS BAU Outputs'!$A:$A,"*"&amp;$A212&amp;"*",'EPS BAU Outputs'!$B:$B,$B$199)/10^12*VLOOKUP($C212,GWPbyPollutant,2,FALSE)</f>
        <v>4.0841799999999998E-2</v>
      </c>
      <c r="Q212">
        <f>SUMIFS('EPS BAU Outputs'!P:P,'EPS BAU Outputs'!$A:$A,"*"&amp;$C212&amp;"*",'EPS BAU Outputs'!$A:$A,"*"&amp;$B212&amp;"*",'EPS BAU Outputs'!$A:$A,"*"&amp;$A212&amp;"*",'EPS BAU Outputs'!$B:$B,$B$199)/10^12*VLOOKUP($C212,GWPbyPollutant,2,FALSE)</f>
        <v>4.1040550000000002E-2</v>
      </c>
      <c r="R212">
        <f>SUMIFS('EPS BAU Outputs'!Q:Q,'EPS BAU Outputs'!$A:$A,"*"&amp;$C212&amp;"*",'EPS BAU Outputs'!$A:$A,"*"&amp;$B212&amp;"*",'EPS BAU Outputs'!$A:$A,"*"&amp;$A212&amp;"*",'EPS BAU Outputs'!$B:$B,$B$199)/10^12*VLOOKUP($C212,GWPbyPollutant,2,FALSE)</f>
        <v>4.1265799999999998E-2</v>
      </c>
      <c r="S212">
        <f>SUMIFS('EPS BAU Outputs'!R:R,'EPS BAU Outputs'!$A:$A,"*"&amp;$C212&amp;"*",'EPS BAU Outputs'!$A:$A,"*"&amp;$B212&amp;"*",'EPS BAU Outputs'!$A:$A,"*"&amp;$A212&amp;"*",'EPS BAU Outputs'!$B:$B,$B$199)/10^12*VLOOKUP($C212,GWPbyPollutant,2,FALSE)</f>
        <v>4.1472500000000002E-2</v>
      </c>
      <c r="T212">
        <f>SUMIFS('EPS BAU Outputs'!S:S,'EPS BAU Outputs'!$A:$A,"*"&amp;$C212&amp;"*",'EPS BAU Outputs'!$A:$A,"*"&amp;$B212&amp;"*",'EPS BAU Outputs'!$A:$A,"*"&amp;$A212&amp;"*",'EPS BAU Outputs'!$B:$B,$B$199)/10^12*VLOOKUP($C212,GWPbyPollutant,2,FALSE)</f>
        <v>4.1679200000000007E-2</v>
      </c>
      <c r="U212">
        <f>SUMIFS('EPS BAU Outputs'!T:T,'EPS BAU Outputs'!$A:$A,"*"&amp;$C212&amp;"*",'EPS BAU Outputs'!$A:$A,"*"&amp;$B212&amp;"*",'EPS BAU Outputs'!$A:$A,"*"&amp;$A212&amp;"*",'EPS BAU Outputs'!$B:$B,$B$199)/10^12*VLOOKUP($C212,GWPbyPollutant,2,FALSE)</f>
        <v>4.1761349999999996E-2</v>
      </c>
      <c r="V212">
        <f>SUMIFS('EPS BAU Outputs'!U:U,'EPS BAU Outputs'!$A:$A,"*"&amp;$C212&amp;"*",'EPS BAU Outputs'!$A:$A,"*"&amp;$B212&amp;"*",'EPS BAU Outputs'!$A:$A,"*"&amp;$A212&amp;"*",'EPS BAU Outputs'!$B:$B,$B$199)/10^12*VLOOKUP($C212,GWPbyPollutant,2,FALSE)</f>
        <v>4.196275E-2</v>
      </c>
      <c r="W212">
        <f>SUMIFS('EPS BAU Outputs'!V:V,'EPS BAU Outputs'!$A:$A,"*"&amp;$C212&amp;"*",'EPS BAU Outputs'!$A:$A,"*"&amp;$B212&amp;"*",'EPS BAU Outputs'!$A:$A,"*"&amp;$A212&amp;"*",'EPS BAU Outputs'!$B:$B,$B$199)/10^12*VLOOKUP($C212,GWPbyPollutant,2,FALSE)</f>
        <v>4.2193300000000003E-2</v>
      </c>
      <c r="X212">
        <f>SUMIFS('EPS BAU Outputs'!W:W,'EPS BAU Outputs'!$A:$A,"*"&amp;$C212&amp;"*",'EPS BAU Outputs'!$A:$A,"*"&amp;$B212&amp;"*",'EPS BAU Outputs'!$A:$A,"*"&amp;$A212&amp;"*",'EPS BAU Outputs'!$B:$B,$B$199)/10^12*VLOOKUP($C212,GWPbyPollutant,2,FALSE)</f>
        <v>4.2352300000000002E-2</v>
      </c>
      <c r="Y212">
        <f>SUMIFS('EPS BAU Outputs'!X:X,'EPS BAU Outputs'!$A:$A,"*"&amp;$C212&amp;"*",'EPS BAU Outputs'!$A:$A,"*"&amp;$B212&amp;"*",'EPS BAU Outputs'!$A:$A,"*"&amp;$A212&amp;"*",'EPS BAU Outputs'!$B:$B,$B$199)/10^12*VLOOKUP($C212,GWPbyPollutant,2,FALSE)</f>
        <v>4.255635E-2</v>
      </c>
      <c r="Z212">
        <f>SUMIFS('EPS BAU Outputs'!Y:Y,'EPS BAU Outputs'!$A:$A,"*"&amp;$C212&amp;"*",'EPS BAU Outputs'!$A:$A,"*"&amp;$B212&amp;"*",'EPS BAU Outputs'!$A:$A,"*"&amp;$A212&amp;"*",'EPS BAU Outputs'!$B:$B,$B$199)/10^12*VLOOKUP($C212,GWPbyPollutant,2,FALSE)</f>
        <v>4.2869049999999999E-2</v>
      </c>
      <c r="AA212">
        <f>SUMIFS('EPS BAU Outputs'!Z:Z,'EPS BAU Outputs'!$A:$A,"*"&amp;$C212&amp;"*",'EPS BAU Outputs'!$A:$A,"*"&amp;$B212&amp;"*",'EPS BAU Outputs'!$A:$A,"*"&amp;$A212&amp;"*",'EPS BAU Outputs'!$B:$B,$B$199)/10^12*VLOOKUP($C212,GWPbyPollutant,2,FALSE)</f>
        <v>4.3073100000000003E-2</v>
      </c>
      <c r="AB212">
        <f>SUMIFS('EPS BAU Outputs'!AA:AA,'EPS BAU Outputs'!$A:$A,"*"&amp;$C212&amp;"*",'EPS BAU Outputs'!$A:$A,"*"&amp;$B212&amp;"*",'EPS BAU Outputs'!$A:$A,"*"&amp;$A212&amp;"*",'EPS BAU Outputs'!$B:$B,$B$199)/10^12*VLOOKUP($C212,GWPbyPollutant,2,FALSE)</f>
        <v>4.3322199999999998E-2</v>
      </c>
      <c r="AC212">
        <f>SUMIFS('EPS BAU Outputs'!AB:AB,'EPS BAU Outputs'!$A:$A,"*"&amp;$C212&amp;"*",'EPS BAU Outputs'!$A:$A,"*"&amp;$B212&amp;"*",'EPS BAU Outputs'!$A:$A,"*"&amp;$A212&amp;"*",'EPS BAU Outputs'!$B:$B,$B$199)/10^12*VLOOKUP($C212,GWPbyPollutant,2,FALSE)</f>
        <v>4.3528900000000002E-2</v>
      </c>
      <c r="AD212">
        <f>SUMIFS('EPS BAU Outputs'!AC:AC,'EPS BAU Outputs'!$A:$A,"*"&amp;$C212&amp;"*",'EPS BAU Outputs'!$A:$A,"*"&amp;$B212&amp;"*",'EPS BAU Outputs'!$A:$A,"*"&amp;$A212&amp;"*",'EPS BAU Outputs'!$B:$B,$B$199)/10^12*VLOOKUP($C212,GWPbyPollutant,2,FALSE)</f>
        <v>4.3894599999999999E-2</v>
      </c>
      <c r="AE212">
        <f>SUMIFS('EPS BAU Outputs'!AD:AD,'EPS BAU Outputs'!$A:$A,"*"&amp;$C212&amp;"*",'EPS BAU Outputs'!$A:$A,"*"&amp;$B212&amp;"*",'EPS BAU Outputs'!$A:$A,"*"&amp;$A212&amp;"*",'EPS BAU Outputs'!$B:$B,$B$199)/10^12*VLOOKUP($C212,GWPbyPollutant,2,FALSE)</f>
        <v>4.4249700000000003E-2</v>
      </c>
      <c r="AF212">
        <f>SUMIFS('EPS BAU Outputs'!AE:AE,'EPS BAU Outputs'!$A:$A,"*"&amp;$C212&amp;"*",'EPS BAU Outputs'!$A:$A,"*"&amp;$B212&amp;"*",'EPS BAU Outputs'!$A:$A,"*"&amp;$A212&amp;"*",'EPS BAU Outputs'!$B:$B,$B$199)/10^12*VLOOKUP($C212,GWPbyPollutant,2,FALSE)</f>
        <v>4.4660449999999997E-2</v>
      </c>
      <c r="AG212">
        <f>SUMIFS('EPS BAU Outputs'!AF:AF,'EPS BAU Outputs'!$A:$A,"*"&amp;$C212&amp;"*",'EPS BAU Outputs'!$A:$A,"*"&amp;$B212&amp;"*",'EPS BAU Outputs'!$A:$A,"*"&amp;$A212&amp;"*",'EPS BAU Outputs'!$B:$B,$B$199)/10^12*VLOOKUP($C212,GWPbyPollutant,2,FALSE)</f>
        <v>4.5095050000000005E-2</v>
      </c>
      <c r="AH212">
        <f>SUMIFS('EPS BAU Outputs'!AG:AG,'EPS BAU Outputs'!$A:$A,"*"&amp;$C212&amp;"*",'EPS BAU Outputs'!$A:$A,"*"&amp;$B212&amp;"*",'EPS BAU Outputs'!$A:$A,"*"&amp;$A212&amp;"*",'EPS BAU Outputs'!$B:$B,$B$199)/10^12*VLOOKUP($C212,GWPbyPollutant,2,FALSE)</f>
        <v>4.5601199999999995E-2</v>
      </c>
    </row>
    <row r="213" spans="1:34" hidden="1" outlineLevel="1">
      <c r="A213" t="s">
        <v>597</v>
      </c>
      <c r="B213" t="s">
        <v>524</v>
      </c>
      <c r="C213" t="s">
        <v>595</v>
      </c>
      <c r="D213">
        <f>SUMIFS('EPS BAU Outputs'!C:C,'EPS BAU Outputs'!$A:$A,"*"&amp;$C213&amp;"*",'EPS BAU Outputs'!$A:$A,"*"&amp;$B213&amp;"*",'EPS BAU Outputs'!$A:$A,"*"&amp;$A213&amp;"*",'EPS BAU Outputs'!$B:$B,$B$199)/10^12*VLOOKUP($C213,GWPbyPollutant,2,FALSE)</f>
        <v>0</v>
      </c>
      <c r="E213">
        <f>SUMIFS('EPS BAU Outputs'!D:D,'EPS BAU Outputs'!$A:$A,"*"&amp;$C213&amp;"*",'EPS BAU Outputs'!$A:$A,"*"&amp;$B213&amp;"*",'EPS BAU Outputs'!$A:$A,"*"&amp;$A213&amp;"*",'EPS BAU Outputs'!$B:$B,$B$199)/10^12*VLOOKUP($C213,GWPbyPollutant,2,FALSE)</f>
        <v>0</v>
      </c>
      <c r="F213">
        <f>SUMIFS('EPS BAU Outputs'!E:E,'EPS BAU Outputs'!$A:$A,"*"&amp;$C213&amp;"*",'EPS BAU Outputs'!$A:$A,"*"&amp;$B213&amp;"*",'EPS BAU Outputs'!$A:$A,"*"&amp;$A213&amp;"*",'EPS BAU Outputs'!$B:$B,$B$199)/10^12*VLOOKUP($C213,GWPbyPollutant,2,FALSE)</f>
        <v>0</v>
      </c>
      <c r="G213">
        <f>SUMIFS('EPS BAU Outputs'!F:F,'EPS BAU Outputs'!$A:$A,"*"&amp;$C213&amp;"*",'EPS BAU Outputs'!$A:$A,"*"&amp;$B213&amp;"*",'EPS BAU Outputs'!$A:$A,"*"&amp;$A213&amp;"*",'EPS BAU Outputs'!$B:$B,$B$199)/10^12*VLOOKUP($C213,GWPbyPollutant,2,FALSE)</f>
        <v>0</v>
      </c>
      <c r="H213">
        <f>SUMIFS('EPS BAU Outputs'!G:G,'EPS BAU Outputs'!$A:$A,"*"&amp;$C213&amp;"*",'EPS BAU Outputs'!$A:$A,"*"&amp;$B213&amp;"*",'EPS BAU Outputs'!$A:$A,"*"&amp;$A213&amp;"*",'EPS BAU Outputs'!$B:$B,$B$199)/10^12*VLOOKUP($C213,GWPbyPollutant,2,FALSE)</f>
        <v>0</v>
      </c>
      <c r="I213">
        <f>SUMIFS('EPS BAU Outputs'!H:H,'EPS BAU Outputs'!$A:$A,"*"&amp;$C213&amp;"*",'EPS BAU Outputs'!$A:$A,"*"&amp;$B213&amp;"*",'EPS BAU Outputs'!$A:$A,"*"&amp;$A213&amp;"*",'EPS BAU Outputs'!$B:$B,$B$199)/10^12*VLOOKUP($C213,GWPbyPollutant,2,FALSE)</f>
        <v>0</v>
      </c>
      <c r="J213">
        <f>SUMIFS('EPS BAU Outputs'!I:I,'EPS BAU Outputs'!$A:$A,"*"&amp;$C213&amp;"*",'EPS BAU Outputs'!$A:$A,"*"&amp;$B213&amp;"*",'EPS BAU Outputs'!$A:$A,"*"&amp;$A213&amp;"*",'EPS BAU Outputs'!$B:$B,$B$199)/10^12*VLOOKUP($C213,GWPbyPollutant,2,FALSE)</f>
        <v>0</v>
      </c>
      <c r="K213">
        <f>SUMIFS('EPS BAU Outputs'!J:J,'EPS BAU Outputs'!$A:$A,"*"&amp;$C213&amp;"*",'EPS BAU Outputs'!$A:$A,"*"&amp;$B213&amp;"*",'EPS BAU Outputs'!$A:$A,"*"&amp;$A213&amp;"*",'EPS BAU Outputs'!$B:$B,$B$199)/10^12*VLOOKUP($C213,GWPbyPollutant,2,FALSE)</f>
        <v>0</v>
      </c>
      <c r="L213">
        <f>SUMIFS('EPS BAU Outputs'!K:K,'EPS BAU Outputs'!$A:$A,"*"&amp;$C213&amp;"*",'EPS BAU Outputs'!$A:$A,"*"&amp;$B213&amp;"*",'EPS BAU Outputs'!$A:$A,"*"&amp;$A213&amp;"*",'EPS BAU Outputs'!$B:$B,$B$199)/10^12*VLOOKUP($C213,GWPbyPollutant,2,FALSE)</f>
        <v>0</v>
      </c>
      <c r="M213">
        <f>SUMIFS('EPS BAU Outputs'!L:L,'EPS BAU Outputs'!$A:$A,"*"&amp;$C213&amp;"*",'EPS BAU Outputs'!$A:$A,"*"&amp;$B213&amp;"*",'EPS BAU Outputs'!$A:$A,"*"&amp;$A213&amp;"*",'EPS BAU Outputs'!$B:$B,$B$199)/10^12*VLOOKUP($C213,GWPbyPollutant,2,FALSE)</f>
        <v>0</v>
      </c>
      <c r="N213">
        <f>SUMIFS('EPS BAU Outputs'!M:M,'EPS BAU Outputs'!$A:$A,"*"&amp;$C213&amp;"*",'EPS BAU Outputs'!$A:$A,"*"&amp;$B213&amp;"*",'EPS BAU Outputs'!$A:$A,"*"&amp;$A213&amp;"*",'EPS BAU Outputs'!$B:$B,$B$199)/10^12*VLOOKUP($C213,GWPbyPollutant,2,FALSE)</f>
        <v>0</v>
      </c>
      <c r="O213">
        <f>SUMIFS('EPS BAU Outputs'!N:N,'EPS BAU Outputs'!$A:$A,"*"&amp;$C213&amp;"*",'EPS BAU Outputs'!$A:$A,"*"&amp;$B213&amp;"*",'EPS BAU Outputs'!$A:$A,"*"&amp;$A213&amp;"*",'EPS BAU Outputs'!$B:$B,$B$199)/10^12*VLOOKUP($C213,GWPbyPollutant,2,FALSE)</f>
        <v>0</v>
      </c>
      <c r="P213">
        <f>SUMIFS('EPS BAU Outputs'!O:O,'EPS BAU Outputs'!$A:$A,"*"&amp;$C213&amp;"*",'EPS BAU Outputs'!$A:$A,"*"&amp;$B213&amp;"*",'EPS BAU Outputs'!$A:$A,"*"&amp;$A213&amp;"*",'EPS BAU Outputs'!$B:$B,$B$199)/10^12*VLOOKUP($C213,GWPbyPollutant,2,FALSE)</f>
        <v>0</v>
      </c>
      <c r="Q213">
        <f>SUMIFS('EPS BAU Outputs'!P:P,'EPS BAU Outputs'!$A:$A,"*"&amp;$C213&amp;"*",'EPS BAU Outputs'!$A:$A,"*"&amp;$B213&amp;"*",'EPS BAU Outputs'!$A:$A,"*"&amp;$A213&amp;"*",'EPS BAU Outputs'!$B:$B,$B$199)/10^12*VLOOKUP($C213,GWPbyPollutant,2,FALSE)</f>
        <v>0</v>
      </c>
      <c r="R213">
        <f>SUMIFS('EPS BAU Outputs'!Q:Q,'EPS BAU Outputs'!$A:$A,"*"&amp;$C213&amp;"*",'EPS BAU Outputs'!$A:$A,"*"&amp;$B213&amp;"*",'EPS BAU Outputs'!$A:$A,"*"&amp;$A213&amp;"*",'EPS BAU Outputs'!$B:$B,$B$199)/10^12*VLOOKUP($C213,GWPbyPollutant,2,FALSE)</f>
        <v>0</v>
      </c>
      <c r="S213">
        <f>SUMIFS('EPS BAU Outputs'!R:R,'EPS BAU Outputs'!$A:$A,"*"&amp;$C213&amp;"*",'EPS BAU Outputs'!$A:$A,"*"&amp;$B213&amp;"*",'EPS BAU Outputs'!$A:$A,"*"&amp;$A213&amp;"*",'EPS BAU Outputs'!$B:$B,$B$199)/10^12*VLOOKUP($C213,GWPbyPollutant,2,FALSE)</f>
        <v>0</v>
      </c>
      <c r="T213">
        <f>SUMIFS('EPS BAU Outputs'!S:S,'EPS BAU Outputs'!$A:$A,"*"&amp;$C213&amp;"*",'EPS BAU Outputs'!$A:$A,"*"&amp;$B213&amp;"*",'EPS BAU Outputs'!$A:$A,"*"&amp;$A213&amp;"*",'EPS BAU Outputs'!$B:$B,$B$199)/10^12*VLOOKUP($C213,GWPbyPollutant,2,FALSE)</f>
        <v>0</v>
      </c>
      <c r="U213">
        <f>SUMIFS('EPS BAU Outputs'!T:T,'EPS BAU Outputs'!$A:$A,"*"&amp;$C213&amp;"*",'EPS BAU Outputs'!$A:$A,"*"&amp;$B213&amp;"*",'EPS BAU Outputs'!$A:$A,"*"&amp;$A213&amp;"*",'EPS BAU Outputs'!$B:$B,$B$199)/10^12*VLOOKUP($C213,GWPbyPollutant,2,FALSE)</f>
        <v>0</v>
      </c>
      <c r="V213">
        <f>SUMIFS('EPS BAU Outputs'!U:U,'EPS BAU Outputs'!$A:$A,"*"&amp;$C213&amp;"*",'EPS BAU Outputs'!$A:$A,"*"&amp;$B213&amp;"*",'EPS BAU Outputs'!$A:$A,"*"&amp;$A213&amp;"*",'EPS BAU Outputs'!$B:$B,$B$199)/10^12*VLOOKUP($C213,GWPbyPollutant,2,FALSE)</f>
        <v>0</v>
      </c>
      <c r="W213">
        <f>SUMIFS('EPS BAU Outputs'!V:V,'EPS BAU Outputs'!$A:$A,"*"&amp;$C213&amp;"*",'EPS BAU Outputs'!$A:$A,"*"&amp;$B213&amp;"*",'EPS BAU Outputs'!$A:$A,"*"&amp;$A213&amp;"*",'EPS BAU Outputs'!$B:$B,$B$199)/10^12*VLOOKUP($C213,GWPbyPollutant,2,FALSE)</f>
        <v>0</v>
      </c>
      <c r="X213">
        <f>SUMIFS('EPS BAU Outputs'!W:W,'EPS BAU Outputs'!$A:$A,"*"&amp;$C213&amp;"*",'EPS BAU Outputs'!$A:$A,"*"&amp;$B213&amp;"*",'EPS BAU Outputs'!$A:$A,"*"&amp;$A213&amp;"*",'EPS BAU Outputs'!$B:$B,$B$199)/10^12*VLOOKUP($C213,GWPbyPollutant,2,FALSE)</f>
        <v>0</v>
      </c>
      <c r="Y213">
        <f>SUMIFS('EPS BAU Outputs'!X:X,'EPS BAU Outputs'!$A:$A,"*"&amp;$C213&amp;"*",'EPS BAU Outputs'!$A:$A,"*"&amp;$B213&amp;"*",'EPS BAU Outputs'!$A:$A,"*"&amp;$A213&amp;"*",'EPS BAU Outputs'!$B:$B,$B$199)/10^12*VLOOKUP($C213,GWPbyPollutant,2,FALSE)</f>
        <v>0</v>
      </c>
      <c r="Z213">
        <f>SUMIFS('EPS BAU Outputs'!Y:Y,'EPS BAU Outputs'!$A:$A,"*"&amp;$C213&amp;"*",'EPS BAU Outputs'!$A:$A,"*"&amp;$B213&amp;"*",'EPS BAU Outputs'!$A:$A,"*"&amp;$A213&amp;"*",'EPS BAU Outputs'!$B:$B,$B$199)/10^12*VLOOKUP($C213,GWPbyPollutant,2,FALSE)</f>
        <v>0</v>
      </c>
      <c r="AA213">
        <f>SUMIFS('EPS BAU Outputs'!Z:Z,'EPS BAU Outputs'!$A:$A,"*"&amp;$C213&amp;"*",'EPS BAU Outputs'!$A:$A,"*"&amp;$B213&amp;"*",'EPS BAU Outputs'!$A:$A,"*"&amp;$A213&amp;"*",'EPS BAU Outputs'!$B:$B,$B$199)/10^12*VLOOKUP($C213,GWPbyPollutant,2,FALSE)</f>
        <v>0</v>
      </c>
      <c r="AB213">
        <f>SUMIFS('EPS BAU Outputs'!AA:AA,'EPS BAU Outputs'!$A:$A,"*"&amp;$C213&amp;"*",'EPS BAU Outputs'!$A:$A,"*"&amp;$B213&amp;"*",'EPS BAU Outputs'!$A:$A,"*"&amp;$A213&amp;"*",'EPS BAU Outputs'!$B:$B,$B$199)/10^12*VLOOKUP($C213,GWPbyPollutant,2,FALSE)</f>
        <v>0</v>
      </c>
      <c r="AC213">
        <f>SUMIFS('EPS BAU Outputs'!AB:AB,'EPS BAU Outputs'!$A:$A,"*"&amp;$C213&amp;"*",'EPS BAU Outputs'!$A:$A,"*"&amp;$B213&amp;"*",'EPS BAU Outputs'!$A:$A,"*"&amp;$A213&amp;"*",'EPS BAU Outputs'!$B:$B,$B$199)/10^12*VLOOKUP($C213,GWPbyPollutant,2,FALSE)</f>
        <v>0</v>
      </c>
      <c r="AD213">
        <f>SUMIFS('EPS BAU Outputs'!AC:AC,'EPS BAU Outputs'!$A:$A,"*"&amp;$C213&amp;"*",'EPS BAU Outputs'!$A:$A,"*"&amp;$B213&amp;"*",'EPS BAU Outputs'!$A:$A,"*"&amp;$A213&amp;"*",'EPS BAU Outputs'!$B:$B,$B$199)/10^12*VLOOKUP($C213,GWPbyPollutant,2,FALSE)</f>
        <v>0</v>
      </c>
      <c r="AE213">
        <f>SUMIFS('EPS BAU Outputs'!AD:AD,'EPS BAU Outputs'!$A:$A,"*"&amp;$C213&amp;"*",'EPS BAU Outputs'!$A:$A,"*"&amp;$B213&amp;"*",'EPS BAU Outputs'!$A:$A,"*"&amp;$A213&amp;"*",'EPS BAU Outputs'!$B:$B,$B$199)/10^12*VLOOKUP($C213,GWPbyPollutant,2,FALSE)</f>
        <v>0</v>
      </c>
      <c r="AF213">
        <f>SUMIFS('EPS BAU Outputs'!AE:AE,'EPS BAU Outputs'!$A:$A,"*"&amp;$C213&amp;"*",'EPS BAU Outputs'!$A:$A,"*"&amp;$B213&amp;"*",'EPS BAU Outputs'!$A:$A,"*"&amp;$A213&amp;"*",'EPS BAU Outputs'!$B:$B,$B$199)/10^12*VLOOKUP($C213,GWPbyPollutant,2,FALSE)</f>
        <v>0</v>
      </c>
      <c r="AG213">
        <f>SUMIFS('EPS BAU Outputs'!AF:AF,'EPS BAU Outputs'!$A:$A,"*"&amp;$C213&amp;"*",'EPS BAU Outputs'!$A:$A,"*"&amp;$B213&amp;"*",'EPS BAU Outputs'!$A:$A,"*"&amp;$A213&amp;"*",'EPS BAU Outputs'!$B:$B,$B$199)/10^12*VLOOKUP($C213,GWPbyPollutant,2,FALSE)</f>
        <v>0</v>
      </c>
      <c r="AH213">
        <f>SUMIFS('EPS BAU Outputs'!AG:AG,'EPS BAU Outputs'!$A:$A,"*"&amp;$C213&amp;"*",'EPS BAU Outputs'!$A:$A,"*"&amp;$B213&amp;"*",'EPS BAU Outputs'!$A:$A,"*"&amp;$A213&amp;"*",'EPS BAU Outputs'!$B:$B,$B$199)/10^12*VLOOKUP($C213,GWPbyPollutant,2,FALSE)</f>
        <v>0</v>
      </c>
    </row>
    <row r="214" spans="1:34" hidden="1" outlineLevel="1">
      <c r="A214" t="s">
        <v>597</v>
      </c>
      <c r="B214" t="s">
        <v>590</v>
      </c>
      <c r="C214" t="s">
        <v>412</v>
      </c>
      <c r="D214">
        <f>SUMIFS('EPS BAU Outputs'!C:C,'EPS BAU Outputs'!$A:$A,"*"&amp;$C214&amp;"*",'EPS BAU Outputs'!$A:$A,"*"&amp;$B214&amp;"*",'EPS BAU Outputs'!$A:$A,"*"&amp;$A214&amp;"*",'EPS BAU Outputs'!$B:$B,$B$199)/10^12*VLOOKUP($C214,GWPbyPollutant,2,FALSE)</f>
        <v>97.381479999999996</v>
      </c>
      <c r="E214">
        <f>SUMIFS('EPS BAU Outputs'!D:D,'EPS BAU Outputs'!$A:$A,"*"&amp;$C214&amp;"*",'EPS BAU Outputs'!$A:$A,"*"&amp;$B214&amp;"*",'EPS BAU Outputs'!$A:$A,"*"&amp;$A214&amp;"*",'EPS BAU Outputs'!$B:$B,$B$199)/10^12*VLOOKUP($C214,GWPbyPollutant,2,FALSE)</f>
        <v>118.95016</v>
      </c>
      <c r="F214">
        <f>SUMIFS('EPS BAU Outputs'!E:E,'EPS BAU Outputs'!$A:$A,"*"&amp;$C214&amp;"*",'EPS BAU Outputs'!$A:$A,"*"&amp;$B214&amp;"*",'EPS BAU Outputs'!$A:$A,"*"&amp;$A214&amp;"*",'EPS BAU Outputs'!$B:$B,$B$199)/10^12*VLOOKUP($C214,GWPbyPollutant,2,FALSE)</f>
        <v>119.92484</v>
      </c>
      <c r="G214">
        <f>SUMIFS('EPS BAU Outputs'!F:F,'EPS BAU Outputs'!$A:$A,"*"&amp;$C214&amp;"*",'EPS BAU Outputs'!$A:$A,"*"&amp;$B214&amp;"*",'EPS BAU Outputs'!$A:$A,"*"&amp;$A214&amp;"*",'EPS BAU Outputs'!$B:$B,$B$199)/10^12*VLOOKUP($C214,GWPbyPollutant,2,FALSE)</f>
        <v>120.95971999999999</v>
      </c>
      <c r="H214">
        <f>SUMIFS('EPS BAU Outputs'!G:G,'EPS BAU Outputs'!$A:$A,"*"&amp;$C214&amp;"*",'EPS BAU Outputs'!$A:$A,"*"&amp;$B214&amp;"*",'EPS BAU Outputs'!$A:$A,"*"&amp;$A214&amp;"*",'EPS BAU Outputs'!$B:$B,$B$199)/10^12*VLOOKUP($C214,GWPbyPollutant,2,FALSE)</f>
        <v>121.93971999999999</v>
      </c>
      <c r="I214">
        <f>SUMIFS('EPS BAU Outputs'!H:H,'EPS BAU Outputs'!$A:$A,"*"&amp;$C214&amp;"*",'EPS BAU Outputs'!$A:$A,"*"&amp;$B214&amp;"*",'EPS BAU Outputs'!$A:$A,"*"&amp;$A214&amp;"*",'EPS BAU Outputs'!$B:$B,$B$199)/10^12*VLOOKUP($C214,GWPbyPollutant,2,FALSE)</f>
        <v>122.91916000000001</v>
      </c>
      <c r="J214">
        <f>SUMIFS('EPS BAU Outputs'!I:I,'EPS BAU Outputs'!$A:$A,"*"&amp;$C214&amp;"*",'EPS BAU Outputs'!$A:$A,"*"&amp;$B214&amp;"*",'EPS BAU Outputs'!$A:$A,"*"&amp;$A214&amp;"*",'EPS BAU Outputs'!$B:$B,$B$199)/10^12*VLOOKUP($C214,GWPbyPollutant,2,FALSE)</f>
        <v>123.6116</v>
      </c>
      <c r="K214">
        <f>SUMIFS('EPS BAU Outputs'!J:J,'EPS BAU Outputs'!$A:$A,"*"&amp;$C214&amp;"*",'EPS BAU Outputs'!$A:$A,"*"&amp;$B214&amp;"*",'EPS BAU Outputs'!$A:$A,"*"&amp;$A214&amp;"*",'EPS BAU Outputs'!$B:$B,$B$199)/10^12*VLOOKUP($C214,GWPbyPollutant,2,FALSE)</f>
        <v>124.3018</v>
      </c>
      <c r="L214">
        <f>SUMIFS('EPS BAU Outputs'!K:K,'EPS BAU Outputs'!$A:$A,"*"&amp;$C214&amp;"*",'EPS BAU Outputs'!$A:$A,"*"&amp;$B214&amp;"*",'EPS BAU Outputs'!$A:$A,"*"&amp;$A214&amp;"*",'EPS BAU Outputs'!$B:$B,$B$199)/10^12*VLOOKUP($C214,GWPbyPollutant,2,FALSE)</f>
        <v>125.01859999999999</v>
      </c>
      <c r="M214">
        <f>SUMIFS('EPS BAU Outputs'!L:L,'EPS BAU Outputs'!$A:$A,"*"&amp;$C214&amp;"*",'EPS BAU Outputs'!$A:$A,"*"&amp;$B214&amp;"*",'EPS BAU Outputs'!$A:$A,"*"&amp;$A214&amp;"*",'EPS BAU Outputs'!$B:$B,$B$199)/10^12*VLOOKUP($C214,GWPbyPollutant,2,FALSE)</f>
        <v>125.67883999999999</v>
      </c>
      <c r="N214">
        <f>SUMIFS('EPS BAU Outputs'!M:M,'EPS BAU Outputs'!$A:$A,"*"&amp;$C214&amp;"*",'EPS BAU Outputs'!$A:$A,"*"&amp;$B214&amp;"*",'EPS BAU Outputs'!$A:$A,"*"&amp;$A214&amp;"*",'EPS BAU Outputs'!$B:$B,$B$199)/10^12*VLOOKUP($C214,GWPbyPollutant,2,FALSE)</f>
        <v>126.36960000000001</v>
      </c>
      <c r="O214">
        <f>SUMIFS('EPS BAU Outputs'!N:N,'EPS BAU Outputs'!$A:$A,"*"&amp;$C214&amp;"*",'EPS BAU Outputs'!$A:$A,"*"&amp;$B214&amp;"*",'EPS BAU Outputs'!$A:$A,"*"&amp;$A214&amp;"*",'EPS BAU Outputs'!$B:$B,$B$199)/10^12*VLOOKUP($C214,GWPbyPollutant,2,FALSE)</f>
        <v>127.40588</v>
      </c>
      <c r="P214">
        <f>SUMIFS('EPS BAU Outputs'!O:O,'EPS BAU Outputs'!$A:$A,"*"&amp;$C214&amp;"*",'EPS BAU Outputs'!$A:$A,"*"&amp;$B214&amp;"*",'EPS BAU Outputs'!$A:$A,"*"&amp;$A214&amp;"*",'EPS BAU Outputs'!$B:$B,$B$199)/10^12*VLOOKUP($C214,GWPbyPollutant,2,FALSE)</f>
        <v>128.47015999999999</v>
      </c>
      <c r="Q214">
        <f>SUMIFS('EPS BAU Outputs'!P:P,'EPS BAU Outputs'!$A:$A,"*"&amp;$C214&amp;"*",'EPS BAU Outputs'!$A:$A,"*"&amp;$B214&amp;"*",'EPS BAU Outputs'!$A:$A,"*"&amp;$A214&amp;"*",'EPS BAU Outputs'!$B:$B,$B$199)/10^12*VLOOKUP($C214,GWPbyPollutant,2,FALSE)</f>
        <v>129.47788</v>
      </c>
      <c r="R214">
        <f>SUMIFS('EPS BAU Outputs'!Q:Q,'EPS BAU Outputs'!$A:$A,"*"&amp;$C214&amp;"*",'EPS BAU Outputs'!$A:$A,"*"&amp;$B214&amp;"*",'EPS BAU Outputs'!$A:$A,"*"&amp;$A214&amp;"*",'EPS BAU Outputs'!$B:$B,$B$199)/10^12*VLOOKUP($C214,GWPbyPollutant,2,FALSE)</f>
        <v>130.5136</v>
      </c>
      <c r="S214">
        <f>SUMIFS('EPS BAU Outputs'!R:R,'EPS BAU Outputs'!$A:$A,"*"&amp;$C214&amp;"*",'EPS BAU Outputs'!$A:$A,"*"&amp;$B214&amp;"*",'EPS BAU Outputs'!$A:$A,"*"&amp;$A214&amp;"*",'EPS BAU Outputs'!$B:$B,$B$199)/10^12*VLOOKUP($C214,GWPbyPollutant,2,FALSE)</f>
        <v>131.57704000000001</v>
      </c>
      <c r="T214">
        <f>SUMIFS('EPS BAU Outputs'!S:S,'EPS BAU Outputs'!$A:$A,"*"&amp;$C214&amp;"*",'EPS BAU Outputs'!$A:$A,"*"&amp;$B214&amp;"*",'EPS BAU Outputs'!$A:$A,"*"&amp;$A214&amp;"*",'EPS BAU Outputs'!$B:$B,$B$199)/10^12*VLOOKUP($C214,GWPbyPollutant,2,FALSE)</f>
        <v>133.06047999999998</v>
      </c>
      <c r="U214">
        <f>SUMIFS('EPS BAU Outputs'!T:T,'EPS BAU Outputs'!$A:$A,"*"&amp;$C214&amp;"*",'EPS BAU Outputs'!$A:$A,"*"&amp;$B214&amp;"*",'EPS BAU Outputs'!$A:$A,"*"&amp;$A214&amp;"*",'EPS BAU Outputs'!$B:$B,$B$199)/10^12*VLOOKUP($C214,GWPbyPollutant,2,FALSE)</f>
        <v>134.5162</v>
      </c>
      <c r="V214">
        <f>SUMIFS('EPS BAU Outputs'!U:U,'EPS BAU Outputs'!$A:$A,"*"&amp;$C214&amp;"*",'EPS BAU Outputs'!$A:$A,"*"&amp;$B214&amp;"*",'EPS BAU Outputs'!$A:$A,"*"&amp;$A214&amp;"*",'EPS BAU Outputs'!$B:$B,$B$199)/10^12*VLOOKUP($C214,GWPbyPollutant,2,FALSE)</f>
        <v>136.0282</v>
      </c>
      <c r="W214">
        <f>SUMIFS('EPS BAU Outputs'!V:V,'EPS BAU Outputs'!$A:$A,"*"&amp;$C214&amp;"*",'EPS BAU Outputs'!$A:$A,"*"&amp;$B214&amp;"*",'EPS BAU Outputs'!$A:$A,"*"&amp;$A214&amp;"*",'EPS BAU Outputs'!$B:$B,$B$199)/10^12*VLOOKUP($C214,GWPbyPollutant,2,FALSE)</f>
        <v>137.48419999999999</v>
      </c>
      <c r="X214">
        <f>SUMIFS('EPS BAU Outputs'!W:W,'EPS BAU Outputs'!$A:$A,"*"&amp;$C214&amp;"*",'EPS BAU Outputs'!$A:$A,"*"&amp;$B214&amp;"*",'EPS BAU Outputs'!$A:$A,"*"&amp;$A214&amp;"*",'EPS BAU Outputs'!$B:$B,$B$199)/10^12*VLOOKUP($C214,GWPbyPollutant,2,FALSE)</f>
        <v>138.99619999999999</v>
      </c>
      <c r="Y214">
        <f>SUMIFS('EPS BAU Outputs'!X:X,'EPS BAU Outputs'!$A:$A,"*"&amp;$C214&amp;"*",'EPS BAU Outputs'!$A:$A,"*"&amp;$B214&amp;"*",'EPS BAU Outputs'!$A:$A,"*"&amp;$A214&amp;"*",'EPS BAU Outputs'!$B:$B,$B$199)/10^12*VLOOKUP($C214,GWPbyPollutant,2,FALSE)</f>
        <v>140.39619999999999</v>
      </c>
      <c r="Z214">
        <f>SUMIFS('EPS BAU Outputs'!Y:Y,'EPS BAU Outputs'!$A:$A,"*"&amp;$C214&amp;"*",'EPS BAU Outputs'!$A:$A,"*"&amp;$B214&amp;"*",'EPS BAU Outputs'!$A:$A,"*"&amp;$A214&amp;"*",'EPS BAU Outputs'!$B:$B,$B$199)/10^12*VLOOKUP($C214,GWPbyPollutant,2,FALSE)</f>
        <v>141.85192000000001</v>
      </c>
      <c r="AA214">
        <f>SUMIFS('EPS BAU Outputs'!Z:Z,'EPS BAU Outputs'!$A:$A,"*"&amp;$C214&amp;"*",'EPS BAU Outputs'!$A:$A,"*"&amp;$B214&amp;"*",'EPS BAU Outputs'!$A:$A,"*"&amp;$A214&amp;"*",'EPS BAU Outputs'!$B:$B,$B$199)/10^12*VLOOKUP($C214,GWPbyPollutant,2,FALSE)</f>
        <v>143.30847999999997</v>
      </c>
      <c r="AB214">
        <f>SUMIFS('EPS BAU Outputs'!AA:AA,'EPS BAU Outputs'!$A:$A,"*"&amp;$C214&amp;"*",'EPS BAU Outputs'!$A:$A,"*"&amp;$B214&amp;"*",'EPS BAU Outputs'!$A:$A,"*"&amp;$A214&amp;"*",'EPS BAU Outputs'!$B:$B,$B$199)/10^12*VLOOKUP($C214,GWPbyPollutant,2,FALSE)</f>
        <v>144.73704000000001</v>
      </c>
      <c r="AC214">
        <f>SUMIFS('EPS BAU Outputs'!AB:AB,'EPS BAU Outputs'!$A:$A,"*"&amp;$C214&amp;"*",'EPS BAU Outputs'!$A:$A,"*"&amp;$B214&amp;"*",'EPS BAU Outputs'!$A:$A,"*"&amp;$A214&amp;"*",'EPS BAU Outputs'!$B:$B,$B$199)/10^12*VLOOKUP($C214,GWPbyPollutant,2,FALSE)</f>
        <v>146.19332</v>
      </c>
      <c r="AD214">
        <f>SUMIFS('EPS BAU Outputs'!AC:AC,'EPS BAU Outputs'!$A:$A,"*"&amp;$C214&amp;"*",'EPS BAU Outputs'!$A:$A,"*"&amp;$B214&amp;"*",'EPS BAU Outputs'!$A:$A,"*"&amp;$A214&amp;"*",'EPS BAU Outputs'!$B:$B,$B$199)/10^12*VLOOKUP($C214,GWPbyPollutant,2,FALSE)</f>
        <v>147.70588000000001</v>
      </c>
      <c r="AE214">
        <f>SUMIFS('EPS BAU Outputs'!AD:AD,'EPS BAU Outputs'!$A:$A,"*"&amp;$C214&amp;"*",'EPS BAU Outputs'!$A:$A,"*"&amp;$B214&amp;"*",'EPS BAU Outputs'!$A:$A,"*"&amp;$A214&amp;"*",'EPS BAU Outputs'!$B:$B,$B$199)/10^12*VLOOKUP($C214,GWPbyPollutant,2,FALSE)</f>
        <v>149.19044</v>
      </c>
      <c r="AF214">
        <f>SUMIFS('EPS BAU Outputs'!AE:AE,'EPS BAU Outputs'!$A:$A,"*"&amp;$C214&amp;"*",'EPS BAU Outputs'!$A:$A,"*"&amp;$B214&amp;"*",'EPS BAU Outputs'!$A:$A,"*"&amp;$A214&amp;"*",'EPS BAU Outputs'!$B:$B,$B$199)/10^12*VLOOKUP($C214,GWPbyPollutant,2,FALSE)</f>
        <v>150.67499999999998</v>
      </c>
      <c r="AG214">
        <f>SUMIFS('EPS BAU Outputs'!AF:AF,'EPS BAU Outputs'!$A:$A,"*"&amp;$C214&amp;"*",'EPS BAU Outputs'!$A:$A,"*"&amp;$B214&amp;"*",'EPS BAU Outputs'!$A:$A,"*"&amp;$A214&amp;"*",'EPS BAU Outputs'!$B:$B,$B$199)/10^12*VLOOKUP($C214,GWPbyPollutant,2,FALSE)</f>
        <v>152.24356</v>
      </c>
      <c r="AH214">
        <f>SUMIFS('EPS BAU Outputs'!AG:AG,'EPS BAU Outputs'!$A:$A,"*"&amp;$C214&amp;"*",'EPS BAU Outputs'!$A:$A,"*"&amp;$B214&amp;"*",'EPS BAU Outputs'!$A:$A,"*"&amp;$A214&amp;"*",'EPS BAU Outputs'!$B:$B,$B$199)/10^12*VLOOKUP($C214,GWPbyPollutant,2,FALSE)</f>
        <v>153.72840000000002</v>
      </c>
    </row>
    <row r="215" spans="1:34" hidden="1" outlineLevel="1">
      <c r="A215" t="s">
        <v>597</v>
      </c>
      <c r="B215" t="s">
        <v>590</v>
      </c>
      <c r="C215" t="s">
        <v>411</v>
      </c>
      <c r="D215">
        <f>SUMIFS('EPS BAU Outputs'!C:C,'EPS BAU Outputs'!$A:$A,"*"&amp;$C215&amp;"*",'EPS BAU Outputs'!$A:$A,"*"&amp;$B215&amp;"*",'EPS BAU Outputs'!$A:$A,"*"&amp;$A215&amp;"*",'EPS BAU Outputs'!$B:$B,$B$199)/10^12*VLOOKUP($C215,GWPbyPollutant,2,FALSE)</f>
        <v>23.750837000000001</v>
      </c>
      <c r="E215">
        <f>SUMIFS('EPS BAU Outputs'!D:D,'EPS BAU Outputs'!$A:$A,"*"&amp;$C215&amp;"*",'EPS BAU Outputs'!$A:$A,"*"&amp;$B215&amp;"*",'EPS BAU Outputs'!$A:$A,"*"&amp;$A215&amp;"*",'EPS BAU Outputs'!$B:$B,$B$199)/10^12*VLOOKUP($C215,GWPbyPollutant,2,FALSE)</f>
        <v>22.643508000000001</v>
      </c>
      <c r="F215">
        <f>SUMIFS('EPS BAU Outputs'!E:E,'EPS BAU Outputs'!$A:$A,"*"&amp;$C215&amp;"*",'EPS BAU Outputs'!$A:$A,"*"&amp;$B215&amp;"*",'EPS BAU Outputs'!$A:$A,"*"&amp;$A215&amp;"*",'EPS BAU Outputs'!$B:$B,$B$199)/10^12*VLOOKUP($C215,GWPbyPollutant,2,FALSE)</f>
        <v>22.9072095</v>
      </c>
      <c r="G215">
        <f>SUMIFS('EPS BAU Outputs'!F:F,'EPS BAU Outputs'!$A:$A,"*"&amp;$C215&amp;"*",'EPS BAU Outputs'!$A:$A,"*"&amp;$B215&amp;"*",'EPS BAU Outputs'!$A:$A,"*"&amp;$A215&amp;"*",'EPS BAU Outputs'!$B:$B,$B$199)/10^12*VLOOKUP($C215,GWPbyPollutant,2,FALSE)</f>
        <v>23.1761315</v>
      </c>
      <c r="H215">
        <f>SUMIFS('EPS BAU Outputs'!G:G,'EPS BAU Outputs'!$A:$A,"*"&amp;$C215&amp;"*",'EPS BAU Outputs'!$A:$A,"*"&amp;$B215&amp;"*",'EPS BAU Outputs'!$A:$A,"*"&amp;$A215&amp;"*",'EPS BAU Outputs'!$B:$B,$B$199)/10^12*VLOOKUP($C215,GWPbyPollutant,2,FALSE)</f>
        <v>23.4466435</v>
      </c>
      <c r="I215">
        <f>SUMIFS('EPS BAU Outputs'!H:H,'EPS BAU Outputs'!$A:$A,"*"&amp;$C215&amp;"*",'EPS BAU Outputs'!$A:$A,"*"&amp;$B215&amp;"*",'EPS BAU Outputs'!$A:$A,"*"&amp;$A215&amp;"*",'EPS BAU Outputs'!$B:$B,$B$199)/10^12*VLOOKUP($C215,GWPbyPollutant,2,FALSE)</f>
        <v>23.716731499999998</v>
      </c>
      <c r="J215">
        <f>SUMIFS('EPS BAU Outputs'!I:I,'EPS BAU Outputs'!$A:$A,"*"&amp;$C215&amp;"*",'EPS BAU Outputs'!$A:$A,"*"&amp;$B215&amp;"*",'EPS BAU Outputs'!$A:$A,"*"&amp;$A215&amp;"*",'EPS BAU Outputs'!$B:$B,$B$199)/10^12*VLOOKUP($C215,GWPbyPollutant,2,FALSE)</f>
        <v>23.980459499999998</v>
      </c>
      <c r="K215">
        <f>SUMIFS('EPS BAU Outputs'!J:J,'EPS BAU Outputs'!$A:$A,"*"&amp;$C215&amp;"*",'EPS BAU Outputs'!$A:$A,"*"&amp;$B215&amp;"*",'EPS BAU Outputs'!$A:$A,"*"&amp;$A215&amp;"*",'EPS BAU Outputs'!$B:$B,$B$199)/10^12*VLOOKUP($C215,GWPbyPollutant,2,FALSE)</f>
        <v>24.241272500000001</v>
      </c>
      <c r="L215">
        <f>SUMIFS('EPS BAU Outputs'!K:K,'EPS BAU Outputs'!$A:$A,"*"&amp;$C215&amp;"*",'EPS BAU Outputs'!$A:$A,"*"&amp;$B215&amp;"*",'EPS BAU Outputs'!$A:$A,"*"&amp;$A215&amp;"*",'EPS BAU Outputs'!$B:$B,$B$199)/10^12*VLOOKUP($C215,GWPbyPollutant,2,FALSE)</f>
        <v>24.4972095</v>
      </c>
      <c r="M215">
        <f>SUMIFS('EPS BAU Outputs'!L:L,'EPS BAU Outputs'!$A:$A,"*"&amp;$C215&amp;"*",'EPS BAU Outputs'!$A:$A,"*"&amp;$B215&amp;"*",'EPS BAU Outputs'!$A:$A,"*"&amp;$A215&amp;"*",'EPS BAU Outputs'!$B:$B,$B$199)/10^12*VLOOKUP($C215,GWPbyPollutant,2,FALSE)</f>
        <v>24.755293000000002</v>
      </c>
      <c r="N215">
        <f>SUMIFS('EPS BAU Outputs'!M:M,'EPS BAU Outputs'!$A:$A,"*"&amp;$C215&amp;"*",'EPS BAU Outputs'!$A:$A,"*"&amp;$B215&amp;"*",'EPS BAU Outputs'!$A:$A,"*"&amp;$A215&amp;"*",'EPS BAU Outputs'!$B:$B,$B$199)/10^12*VLOOKUP($C215,GWPbyPollutant,2,FALSE)</f>
        <v>25.014675</v>
      </c>
      <c r="O215">
        <f>SUMIFS('EPS BAU Outputs'!N:N,'EPS BAU Outputs'!$A:$A,"*"&amp;$C215&amp;"*",'EPS BAU Outputs'!$A:$A,"*"&amp;$B215&amp;"*",'EPS BAU Outputs'!$A:$A,"*"&amp;$A215&amp;"*",'EPS BAU Outputs'!$B:$B,$B$199)/10^12*VLOOKUP($C215,GWPbyPollutant,2,FALSE)</f>
        <v>25.088132999999999</v>
      </c>
      <c r="P215">
        <f>SUMIFS('EPS BAU Outputs'!O:O,'EPS BAU Outputs'!$A:$A,"*"&amp;$C215&amp;"*",'EPS BAU Outputs'!$A:$A,"*"&amp;$B215&amp;"*",'EPS BAU Outputs'!$A:$A,"*"&amp;$A215&amp;"*",'EPS BAU Outputs'!$B:$B,$B$199)/10^12*VLOOKUP($C215,GWPbyPollutant,2,FALSE)</f>
        <v>25.159312</v>
      </c>
      <c r="Q215">
        <f>SUMIFS('EPS BAU Outputs'!P:P,'EPS BAU Outputs'!$A:$A,"*"&amp;$C215&amp;"*",'EPS BAU Outputs'!$A:$A,"*"&amp;$B215&amp;"*",'EPS BAU Outputs'!$A:$A,"*"&amp;$A215&amp;"*",'EPS BAU Outputs'!$B:$B,$B$199)/10^12*VLOOKUP($C215,GWPbyPollutant,2,FALSE)</f>
        <v>25.229457499999999</v>
      </c>
      <c r="R215">
        <f>SUMIFS('EPS BAU Outputs'!Q:Q,'EPS BAU Outputs'!$A:$A,"*"&amp;$C215&amp;"*",'EPS BAU Outputs'!$A:$A,"*"&amp;$B215&amp;"*",'EPS BAU Outputs'!$A:$A,"*"&amp;$A215&amp;"*",'EPS BAU Outputs'!$B:$B,$B$199)/10^12*VLOOKUP($C215,GWPbyPollutant,2,FALSE)</f>
        <v>25.299761999999998</v>
      </c>
      <c r="S215">
        <f>SUMIFS('EPS BAU Outputs'!R:R,'EPS BAU Outputs'!$A:$A,"*"&amp;$C215&amp;"*",'EPS BAU Outputs'!$A:$A,"*"&amp;$B215&amp;"*",'EPS BAU Outputs'!$A:$A,"*"&amp;$A215&amp;"*",'EPS BAU Outputs'!$B:$B,$B$199)/10^12*VLOOKUP($C215,GWPbyPollutant,2,FALSE)</f>
        <v>25.369854499999999</v>
      </c>
      <c r="T215">
        <f>SUMIFS('EPS BAU Outputs'!S:S,'EPS BAU Outputs'!$A:$A,"*"&amp;$C215&amp;"*",'EPS BAU Outputs'!$A:$A,"*"&amp;$B215&amp;"*",'EPS BAU Outputs'!$A:$A,"*"&amp;$A215&amp;"*",'EPS BAU Outputs'!$B:$B,$B$199)/10^12*VLOOKUP($C215,GWPbyPollutant,2,FALSE)</f>
        <v>25.435786499999999</v>
      </c>
      <c r="U215">
        <f>SUMIFS('EPS BAU Outputs'!T:T,'EPS BAU Outputs'!$A:$A,"*"&amp;$C215&amp;"*",'EPS BAU Outputs'!$A:$A,"*"&amp;$B215&amp;"*",'EPS BAU Outputs'!$A:$A,"*"&amp;$A215&amp;"*",'EPS BAU Outputs'!$B:$B,$B$199)/10^12*VLOOKUP($C215,GWPbyPollutant,2,FALSE)</f>
        <v>25.504898499999999</v>
      </c>
      <c r="V215">
        <f>SUMIFS('EPS BAU Outputs'!U:U,'EPS BAU Outputs'!$A:$A,"*"&amp;$C215&amp;"*",'EPS BAU Outputs'!$A:$A,"*"&amp;$B215&amp;"*",'EPS BAU Outputs'!$A:$A,"*"&amp;$A215&amp;"*",'EPS BAU Outputs'!$B:$B,$B$199)/10^12*VLOOKUP($C215,GWPbyPollutant,2,FALSE)</f>
        <v>25.571758000000003</v>
      </c>
      <c r="W215">
        <f>SUMIFS('EPS BAU Outputs'!V:V,'EPS BAU Outputs'!$A:$A,"*"&amp;$C215&amp;"*",'EPS BAU Outputs'!$A:$A,"*"&amp;$B215&amp;"*",'EPS BAU Outputs'!$A:$A,"*"&amp;$A215&amp;"*",'EPS BAU Outputs'!$B:$B,$B$199)/10^12*VLOOKUP($C215,GWPbyPollutant,2,FALSE)</f>
        <v>25.641267499999998</v>
      </c>
      <c r="X215">
        <f>SUMIFS('EPS BAU Outputs'!W:W,'EPS BAU Outputs'!$A:$A,"*"&amp;$C215&amp;"*",'EPS BAU Outputs'!$A:$A,"*"&amp;$B215&amp;"*",'EPS BAU Outputs'!$A:$A,"*"&amp;$A215&amp;"*",'EPS BAU Outputs'!$B:$B,$B$199)/10^12*VLOOKUP($C215,GWPbyPollutant,2,FALSE)</f>
        <v>25.708047499999999</v>
      </c>
      <c r="Y215">
        <f>SUMIFS('EPS BAU Outputs'!X:X,'EPS BAU Outputs'!$A:$A,"*"&amp;$C215&amp;"*",'EPS BAU Outputs'!$A:$A,"*"&amp;$B215&amp;"*",'EPS BAU Outputs'!$A:$A,"*"&amp;$A215&amp;"*",'EPS BAU Outputs'!$B:$B,$B$199)/10^12*VLOOKUP($C215,GWPbyPollutant,2,FALSE)</f>
        <v>25.766003000000001</v>
      </c>
      <c r="Z215">
        <f>SUMIFS('EPS BAU Outputs'!Y:Y,'EPS BAU Outputs'!$A:$A,"*"&amp;$C215&amp;"*",'EPS BAU Outputs'!$A:$A,"*"&amp;$B215&amp;"*",'EPS BAU Outputs'!$A:$A,"*"&amp;$A215&amp;"*",'EPS BAU Outputs'!$B:$B,$B$199)/10^12*VLOOKUP($C215,GWPbyPollutant,2,FALSE)</f>
        <v>25.821546999999999</v>
      </c>
      <c r="AA215">
        <f>SUMIFS('EPS BAU Outputs'!Z:Z,'EPS BAU Outputs'!$A:$A,"*"&amp;$C215&amp;"*",'EPS BAU Outputs'!$A:$A,"*"&amp;$B215&amp;"*",'EPS BAU Outputs'!$A:$A,"*"&amp;$A215&amp;"*",'EPS BAU Outputs'!$B:$B,$B$199)/10^12*VLOOKUP($C215,GWPbyPollutant,2,FALSE)</f>
        <v>25.879953</v>
      </c>
      <c r="AB215">
        <f>SUMIFS('EPS BAU Outputs'!AA:AA,'EPS BAU Outputs'!$A:$A,"*"&amp;$C215&amp;"*",'EPS BAU Outputs'!$A:$A,"*"&amp;$B215&amp;"*",'EPS BAU Outputs'!$A:$A,"*"&amp;$A215&amp;"*",'EPS BAU Outputs'!$B:$B,$B$199)/10^12*VLOOKUP($C215,GWPbyPollutant,2,FALSE)</f>
        <v>25.935841500000002</v>
      </c>
      <c r="AC215">
        <f>SUMIFS('EPS BAU Outputs'!AB:AB,'EPS BAU Outputs'!$A:$A,"*"&amp;$C215&amp;"*",'EPS BAU Outputs'!$A:$A,"*"&amp;$B215&amp;"*",'EPS BAU Outputs'!$A:$A,"*"&amp;$A215&amp;"*",'EPS BAU Outputs'!$B:$B,$B$199)/10^12*VLOOKUP($C215,GWPbyPollutant,2,FALSE)</f>
        <v>25.994591999999997</v>
      </c>
      <c r="AD215">
        <f>SUMIFS('EPS BAU Outputs'!AC:AC,'EPS BAU Outputs'!$A:$A,"*"&amp;$C215&amp;"*",'EPS BAU Outputs'!$A:$A,"*"&amp;$B215&amp;"*",'EPS BAU Outputs'!$A:$A,"*"&amp;$A215&amp;"*",'EPS BAU Outputs'!$B:$B,$B$199)/10^12*VLOOKUP($C215,GWPbyPollutant,2,FALSE)</f>
        <v>26.0473535</v>
      </c>
      <c r="AE215">
        <f>SUMIFS('EPS BAU Outputs'!AD:AD,'EPS BAU Outputs'!$A:$A,"*"&amp;$C215&amp;"*",'EPS BAU Outputs'!$A:$A,"*"&amp;$B215&amp;"*",'EPS BAU Outputs'!$A:$A,"*"&amp;$A215&amp;"*",'EPS BAU Outputs'!$B:$B,$B$199)/10^12*VLOOKUP($C215,GWPbyPollutant,2,FALSE)</f>
        <v>26.100565500000002</v>
      </c>
      <c r="AF215">
        <f>SUMIFS('EPS BAU Outputs'!AE:AE,'EPS BAU Outputs'!$A:$A,"*"&amp;$C215&amp;"*",'EPS BAU Outputs'!$A:$A,"*"&amp;$B215&amp;"*",'EPS BAU Outputs'!$A:$A,"*"&amp;$A215&amp;"*",'EPS BAU Outputs'!$B:$B,$B$199)/10^12*VLOOKUP($C215,GWPbyPollutant,2,FALSE)</f>
        <v>26.153512500000001</v>
      </c>
      <c r="AG215">
        <f>SUMIFS('EPS BAU Outputs'!AF:AF,'EPS BAU Outputs'!$A:$A,"*"&amp;$C215&amp;"*",'EPS BAU Outputs'!$A:$A,"*"&amp;$B215&amp;"*",'EPS BAU Outputs'!$A:$A,"*"&amp;$A215&amp;"*",'EPS BAU Outputs'!$B:$B,$B$199)/10^12*VLOOKUP($C215,GWPbyPollutant,2,FALSE)</f>
        <v>26.209295000000001</v>
      </c>
      <c r="AH215">
        <f>SUMIFS('EPS BAU Outputs'!AG:AG,'EPS BAU Outputs'!$A:$A,"*"&amp;$C215&amp;"*",'EPS BAU Outputs'!$A:$A,"*"&amp;$B215&amp;"*",'EPS BAU Outputs'!$A:$A,"*"&amp;$A215&amp;"*",'EPS BAU Outputs'!$B:$B,$B$199)/10^12*VLOOKUP($C215,GWPbyPollutant,2,FALSE)</f>
        <v>26.262904499999998</v>
      </c>
    </row>
    <row r="216" spans="1:34" hidden="1" outlineLevel="1">
      <c r="A216" t="s">
        <v>597</v>
      </c>
      <c r="B216" t="s">
        <v>590</v>
      </c>
      <c r="C216" t="s">
        <v>595</v>
      </c>
      <c r="D216">
        <f>SUMIFS('EPS BAU Outputs'!C:C,'EPS BAU Outputs'!$A:$A,"*"&amp;$C216&amp;"*",'EPS BAU Outputs'!$A:$A,"*"&amp;$B216&amp;"*",'EPS BAU Outputs'!$A:$A,"*"&amp;$A216&amp;"*",'EPS BAU Outputs'!$B:$B,$B$199)/10^12*VLOOKUP($C216,GWPbyPollutant,2,FALSE)</f>
        <v>12</v>
      </c>
      <c r="E216">
        <f>SUMIFS('EPS BAU Outputs'!D:D,'EPS BAU Outputs'!$A:$A,"*"&amp;$C216&amp;"*",'EPS BAU Outputs'!$A:$A,"*"&amp;$B216&amp;"*",'EPS BAU Outputs'!$A:$A,"*"&amp;$A216&amp;"*",'EPS BAU Outputs'!$B:$B,$B$199)/10^12*VLOOKUP($C216,GWPbyPollutant,2,FALSE)</f>
        <v>11.8</v>
      </c>
      <c r="F216">
        <f>SUMIFS('EPS BAU Outputs'!E:E,'EPS BAU Outputs'!$A:$A,"*"&amp;$C216&amp;"*",'EPS BAU Outputs'!$A:$A,"*"&amp;$B216&amp;"*",'EPS BAU Outputs'!$A:$A,"*"&amp;$A216&amp;"*",'EPS BAU Outputs'!$B:$B,$B$199)/10^12*VLOOKUP($C216,GWPbyPollutant,2,FALSE)</f>
        <v>11.34</v>
      </c>
      <c r="G216">
        <f>SUMIFS('EPS BAU Outputs'!F:F,'EPS BAU Outputs'!$A:$A,"*"&amp;$C216&amp;"*",'EPS BAU Outputs'!$A:$A,"*"&amp;$B216&amp;"*",'EPS BAU Outputs'!$A:$A,"*"&amp;$A216&amp;"*",'EPS BAU Outputs'!$B:$B,$B$199)/10^12*VLOOKUP($C216,GWPbyPollutant,2,FALSE)</f>
        <v>10.88</v>
      </c>
      <c r="H216">
        <f>SUMIFS('EPS BAU Outputs'!G:G,'EPS BAU Outputs'!$A:$A,"*"&amp;$C216&amp;"*",'EPS BAU Outputs'!$A:$A,"*"&amp;$B216&amp;"*",'EPS BAU Outputs'!$A:$A,"*"&amp;$A216&amp;"*",'EPS BAU Outputs'!$B:$B,$B$199)/10^12*VLOOKUP($C216,GWPbyPollutant,2,FALSE)</f>
        <v>10.42</v>
      </c>
      <c r="I216">
        <f>SUMIFS('EPS BAU Outputs'!H:H,'EPS BAU Outputs'!$A:$A,"*"&amp;$C216&amp;"*",'EPS BAU Outputs'!$A:$A,"*"&amp;$B216&amp;"*",'EPS BAU Outputs'!$A:$A,"*"&amp;$A216&amp;"*",'EPS BAU Outputs'!$B:$B,$B$199)/10^12*VLOOKUP($C216,GWPbyPollutant,2,FALSE)</f>
        <v>9.9649999999999999</v>
      </c>
      <c r="J216">
        <f>SUMIFS('EPS BAU Outputs'!I:I,'EPS BAU Outputs'!$A:$A,"*"&amp;$C216&amp;"*",'EPS BAU Outputs'!$A:$A,"*"&amp;$B216&amp;"*",'EPS BAU Outputs'!$A:$A,"*"&amp;$A216&amp;"*",'EPS BAU Outputs'!$B:$B,$B$199)/10^12*VLOOKUP($C216,GWPbyPollutant,2,FALSE)</f>
        <v>9.1809999999999992</v>
      </c>
      <c r="K216">
        <f>SUMIFS('EPS BAU Outputs'!J:J,'EPS BAU Outputs'!$A:$A,"*"&amp;$C216&amp;"*",'EPS BAU Outputs'!$A:$A,"*"&amp;$B216&amp;"*",'EPS BAU Outputs'!$A:$A,"*"&amp;$A216&amp;"*",'EPS BAU Outputs'!$B:$B,$B$199)/10^12*VLOOKUP($C216,GWPbyPollutant,2,FALSE)</f>
        <v>8.3970000000000002</v>
      </c>
      <c r="L216">
        <f>SUMIFS('EPS BAU Outputs'!K:K,'EPS BAU Outputs'!$A:$A,"*"&amp;$C216&amp;"*",'EPS BAU Outputs'!$A:$A,"*"&amp;$B216&amp;"*",'EPS BAU Outputs'!$A:$A,"*"&amp;$A216&amp;"*",'EPS BAU Outputs'!$B:$B,$B$199)/10^12*VLOOKUP($C216,GWPbyPollutant,2,FALSE)</f>
        <v>7.6130000000000004</v>
      </c>
      <c r="M216">
        <f>SUMIFS('EPS BAU Outputs'!L:L,'EPS BAU Outputs'!$A:$A,"*"&amp;$C216&amp;"*",'EPS BAU Outputs'!$A:$A,"*"&amp;$B216&amp;"*",'EPS BAU Outputs'!$A:$A,"*"&amp;$A216&amp;"*",'EPS BAU Outputs'!$B:$B,$B$199)/10^12*VLOOKUP($C216,GWPbyPollutant,2,FALSE)</f>
        <v>6.8289999999999997</v>
      </c>
      <c r="N216">
        <f>SUMIFS('EPS BAU Outputs'!M:M,'EPS BAU Outputs'!$A:$A,"*"&amp;$C216&amp;"*",'EPS BAU Outputs'!$A:$A,"*"&amp;$B216&amp;"*",'EPS BAU Outputs'!$A:$A,"*"&amp;$A216&amp;"*",'EPS BAU Outputs'!$B:$B,$B$199)/10^12*VLOOKUP($C216,GWPbyPollutant,2,FALSE)</f>
        <v>6.0449999999999999</v>
      </c>
      <c r="O216">
        <f>SUMIFS('EPS BAU Outputs'!N:N,'EPS BAU Outputs'!$A:$A,"*"&amp;$C216&amp;"*",'EPS BAU Outputs'!$A:$A,"*"&amp;$B216&amp;"*",'EPS BAU Outputs'!$A:$A,"*"&amp;$A216&amp;"*",'EPS BAU Outputs'!$B:$B,$B$199)/10^12*VLOOKUP($C216,GWPbyPollutant,2,FALSE)</f>
        <v>5.7370000000000001</v>
      </c>
      <c r="P216">
        <f>SUMIFS('EPS BAU Outputs'!O:O,'EPS BAU Outputs'!$A:$A,"*"&amp;$C216&amp;"*",'EPS BAU Outputs'!$A:$A,"*"&amp;$B216&amp;"*",'EPS BAU Outputs'!$A:$A,"*"&amp;$A216&amp;"*",'EPS BAU Outputs'!$B:$B,$B$199)/10^12*VLOOKUP($C216,GWPbyPollutant,2,FALSE)</f>
        <v>5.4290000000000003</v>
      </c>
      <c r="Q216">
        <f>SUMIFS('EPS BAU Outputs'!P:P,'EPS BAU Outputs'!$A:$A,"*"&amp;$C216&amp;"*",'EPS BAU Outputs'!$A:$A,"*"&amp;$B216&amp;"*",'EPS BAU Outputs'!$A:$A,"*"&amp;$A216&amp;"*",'EPS BAU Outputs'!$B:$B,$B$199)/10^12*VLOOKUP($C216,GWPbyPollutant,2,FALSE)</f>
        <v>5.1210000000000004</v>
      </c>
      <c r="R216">
        <f>SUMIFS('EPS BAU Outputs'!Q:Q,'EPS BAU Outputs'!$A:$A,"*"&amp;$C216&amp;"*",'EPS BAU Outputs'!$A:$A,"*"&amp;$B216&amp;"*",'EPS BAU Outputs'!$A:$A,"*"&amp;$A216&amp;"*",'EPS BAU Outputs'!$B:$B,$B$199)/10^12*VLOOKUP($C216,GWPbyPollutant,2,FALSE)</f>
        <v>4.8129999999999997</v>
      </c>
      <c r="S216">
        <f>SUMIFS('EPS BAU Outputs'!R:R,'EPS BAU Outputs'!$A:$A,"*"&amp;$C216&amp;"*",'EPS BAU Outputs'!$A:$A,"*"&amp;$B216&amp;"*",'EPS BAU Outputs'!$A:$A,"*"&amp;$A216&amp;"*",'EPS BAU Outputs'!$B:$B,$B$199)/10^12*VLOOKUP($C216,GWPbyPollutant,2,FALSE)</f>
        <v>4.5049999999999999</v>
      </c>
      <c r="T216">
        <f>SUMIFS('EPS BAU Outputs'!S:S,'EPS BAU Outputs'!$A:$A,"*"&amp;$C216&amp;"*",'EPS BAU Outputs'!$A:$A,"*"&amp;$B216&amp;"*",'EPS BAU Outputs'!$A:$A,"*"&amp;$A216&amp;"*",'EPS BAU Outputs'!$B:$B,$B$199)/10^12*VLOOKUP($C216,GWPbyPollutant,2,FALSE)</f>
        <v>4.4279999999999999</v>
      </c>
      <c r="U216">
        <f>SUMIFS('EPS BAU Outputs'!T:T,'EPS BAU Outputs'!$A:$A,"*"&amp;$C216&amp;"*",'EPS BAU Outputs'!$A:$A,"*"&amp;$B216&amp;"*",'EPS BAU Outputs'!$A:$A,"*"&amp;$A216&amp;"*",'EPS BAU Outputs'!$B:$B,$B$199)/10^12*VLOOKUP($C216,GWPbyPollutant,2,FALSE)</f>
        <v>4.351</v>
      </c>
      <c r="V216">
        <f>SUMIFS('EPS BAU Outputs'!U:U,'EPS BAU Outputs'!$A:$A,"*"&amp;$C216&amp;"*",'EPS BAU Outputs'!$A:$A,"*"&amp;$B216&amp;"*",'EPS BAU Outputs'!$A:$A,"*"&amp;$A216&amp;"*",'EPS BAU Outputs'!$B:$B,$B$199)/10^12*VLOOKUP($C216,GWPbyPollutant,2,FALSE)</f>
        <v>4.2729999999999997</v>
      </c>
      <c r="W216">
        <f>SUMIFS('EPS BAU Outputs'!V:V,'EPS BAU Outputs'!$A:$A,"*"&amp;$C216&amp;"*",'EPS BAU Outputs'!$A:$A,"*"&amp;$B216&amp;"*",'EPS BAU Outputs'!$A:$A,"*"&amp;$A216&amp;"*",'EPS BAU Outputs'!$B:$B,$B$199)/10^12*VLOOKUP($C216,GWPbyPollutant,2,FALSE)</f>
        <v>4.1959999999999997</v>
      </c>
      <c r="X216">
        <f>SUMIFS('EPS BAU Outputs'!W:W,'EPS BAU Outputs'!$A:$A,"*"&amp;$C216&amp;"*",'EPS BAU Outputs'!$A:$A,"*"&amp;$B216&amp;"*",'EPS BAU Outputs'!$A:$A,"*"&amp;$A216&amp;"*",'EPS BAU Outputs'!$B:$B,$B$199)/10^12*VLOOKUP($C216,GWPbyPollutant,2,FALSE)</f>
        <v>4.1189999999999998</v>
      </c>
      <c r="Y216">
        <f>SUMIFS('EPS BAU Outputs'!X:X,'EPS BAU Outputs'!$A:$A,"*"&amp;$C216&amp;"*",'EPS BAU Outputs'!$A:$A,"*"&amp;$B216&amp;"*",'EPS BAU Outputs'!$A:$A,"*"&amp;$A216&amp;"*",'EPS BAU Outputs'!$B:$B,$B$199)/10^12*VLOOKUP($C216,GWPbyPollutant,2,FALSE)</f>
        <v>4.1369999999999996</v>
      </c>
      <c r="Z216">
        <f>SUMIFS('EPS BAU Outputs'!Y:Y,'EPS BAU Outputs'!$A:$A,"*"&amp;$C216&amp;"*",'EPS BAU Outputs'!$A:$A,"*"&amp;$B216&amp;"*",'EPS BAU Outputs'!$A:$A,"*"&amp;$A216&amp;"*",'EPS BAU Outputs'!$B:$B,$B$199)/10^12*VLOOKUP($C216,GWPbyPollutant,2,FALSE)</f>
        <v>4.1559999999999997</v>
      </c>
      <c r="AA216">
        <f>SUMIFS('EPS BAU Outputs'!Z:Z,'EPS BAU Outputs'!$A:$A,"*"&amp;$C216&amp;"*",'EPS BAU Outputs'!$A:$A,"*"&amp;$B216&amp;"*",'EPS BAU Outputs'!$A:$A,"*"&amp;$A216&amp;"*",'EPS BAU Outputs'!$B:$B,$B$199)/10^12*VLOOKUP($C216,GWPbyPollutant,2,FALSE)</f>
        <v>4.1749999999999998</v>
      </c>
      <c r="AB216">
        <f>SUMIFS('EPS BAU Outputs'!AA:AA,'EPS BAU Outputs'!$A:$A,"*"&amp;$C216&amp;"*",'EPS BAU Outputs'!$A:$A,"*"&amp;$B216&amp;"*",'EPS BAU Outputs'!$A:$A,"*"&amp;$A216&amp;"*",'EPS BAU Outputs'!$B:$B,$B$199)/10^12*VLOOKUP($C216,GWPbyPollutant,2,FALSE)</f>
        <v>4.194</v>
      </c>
      <c r="AC216">
        <f>SUMIFS('EPS BAU Outputs'!AB:AB,'EPS BAU Outputs'!$A:$A,"*"&amp;$C216&amp;"*",'EPS BAU Outputs'!$A:$A,"*"&amp;$B216&amp;"*",'EPS BAU Outputs'!$A:$A,"*"&amp;$A216&amp;"*",'EPS BAU Outputs'!$B:$B,$B$199)/10^12*VLOOKUP($C216,GWPbyPollutant,2,FALSE)</f>
        <v>4.2119999999999997</v>
      </c>
      <c r="AD216">
        <f>SUMIFS('EPS BAU Outputs'!AC:AC,'EPS BAU Outputs'!$A:$A,"*"&amp;$C216&amp;"*",'EPS BAU Outputs'!$A:$A,"*"&amp;$B216&amp;"*",'EPS BAU Outputs'!$A:$A,"*"&amp;$A216&amp;"*",'EPS BAU Outputs'!$B:$B,$B$199)/10^12*VLOOKUP($C216,GWPbyPollutant,2,FALSE)</f>
        <v>4.2720000000000002</v>
      </c>
      <c r="AE216">
        <f>SUMIFS('EPS BAU Outputs'!AD:AD,'EPS BAU Outputs'!$A:$A,"*"&amp;$C216&amp;"*",'EPS BAU Outputs'!$A:$A,"*"&amp;$B216&amp;"*",'EPS BAU Outputs'!$A:$A,"*"&amp;$A216&amp;"*",'EPS BAU Outputs'!$B:$B,$B$199)/10^12*VLOOKUP($C216,GWPbyPollutant,2,FALSE)</f>
        <v>4.3319999999999999</v>
      </c>
      <c r="AF216">
        <f>SUMIFS('EPS BAU Outputs'!AE:AE,'EPS BAU Outputs'!$A:$A,"*"&amp;$C216&amp;"*",'EPS BAU Outputs'!$A:$A,"*"&amp;$B216&amp;"*",'EPS BAU Outputs'!$A:$A,"*"&amp;$A216&amp;"*",'EPS BAU Outputs'!$B:$B,$B$199)/10^12*VLOOKUP($C216,GWPbyPollutant,2,FALSE)</f>
        <v>4.3920000000000003</v>
      </c>
      <c r="AG216">
        <f>SUMIFS('EPS BAU Outputs'!AF:AF,'EPS BAU Outputs'!$A:$A,"*"&amp;$C216&amp;"*",'EPS BAU Outputs'!$A:$A,"*"&amp;$B216&amp;"*",'EPS BAU Outputs'!$A:$A,"*"&amp;$A216&amp;"*",'EPS BAU Outputs'!$B:$B,$B$199)/10^12*VLOOKUP($C216,GWPbyPollutant,2,FALSE)</f>
        <v>4.4509999999999996</v>
      </c>
      <c r="AH216">
        <f>SUMIFS('EPS BAU Outputs'!AG:AG,'EPS BAU Outputs'!$A:$A,"*"&amp;$C216&amp;"*",'EPS BAU Outputs'!$A:$A,"*"&amp;$B216&amp;"*",'EPS BAU Outputs'!$A:$A,"*"&amp;$A216&amp;"*",'EPS BAU Outputs'!$B:$B,$B$199)/10^12*VLOOKUP($C216,GWPbyPollutant,2,FALSE)</f>
        <v>4.5110000000000001</v>
      </c>
    </row>
    <row r="217" spans="1:34" hidden="1" outlineLevel="1">
      <c r="A217" t="s">
        <v>597</v>
      </c>
      <c r="B217" t="s">
        <v>530</v>
      </c>
      <c r="C217" t="s">
        <v>412</v>
      </c>
      <c r="D217">
        <f>SUMIFS('EPS BAU Outputs'!C:C,'EPS BAU Outputs'!$A:$A,"*"&amp;$C217&amp;"*",'EPS BAU Outputs'!$A:$A,"*"&amp;$B217&amp;"*",'EPS BAU Outputs'!$A:$A,"*"&amp;$A217&amp;"*",'EPS BAU Outputs'!$B:$B,$B$199)/10^12*VLOOKUP($C217,GWPbyPollutant,2,FALSE)</f>
        <v>4.9812000000000001E-4</v>
      </c>
      <c r="E217">
        <f>SUMIFS('EPS BAU Outputs'!D:D,'EPS BAU Outputs'!$A:$A,"*"&amp;$C217&amp;"*",'EPS BAU Outputs'!$A:$A,"*"&amp;$B217&amp;"*",'EPS BAU Outputs'!$A:$A,"*"&amp;$A217&amp;"*",'EPS BAU Outputs'!$B:$B,$B$199)/10^12*VLOOKUP($C217,GWPbyPollutant,2,FALSE)</f>
        <v>5.2052000000000001E-4</v>
      </c>
      <c r="F217">
        <f>SUMIFS('EPS BAU Outputs'!E:E,'EPS BAU Outputs'!$A:$A,"*"&amp;$C217&amp;"*",'EPS BAU Outputs'!$A:$A,"*"&amp;$B217&amp;"*",'EPS BAU Outputs'!$A:$A,"*"&amp;$A217&amp;"*",'EPS BAU Outputs'!$B:$B,$B$199)/10^12*VLOOKUP($C217,GWPbyPollutant,2,FALSE)</f>
        <v>5.3311999999999999E-4</v>
      </c>
      <c r="G217">
        <f>SUMIFS('EPS BAU Outputs'!F:F,'EPS BAU Outputs'!$A:$A,"*"&amp;$C217&amp;"*",'EPS BAU Outputs'!$A:$A,"*"&amp;$B217&amp;"*",'EPS BAU Outputs'!$A:$A,"*"&amp;$A217&amp;"*",'EPS BAU Outputs'!$B:$B,$B$199)/10^12*VLOOKUP($C217,GWPbyPollutant,2,FALSE)</f>
        <v>5.4067999999999998E-4</v>
      </c>
      <c r="H217">
        <f>SUMIFS('EPS BAU Outputs'!G:G,'EPS BAU Outputs'!$A:$A,"*"&amp;$C217&amp;"*",'EPS BAU Outputs'!$A:$A,"*"&amp;$B217&amp;"*",'EPS BAU Outputs'!$A:$A,"*"&amp;$A217&amp;"*",'EPS BAU Outputs'!$B:$B,$B$199)/10^12*VLOOKUP($C217,GWPbyPollutant,2,FALSE)</f>
        <v>5.6448000000000002E-4</v>
      </c>
      <c r="I217">
        <f>SUMIFS('EPS BAU Outputs'!H:H,'EPS BAU Outputs'!$A:$A,"*"&amp;$C217&amp;"*",'EPS BAU Outputs'!$A:$A,"*"&amp;$B217&amp;"*",'EPS BAU Outputs'!$A:$A,"*"&amp;$A217&amp;"*",'EPS BAU Outputs'!$B:$B,$B$199)/10^12*VLOOKUP($C217,GWPbyPollutant,2,FALSE)</f>
        <v>6.0004000000000004E-4</v>
      </c>
      <c r="J217">
        <f>SUMIFS('EPS BAU Outputs'!I:I,'EPS BAU Outputs'!$A:$A,"*"&amp;$C217&amp;"*",'EPS BAU Outputs'!$A:$A,"*"&amp;$B217&amp;"*",'EPS BAU Outputs'!$A:$A,"*"&amp;$A217&amp;"*",'EPS BAU Outputs'!$B:$B,$B$199)/10^12*VLOOKUP($C217,GWPbyPollutant,2,FALSE)</f>
        <v>6.3588000000000002E-4</v>
      </c>
      <c r="K217">
        <f>SUMIFS('EPS BAU Outputs'!J:J,'EPS BAU Outputs'!$A:$A,"*"&amp;$C217&amp;"*",'EPS BAU Outputs'!$A:$A,"*"&amp;$B217&amp;"*",'EPS BAU Outputs'!$A:$A,"*"&amp;$A217&amp;"*",'EPS BAU Outputs'!$B:$B,$B$199)/10^12*VLOOKUP($C217,GWPbyPollutant,2,FALSE)</f>
        <v>6.6779999999999997E-4</v>
      </c>
      <c r="L217">
        <f>SUMIFS('EPS BAU Outputs'!K:K,'EPS BAU Outputs'!$A:$A,"*"&amp;$C217&amp;"*",'EPS BAU Outputs'!$A:$A,"*"&amp;$B217&amp;"*",'EPS BAU Outputs'!$A:$A,"*"&amp;$A217&amp;"*",'EPS BAU Outputs'!$B:$B,$B$199)/10^12*VLOOKUP($C217,GWPbyPollutant,2,FALSE)</f>
        <v>7.5796000000000001E-4</v>
      </c>
      <c r="M217">
        <f>SUMIFS('EPS BAU Outputs'!L:L,'EPS BAU Outputs'!$A:$A,"*"&amp;$C217&amp;"*",'EPS BAU Outputs'!$A:$A,"*"&amp;$B217&amp;"*",'EPS BAU Outputs'!$A:$A,"*"&amp;$A217&amp;"*",'EPS BAU Outputs'!$B:$B,$B$199)/10^12*VLOOKUP($C217,GWPbyPollutant,2,FALSE)</f>
        <v>1.0374E-3</v>
      </c>
      <c r="N217">
        <f>SUMIFS('EPS BAU Outputs'!M:M,'EPS BAU Outputs'!$A:$A,"*"&amp;$C217&amp;"*",'EPS BAU Outputs'!$A:$A,"*"&amp;$B217&amp;"*",'EPS BAU Outputs'!$A:$A,"*"&amp;$A217&amp;"*",'EPS BAU Outputs'!$B:$B,$B$199)/10^12*VLOOKUP($C217,GWPbyPollutant,2,FALSE)</f>
        <v>1.4823199999999999E-3</v>
      </c>
      <c r="O217">
        <f>SUMIFS('EPS BAU Outputs'!N:N,'EPS BAU Outputs'!$A:$A,"*"&amp;$C217&amp;"*",'EPS BAU Outputs'!$A:$A,"*"&amp;$B217&amp;"*",'EPS BAU Outputs'!$A:$A,"*"&amp;$A217&amp;"*",'EPS BAU Outputs'!$B:$B,$B$199)/10^12*VLOOKUP($C217,GWPbyPollutant,2,FALSE)</f>
        <v>1.74636E-3</v>
      </c>
      <c r="P217">
        <f>SUMIFS('EPS BAU Outputs'!O:O,'EPS BAU Outputs'!$A:$A,"*"&amp;$C217&amp;"*",'EPS BAU Outputs'!$A:$A,"*"&amp;$B217&amp;"*",'EPS BAU Outputs'!$A:$A,"*"&amp;$A217&amp;"*",'EPS BAU Outputs'!$B:$B,$B$199)/10^12*VLOOKUP($C217,GWPbyPollutant,2,FALSE)</f>
        <v>2.2397199999999997E-3</v>
      </c>
      <c r="Q217">
        <f>SUMIFS('EPS BAU Outputs'!P:P,'EPS BAU Outputs'!$A:$A,"*"&amp;$C217&amp;"*",'EPS BAU Outputs'!$A:$A,"*"&amp;$B217&amp;"*",'EPS BAU Outputs'!$A:$A,"*"&amp;$A217&amp;"*",'EPS BAU Outputs'!$B:$B,$B$199)/10^12*VLOOKUP($C217,GWPbyPollutant,2,FALSE)</f>
        <v>2.28648E-3</v>
      </c>
      <c r="R217">
        <f>SUMIFS('EPS BAU Outputs'!Q:Q,'EPS BAU Outputs'!$A:$A,"*"&amp;$C217&amp;"*",'EPS BAU Outputs'!$A:$A,"*"&amp;$B217&amp;"*",'EPS BAU Outputs'!$A:$A,"*"&amp;$A217&amp;"*",'EPS BAU Outputs'!$B:$B,$B$199)/10^12*VLOOKUP($C217,GWPbyPollutant,2,FALSE)</f>
        <v>2.32176E-3</v>
      </c>
      <c r="S217">
        <f>SUMIFS('EPS BAU Outputs'!R:R,'EPS BAU Outputs'!$A:$A,"*"&amp;$C217&amp;"*",'EPS BAU Outputs'!$A:$A,"*"&amp;$B217&amp;"*",'EPS BAU Outputs'!$A:$A,"*"&amp;$A217&amp;"*",'EPS BAU Outputs'!$B:$B,$B$199)/10^12*VLOOKUP($C217,GWPbyPollutant,2,FALSE)</f>
        <v>2.3231599999999999E-3</v>
      </c>
      <c r="T217">
        <f>SUMIFS('EPS BAU Outputs'!S:S,'EPS BAU Outputs'!$A:$A,"*"&amp;$C217&amp;"*",'EPS BAU Outputs'!$A:$A,"*"&amp;$B217&amp;"*",'EPS BAU Outputs'!$A:$A,"*"&amp;$A217&amp;"*",'EPS BAU Outputs'!$B:$B,$B$199)/10^12*VLOOKUP($C217,GWPbyPollutant,2,FALSE)</f>
        <v>2.3181199999999999E-3</v>
      </c>
      <c r="U217">
        <f>SUMIFS('EPS BAU Outputs'!T:T,'EPS BAU Outputs'!$A:$A,"*"&amp;$C217&amp;"*",'EPS BAU Outputs'!$A:$A,"*"&amp;$B217&amp;"*",'EPS BAU Outputs'!$A:$A,"*"&amp;$A217&amp;"*",'EPS BAU Outputs'!$B:$B,$B$199)/10^12*VLOOKUP($C217,GWPbyPollutant,2,FALSE)</f>
        <v>2.2668799999999998E-3</v>
      </c>
      <c r="V217">
        <f>SUMIFS('EPS BAU Outputs'!U:U,'EPS BAU Outputs'!$A:$A,"*"&amp;$C217&amp;"*",'EPS BAU Outputs'!$A:$A,"*"&amp;$B217&amp;"*",'EPS BAU Outputs'!$A:$A,"*"&amp;$A217&amp;"*",'EPS BAU Outputs'!$B:$B,$B$199)/10^12*VLOOKUP($C217,GWPbyPollutant,2,FALSE)</f>
        <v>2.2652000000000002E-3</v>
      </c>
      <c r="W217">
        <f>SUMIFS('EPS BAU Outputs'!V:V,'EPS BAU Outputs'!$A:$A,"*"&amp;$C217&amp;"*",'EPS BAU Outputs'!$A:$A,"*"&amp;$B217&amp;"*",'EPS BAU Outputs'!$A:$A,"*"&amp;$A217&amp;"*",'EPS BAU Outputs'!$B:$B,$B$199)/10^12*VLOOKUP($C217,GWPbyPollutant,2,FALSE)</f>
        <v>2.2296399999999997E-3</v>
      </c>
      <c r="X217">
        <f>SUMIFS('EPS BAU Outputs'!W:W,'EPS BAU Outputs'!$A:$A,"*"&amp;$C217&amp;"*",'EPS BAU Outputs'!$A:$A,"*"&amp;$B217&amp;"*",'EPS BAU Outputs'!$A:$A,"*"&amp;$A217&amp;"*",'EPS BAU Outputs'!$B:$B,$B$199)/10^12*VLOOKUP($C217,GWPbyPollutant,2,FALSE)</f>
        <v>2.2190000000000001E-3</v>
      </c>
      <c r="Y217">
        <f>SUMIFS('EPS BAU Outputs'!X:X,'EPS BAU Outputs'!$A:$A,"*"&amp;$C217&amp;"*",'EPS BAU Outputs'!$A:$A,"*"&amp;$B217&amp;"*",'EPS BAU Outputs'!$A:$A,"*"&amp;$A217&amp;"*",'EPS BAU Outputs'!$B:$B,$B$199)/10^12*VLOOKUP($C217,GWPbyPollutant,2,FALSE)</f>
        <v>2.2176000000000001E-3</v>
      </c>
      <c r="Z217">
        <f>SUMIFS('EPS BAU Outputs'!Y:Y,'EPS BAU Outputs'!$A:$A,"*"&amp;$C217&amp;"*",'EPS BAU Outputs'!$A:$A,"*"&amp;$B217&amp;"*",'EPS BAU Outputs'!$A:$A,"*"&amp;$A217&amp;"*",'EPS BAU Outputs'!$B:$B,$B$199)/10^12*VLOOKUP($C217,GWPbyPollutant,2,FALSE)</f>
        <v>2.2178799999999998E-3</v>
      </c>
      <c r="AA217">
        <f>SUMIFS('EPS BAU Outputs'!Z:Z,'EPS BAU Outputs'!$A:$A,"*"&amp;$C217&amp;"*",'EPS BAU Outputs'!$A:$A,"*"&amp;$B217&amp;"*",'EPS BAU Outputs'!$A:$A,"*"&amp;$A217&amp;"*",'EPS BAU Outputs'!$B:$B,$B$199)/10^12*VLOOKUP($C217,GWPbyPollutant,2,FALSE)</f>
        <v>2.1893199999999998E-3</v>
      </c>
      <c r="AB217">
        <f>SUMIFS('EPS BAU Outputs'!AA:AA,'EPS BAU Outputs'!$A:$A,"*"&amp;$C217&amp;"*",'EPS BAU Outputs'!$A:$A,"*"&amp;$B217&amp;"*",'EPS BAU Outputs'!$A:$A,"*"&amp;$A217&amp;"*",'EPS BAU Outputs'!$B:$B,$B$199)/10^12*VLOOKUP($C217,GWPbyPollutant,2,FALSE)</f>
        <v>2.1991200000000002E-3</v>
      </c>
      <c r="AC217">
        <f>SUMIFS('EPS BAU Outputs'!AB:AB,'EPS BAU Outputs'!$A:$A,"*"&amp;$C217&amp;"*",'EPS BAU Outputs'!$A:$A,"*"&amp;$B217&amp;"*",'EPS BAU Outputs'!$A:$A,"*"&amp;$A217&amp;"*",'EPS BAU Outputs'!$B:$B,$B$199)/10^12*VLOOKUP($C217,GWPbyPollutant,2,FALSE)</f>
        <v>2.1862399999999999E-3</v>
      </c>
      <c r="AD217">
        <f>SUMIFS('EPS BAU Outputs'!AC:AC,'EPS BAU Outputs'!$A:$A,"*"&amp;$C217&amp;"*",'EPS BAU Outputs'!$A:$A,"*"&amp;$B217&amp;"*",'EPS BAU Outputs'!$A:$A,"*"&amp;$A217&amp;"*",'EPS BAU Outputs'!$B:$B,$B$199)/10^12*VLOOKUP($C217,GWPbyPollutant,2,FALSE)</f>
        <v>2.1652400000000001E-3</v>
      </c>
      <c r="AE217">
        <f>SUMIFS('EPS BAU Outputs'!AD:AD,'EPS BAU Outputs'!$A:$A,"*"&amp;$C217&amp;"*",'EPS BAU Outputs'!$A:$A,"*"&amp;$B217&amp;"*",'EPS BAU Outputs'!$A:$A,"*"&amp;$A217&amp;"*",'EPS BAU Outputs'!$B:$B,$B$199)/10^12*VLOOKUP($C217,GWPbyPollutant,2,FALSE)</f>
        <v>2.1727999999999999E-3</v>
      </c>
      <c r="AF217">
        <f>SUMIFS('EPS BAU Outputs'!AE:AE,'EPS BAU Outputs'!$A:$A,"*"&amp;$C217&amp;"*",'EPS BAU Outputs'!$A:$A,"*"&amp;$B217&amp;"*",'EPS BAU Outputs'!$A:$A,"*"&amp;$A217&amp;"*",'EPS BAU Outputs'!$B:$B,$B$199)/10^12*VLOOKUP($C217,GWPbyPollutant,2,FALSE)</f>
        <v>2.12604E-3</v>
      </c>
      <c r="AG217">
        <f>SUMIFS('EPS BAU Outputs'!AF:AF,'EPS BAU Outputs'!$A:$A,"*"&amp;$C217&amp;"*",'EPS BAU Outputs'!$A:$A,"*"&amp;$B217&amp;"*",'EPS BAU Outputs'!$A:$A,"*"&amp;$A217&amp;"*",'EPS BAU Outputs'!$B:$B,$B$199)/10^12*VLOOKUP($C217,GWPbyPollutant,2,FALSE)</f>
        <v>2.1364000000000001E-3</v>
      </c>
      <c r="AH217">
        <f>SUMIFS('EPS BAU Outputs'!AG:AG,'EPS BAU Outputs'!$A:$A,"*"&amp;$C217&amp;"*",'EPS BAU Outputs'!$A:$A,"*"&amp;$B217&amp;"*",'EPS BAU Outputs'!$A:$A,"*"&amp;$A217&amp;"*",'EPS BAU Outputs'!$B:$B,$B$199)/10^12*VLOOKUP($C217,GWPbyPollutant,2,FALSE)</f>
        <v>2.12576E-3</v>
      </c>
    </row>
    <row r="218" spans="1:34" hidden="1" outlineLevel="1">
      <c r="A218" t="s">
        <v>597</v>
      </c>
      <c r="B218" t="s">
        <v>530</v>
      </c>
      <c r="C218" t="s">
        <v>411</v>
      </c>
      <c r="D218">
        <f>SUMIFS('EPS BAU Outputs'!C:C,'EPS BAU Outputs'!$A:$A,"*"&amp;$C218&amp;"*",'EPS BAU Outputs'!$A:$A,"*"&amp;$B218&amp;"*",'EPS BAU Outputs'!$A:$A,"*"&amp;$A218&amp;"*",'EPS BAU Outputs'!$B:$B,$B$199)/10^12*VLOOKUP($C218,GWPbyPollutant,2,FALSE)</f>
        <v>6.5720000000000004E-4</v>
      </c>
      <c r="E218">
        <f>SUMIFS('EPS BAU Outputs'!D:D,'EPS BAU Outputs'!$A:$A,"*"&amp;$C218&amp;"*",'EPS BAU Outputs'!$A:$A,"*"&amp;$B218&amp;"*",'EPS BAU Outputs'!$A:$A,"*"&amp;$A218&amp;"*",'EPS BAU Outputs'!$B:$B,$B$199)/10^12*VLOOKUP($C218,GWPbyPollutant,2,FALSE)</f>
        <v>6.8635000000000007E-4</v>
      </c>
      <c r="F218">
        <f>SUMIFS('EPS BAU Outputs'!E:E,'EPS BAU Outputs'!$A:$A,"*"&amp;$C218&amp;"*",'EPS BAU Outputs'!$A:$A,"*"&amp;$B218&amp;"*",'EPS BAU Outputs'!$A:$A,"*"&amp;$A218&amp;"*",'EPS BAU Outputs'!$B:$B,$B$199)/10^12*VLOOKUP($C218,GWPbyPollutant,2,FALSE)</f>
        <v>7.0224999999999997E-4</v>
      </c>
      <c r="G218">
        <f>SUMIFS('EPS BAU Outputs'!F:F,'EPS BAU Outputs'!$A:$A,"*"&amp;$C218&amp;"*",'EPS BAU Outputs'!$A:$A,"*"&amp;$B218&amp;"*",'EPS BAU Outputs'!$A:$A,"*"&amp;$A218&amp;"*",'EPS BAU Outputs'!$B:$B,$B$199)/10^12*VLOOKUP($C218,GWPbyPollutant,2,FALSE)</f>
        <v>7.1020000000000002E-4</v>
      </c>
      <c r="H218">
        <f>SUMIFS('EPS BAU Outputs'!G:G,'EPS BAU Outputs'!$A:$A,"*"&amp;$C218&amp;"*",'EPS BAU Outputs'!$A:$A,"*"&amp;$B218&amp;"*",'EPS BAU Outputs'!$A:$A,"*"&amp;$A218&amp;"*",'EPS BAU Outputs'!$B:$B,$B$199)/10^12*VLOOKUP($C218,GWPbyPollutant,2,FALSE)</f>
        <v>7.3405000000000009E-4</v>
      </c>
      <c r="I218">
        <f>SUMIFS('EPS BAU Outputs'!H:H,'EPS BAU Outputs'!$A:$A,"*"&amp;$C218&amp;"*",'EPS BAU Outputs'!$A:$A,"*"&amp;$B218&amp;"*",'EPS BAU Outputs'!$A:$A,"*"&amp;$A218&amp;"*",'EPS BAU Outputs'!$B:$B,$B$199)/10^12*VLOOKUP($C218,GWPbyPollutant,2,FALSE)</f>
        <v>7.6850000000000009E-4</v>
      </c>
      <c r="J218">
        <f>SUMIFS('EPS BAU Outputs'!I:I,'EPS BAU Outputs'!$A:$A,"*"&amp;$C218&amp;"*",'EPS BAU Outputs'!$A:$A,"*"&amp;$B218&amp;"*",'EPS BAU Outputs'!$A:$A,"*"&amp;$A218&amp;"*",'EPS BAU Outputs'!$B:$B,$B$199)/10^12*VLOOKUP($C218,GWPbyPollutant,2,FALSE)</f>
        <v>8.0294999999999997E-4</v>
      </c>
      <c r="K218">
        <f>SUMIFS('EPS BAU Outputs'!J:J,'EPS BAU Outputs'!$A:$A,"*"&amp;$C218&amp;"*",'EPS BAU Outputs'!$A:$A,"*"&amp;$B218&amp;"*",'EPS BAU Outputs'!$A:$A,"*"&amp;$A218&amp;"*",'EPS BAU Outputs'!$B:$B,$B$199)/10^12*VLOOKUP($C218,GWPbyPollutant,2,FALSE)</f>
        <v>8.3210000000000001E-4</v>
      </c>
      <c r="L218">
        <f>SUMIFS('EPS BAU Outputs'!K:K,'EPS BAU Outputs'!$A:$A,"*"&amp;$C218&amp;"*",'EPS BAU Outputs'!$A:$A,"*"&amp;$B218&amp;"*",'EPS BAU Outputs'!$A:$A,"*"&amp;$A218&amp;"*",'EPS BAU Outputs'!$B:$B,$B$199)/10^12*VLOOKUP($C218,GWPbyPollutant,2,FALSE)</f>
        <v>9.1690000000000001E-4</v>
      </c>
      <c r="M218">
        <f>SUMIFS('EPS BAU Outputs'!L:L,'EPS BAU Outputs'!$A:$A,"*"&amp;$C218&amp;"*",'EPS BAU Outputs'!$A:$A,"*"&amp;$B218&amp;"*",'EPS BAU Outputs'!$A:$A,"*"&amp;$A218&amp;"*",'EPS BAU Outputs'!$B:$B,$B$199)/10^12*VLOOKUP($C218,GWPbyPollutant,2,FALSE)</f>
        <v>1.1845500000000001E-3</v>
      </c>
      <c r="N218">
        <f>SUMIFS('EPS BAU Outputs'!M:M,'EPS BAU Outputs'!$A:$A,"*"&amp;$C218&amp;"*",'EPS BAU Outputs'!$A:$A,"*"&amp;$B218&amp;"*",'EPS BAU Outputs'!$A:$A,"*"&amp;$A218&amp;"*",'EPS BAU Outputs'!$B:$B,$B$199)/10^12*VLOOKUP($C218,GWPbyPollutant,2,FALSE)</f>
        <v>1.6058999999999999E-3</v>
      </c>
      <c r="O218">
        <f>SUMIFS('EPS BAU Outputs'!N:N,'EPS BAU Outputs'!$A:$A,"*"&amp;$C218&amp;"*",'EPS BAU Outputs'!$A:$A,"*"&amp;$B218&amp;"*",'EPS BAU Outputs'!$A:$A,"*"&amp;$A218&amp;"*",'EPS BAU Outputs'!$B:$B,$B$199)/10^12*VLOOKUP($C218,GWPbyPollutant,2,FALSE)</f>
        <v>1.8549999999999999E-3</v>
      </c>
      <c r="P218">
        <f>SUMIFS('EPS BAU Outputs'!O:O,'EPS BAU Outputs'!$A:$A,"*"&amp;$C218&amp;"*",'EPS BAU Outputs'!$A:$A,"*"&amp;$B218&amp;"*",'EPS BAU Outputs'!$A:$A,"*"&amp;$A218&amp;"*",'EPS BAU Outputs'!$B:$B,$B$199)/10^12*VLOOKUP($C218,GWPbyPollutant,2,FALSE)</f>
        <v>2.3240500000000002E-3</v>
      </c>
      <c r="Q218">
        <f>SUMIFS('EPS BAU Outputs'!P:P,'EPS BAU Outputs'!$A:$A,"*"&amp;$C218&amp;"*",'EPS BAU Outputs'!$A:$A,"*"&amp;$B218&amp;"*",'EPS BAU Outputs'!$A:$A,"*"&amp;$A218&amp;"*",'EPS BAU Outputs'!$B:$B,$B$199)/10^12*VLOOKUP($C218,GWPbyPollutant,2,FALSE)</f>
        <v>2.3691000000000003E-3</v>
      </c>
      <c r="R218">
        <f>SUMIFS('EPS BAU Outputs'!Q:Q,'EPS BAU Outputs'!$A:$A,"*"&amp;$C218&amp;"*",'EPS BAU Outputs'!$A:$A,"*"&amp;$B218&amp;"*",'EPS BAU Outputs'!$A:$A,"*"&amp;$A218&amp;"*",'EPS BAU Outputs'!$B:$B,$B$199)/10^12*VLOOKUP($C218,GWPbyPollutant,2,FALSE)</f>
        <v>2.4009000000000001E-3</v>
      </c>
      <c r="S218">
        <f>SUMIFS('EPS BAU Outputs'!R:R,'EPS BAU Outputs'!$A:$A,"*"&amp;$C218&amp;"*",'EPS BAU Outputs'!$A:$A,"*"&amp;$B218&amp;"*",'EPS BAU Outputs'!$A:$A,"*"&amp;$A218&amp;"*",'EPS BAU Outputs'!$B:$B,$B$199)/10^12*VLOOKUP($C218,GWPbyPollutant,2,FALSE)</f>
        <v>2.40355E-3</v>
      </c>
      <c r="T218">
        <f>SUMIFS('EPS BAU Outputs'!S:S,'EPS BAU Outputs'!$A:$A,"*"&amp;$C218&amp;"*",'EPS BAU Outputs'!$A:$A,"*"&amp;$B218&amp;"*",'EPS BAU Outputs'!$A:$A,"*"&amp;$A218&amp;"*",'EPS BAU Outputs'!$B:$B,$B$199)/10^12*VLOOKUP($C218,GWPbyPollutant,2,FALSE)</f>
        <v>2.3982499999999998E-3</v>
      </c>
      <c r="U218">
        <f>SUMIFS('EPS BAU Outputs'!T:T,'EPS BAU Outputs'!$A:$A,"*"&amp;$C218&amp;"*",'EPS BAU Outputs'!$A:$A,"*"&amp;$B218&amp;"*",'EPS BAU Outputs'!$A:$A,"*"&amp;$A218&amp;"*",'EPS BAU Outputs'!$B:$B,$B$199)/10^12*VLOOKUP($C218,GWPbyPollutant,2,FALSE)</f>
        <v>2.3505499999999999E-3</v>
      </c>
      <c r="V218">
        <f>SUMIFS('EPS BAU Outputs'!U:U,'EPS BAU Outputs'!$A:$A,"*"&amp;$C218&amp;"*",'EPS BAU Outputs'!$A:$A,"*"&amp;$B218&amp;"*",'EPS BAU Outputs'!$A:$A,"*"&amp;$A218&amp;"*",'EPS BAU Outputs'!$B:$B,$B$199)/10^12*VLOOKUP($C218,GWPbyPollutant,2,FALSE)</f>
        <v>2.3479E-3</v>
      </c>
      <c r="W218">
        <f>SUMIFS('EPS BAU Outputs'!V:V,'EPS BAU Outputs'!$A:$A,"*"&amp;$C218&amp;"*",'EPS BAU Outputs'!$A:$A,"*"&amp;$B218&amp;"*",'EPS BAU Outputs'!$A:$A,"*"&amp;$A218&amp;"*",'EPS BAU Outputs'!$B:$B,$B$199)/10^12*VLOOKUP($C218,GWPbyPollutant,2,FALSE)</f>
        <v>2.3160999999999998E-3</v>
      </c>
      <c r="X218">
        <f>SUMIFS('EPS BAU Outputs'!W:W,'EPS BAU Outputs'!$A:$A,"*"&amp;$C218&amp;"*",'EPS BAU Outputs'!$A:$A,"*"&amp;$B218&amp;"*",'EPS BAU Outputs'!$A:$A,"*"&amp;$A218&amp;"*",'EPS BAU Outputs'!$B:$B,$B$199)/10^12*VLOOKUP($C218,GWPbyPollutant,2,FALSE)</f>
        <v>2.3054999999999998E-3</v>
      </c>
      <c r="Y218">
        <f>SUMIFS('EPS BAU Outputs'!X:X,'EPS BAU Outputs'!$A:$A,"*"&amp;$C218&amp;"*",'EPS BAU Outputs'!$A:$A,"*"&amp;$B218&amp;"*",'EPS BAU Outputs'!$A:$A,"*"&amp;$A218&amp;"*",'EPS BAU Outputs'!$B:$B,$B$199)/10^12*VLOOKUP($C218,GWPbyPollutant,2,FALSE)</f>
        <v>2.3054999999999998E-3</v>
      </c>
      <c r="Z218">
        <f>SUMIFS('EPS BAU Outputs'!Y:Y,'EPS BAU Outputs'!$A:$A,"*"&amp;$C218&amp;"*",'EPS BAU Outputs'!$A:$A,"*"&amp;$B218&amp;"*",'EPS BAU Outputs'!$A:$A,"*"&amp;$A218&amp;"*",'EPS BAU Outputs'!$B:$B,$B$199)/10^12*VLOOKUP($C218,GWPbyPollutant,2,FALSE)</f>
        <v>2.3054999999999998E-3</v>
      </c>
      <c r="AA218">
        <f>SUMIFS('EPS BAU Outputs'!Z:Z,'EPS BAU Outputs'!$A:$A,"*"&amp;$C218&amp;"*",'EPS BAU Outputs'!$A:$A,"*"&amp;$B218&amp;"*",'EPS BAU Outputs'!$A:$A,"*"&amp;$A218&amp;"*",'EPS BAU Outputs'!$B:$B,$B$199)/10^12*VLOOKUP($C218,GWPbyPollutant,2,FALSE)</f>
        <v>2.2790000000000002E-3</v>
      </c>
      <c r="AB218">
        <f>SUMIFS('EPS BAU Outputs'!AA:AA,'EPS BAU Outputs'!$A:$A,"*"&amp;$C218&amp;"*",'EPS BAU Outputs'!$A:$A,"*"&amp;$B218&amp;"*",'EPS BAU Outputs'!$A:$A,"*"&amp;$A218&amp;"*",'EPS BAU Outputs'!$B:$B,$B$199)/10^12*VLOOKUP($C218,GWPbyPollutant,2,FALSE)</f>
        <v>2.2896000000000001E-3</v>
      </c>
      <c r="AC218">
        <f>SUMIFS('EPS BAU Outputs'!AB:AB,'EPS BAU Outputs'!$A:$A,"*"&amp;$C218&amp;"*",'EPS BAU Outputs'!$A:$A,"*"&amp;$B218&amp;"*",'EPS BAU Outputs'!$A:$A,"*"&amp;$A218&amp;"*",'EPS BAU Outputs'!$B:$B,$B$199)/10^12*VLOOKUP($C218,GWPbyPollutant,2,FALSE)</f>
        <v>2.2790000000000002E-3</v>
      </c>
      <c r="AD218">
        <f>SUMIFS('EPS BAU Outputs'!AC:AC,'EPS BAU Outputs'!$A:$A,"*"&amp;$C218&amp;"*",'EPS BAU Outputs'!$A:$A,"*"&amp;$B218&amp;"*",'EPS BAU Outputs'!$A:$A,"*"&amp;$A218&amp;"*",'EPS BAU Outputs'!$B:$B,$B$199)/10^12*VLOOKUP($C218,GWPbyPollutant,2,FALSE)</f>
        <v>2.2577999999999999E-3</v>
      </c>
      <c r="AE218">
        <f>SUMIFS('EPS BAU Outputs'!AD:AD,'EPS BAU Outputs'!$A:$A,"*"&amp;$C218&amp;"*",'EPS BAU Outputs'!$A:$A,"*"&amp;$B218&amp;"*",'EPS BAU Outputs'!$A:$A,"*"&amp;$A218&amp;"*",'EPS BAU Outputs'!$B:$B,$B$199)/10^12*VLOOKUP($C218,GWPbyPollutant,2,FALSE)</f>
        <v>2.2683999999999998E-3</v>
      </c>
      <c r="AF218">
        <f>SUMIFS('EPS BAU Outputs'!AE:AE,'EPS BAU Outputs'!$A:$A,"*"&amp;$C218&amp;"*",'EPS BAU Outputs'!$A:$A,"*"&amp;$B218&amp;"*",'EPS BAU Outputs'!$A:$A,"*"&amp;$A218&amp;"*",'EPS BAU Outputs'!$B:$B,$B$199)/10^12*VLOOKUP($C218,GWPbyPollutant,2,FALSE)</f>
        <v>2.2233499999999998E-3</v>
      </c>
      <c r="AG218">
        <f>SUMIFS('EPS BAU Outputs'!AF:AF,'EPS BAU Outputs'!$A:$A,"*"&amp;$C218&amp;"*",'EPS BAU Outputs'!$A:$A,"*"&amp;$B218&amp;"*",'EPS BAU Outputs'!$A:$A,"*"&amp;$A218&amp;"*",'EPS BAU Outputs'!$B:$B,$B$199)/10^12*VLOOKUP($C218,GWPbyPollutant,2,FALSE)</f>
        <v>2.2339500000000002E-3</v>
      </c>
      <c r="AH218">
        <f>SUMIFS('EPS BAU Outputs'!AG:AG,'EPS BAU Outputs'!$A:$A,"*"&amp;$C218&amp;"*",'EPS BAU Outputs'!$A:$A,"*"&amp;$B218&amp;"*",'EPS BAU Outputs'!$A:$A,"*"&amp;$A218&amp;"*",'EPS BAU Outputs'!$B:$B,$B$199)/10^12*VLOOKUP($C218,GWPbyPollutant,2,FALSE)</f>
        <v>2.2259999999999997E-3</v>
      </c>
    </row>
    <row r="219" spans="1:34" hidden="1" outlineLevel="1">
      <c r="A219" t="s">
        <v>597</v>
      </c>
      <c r="B219" t="s">
        <v>530</v>
      </c>
      <c r="C219" t="s">
        <v>595</v>
      </c>
      <c r="D219">
        <f>SUMIFS('EPS BAU Outputs'!C:C,'EPS BAU Outputs'!$A:$A,"*"&amp;$C219&amp;"*",'EPS BAU Outputs'!$A:$A,"*"&amp;$B219&amp;"*",'EPS BAU Outputs'!$A:$A,"*"&amp;$A219&amp;"*",'EPS BAU Outputs'!$B:$B,$B$199)/10^12*VLOOKUP($C219,GWPbyPollutant,2,FALSE)</f>
        <v>0</v>
      </c>
      <c r="E219">
        <f>SUMIFS('EPS BAU Outputs'!D:D,'EPS BAU Outputs'!$A:$A,"*"&amp;$C219&amp;"*",'EPS BAU Outputs'!$A:$A,"*"&amp;$B219&amp;"*",'EPS BAU Outputs'!$A:$A,"*"&amp;$A219&amp;"*",'EPS BAU Outputs'!$B:$B,$B$199)/10^12*VLOOKUP($C219,GWPbyPollutant,2,FALSE)</f>
        <v>0</v>
      </c>
      <c r="F219">
        <f>SUMIFS('EPS BAU Outputs'!E:E,'EPS BAU Outputs'!$A:$A,"*"&amp;$C219&amp;"*",'EPS BAU Outputs'!$A:$A,"*"&amp;$B219&amp;"*",'EPS BAU Outputs'!$A:$A,"*"&amp;$A219&amp;"*",'EPS BAU Outputs'!$B:$B,$B$199)/10^12*VLOOKUP($C219,GWPbyPollutant,2,FALSE)</f>
        <v>0</v>
      </c>
      <c r="G219">
        <f>SUMIFS('EPS BAU Outputs'!F:F,'EPS BAU Outputs'!$A:$A,"*"&amp;$C219&amp;"*",'EPS BAU Outputs'!$A:$A,"*"&amp;$B219&amp;"*",'EPS BAU Outputs'!$A:$A,"*"&amp;$A219&amp;"*",'EPS BAU Outputs'!$B:$B,$B$199)/10^12*VLOOKUP($C219,GWPbyPollutant,2,FALSE)</f>
        <v>0</v>
      </c>
      <c r="H219">
        <f>SUMIFS('EPS BAU Outputs'!G:G,'EPS BAU Outputs'!$A:$A,"*"&amp;$C219&amp;"*",'EPS BAU Outputs'!$A:$A,"*"&amp;$B219&amp;"*",'EPS BAU Outputs'!$A:$A,"*"&amp;$A219&amp;"*",'EPS BAU Outputs'!$B:$B,$B$199)/10^12*VLOOKUP($C219,GWPbyPollutant,2,FALSE)</f>
        <v>0</v>
      </c>
      <c r="I219">
        <f>SUMIFS('EPS BAU Outputs'!H:H,'EPS BAU Outputs'!$A:$A,"*"&amp;$C219&amp;"*",'EPS BAU Outputs'!$A:$A,"*"&amp;$B219&amp;"*",'EPS BAU Outputs'!$A:$A,"*"&amp;$A219&amp;"*",'EPS BAU Outputs'!$B:$B,$B$199)/10^12*VLOOKUP($C219,GWPbyPollutant,2,FALSE)</f>
        <v>0</v>
      </c>
      <c r="J219">
        <f>SUMIFS('EPS BAU Outputs'!I:I,'EPS BAU Outputs'!$A:$A,"*"&amp;$C219&amp;"*",'EPS BAU Outputs'!$A:$A,"*"&amp;$B219&amp;"*",'EPS BAU Outputs'!$A:$A,"*"&amp;$A219&amp;"*",'EPS BAU Outputs'!$B:$B,$B$199)/10^12*VLOOKUP($C219,GWPbyPollutant,2,FALSE)</f>
        <v>0</v>
      </c>
      <c r="K219">
        <f>SUMIFS('EPS BAU Outputs'!J:J,'EPS BAU Outputs'!$A:$A,"*"&amp;$C219&amp;"*",'EPS BAU Outputs'!$A:$A,"*"&amp;$B219&amp;"*",'EPS BAU Outputs'!$A:$A,"*"&amp;$A219&amp;"*",'EPS BAU Outputs'!$B:$B,$B$199)/10^12*VLOOKUP($C219,GWPbyPollutant,2,FALSE)</f>
        <v>0</v>
      </c>
      <c r="L219">
        <f>SUMIFS('EPS BAU Outputs'!K:K,'EPS BAU Outputs'!$A:$A,"*"&amp;$C219&amp;"*",'EPS BAU Outputs'!$A:$A,"*"&amp;$B219&amp;"*",'EPS BAU Outputs'!$A:$A,"*"&amp;$A219&amp;"*",'EPS BAU Outputs'!$B:$B,$B$199)/10^12*VLOOKUP($C219,GWPbyPollutant,2,FALSE)</f>
        <v>0</v>
      </c>
      <c r="M219">
        <f>SUMIFS('EPS BAU Outputs'!L:L,'EPS BAU Outputs'!$A:$A,"*"&amp;$C219&amp;"*",'EPS BAU Outputs'!$A:$A,"*"&amp;$B219&amp;"*",'EPS BAU Outputs'!$A:$A,"*"&amp;$A219&amp;"*",'EPS BAU Outputs'!$B:$B,$B$199)/10^12*VLOOKUP($C219,GWPbyPollutant,2,FALSE)</f>
        <v>0</v>
      </c>
      <c r="N219">
        <f>SUMIFS('EPS BAU Outputs'!M:M,'EPS BAU Outputs'!$A:$A,"*"&amp;$C219&amp;"*",'EPS BAU Outputs'!$A:$A,"*"&amp;$B219&amp;"*",'EPS BAU Outputs'!$A:$A,"*"&amp;$A219&amp;"*",'EPS BAU Outputs'!$B:$B,$B$199)/10^12*VLOOKUP($C219,GWPbyPollutant,2,FALSE)</f>
        <v>0</v>
      </c>
      <c r="O219">
        <f>SUMIFS('EPS BAU Outputs'!N:N,'EPS BAU Outputs'!$A:$A,"*"&amp;$C219&amp;"*",'EPS BAU Outputs'!$A:$A,"*"&amp;$B219&amp;"*",'EPS BAU Outputs'!$A:$A,"*"&amp;$A219&amp;"*",'EPS BAU Outputs'!$B:$B,$B$199)/10^12*VLOOKUP($C219,GWPbyPollutant,2,FALSE)</f>
        <v>0</v>
      </c>
      <c r="P219">
        <f>SUMIFS('EPS BAU Outputs'!O:O,'EPS BAU Outputs'!$A:$A,"*"&amp;$C219&amp;"*",'EPS BAU Outputs'!$A:$A,"*"&amp;$B219&amp;"*",'EPS BAU Outputs'!$A:$A,"*"&amp;$A219&amp;"*",'EPS BAU Outputs'!$B:$B,$B$199)/10^12*VLOOKUP($C219,GWPbyPollutant,2,FALSE)</f>
        <v>0</v>
      </c>
      <c r="Q219">
        <f>SUMIFS('EPS BAU Outputs'!P:P,'EPS BAU Outputs'!$A:$A,"*"&amp;$C219&amp;"*",'EPS BAU Outputs'!$A:$A,"*"&amp;$B219&amp;"*",'EPS BAU Outputs'!$A:$A,"*"&amp;$A219&amp;"*",'EPS BAU Outputs'!$B:$B,$B$199)/10^12*VLOOKUP($C219,GWPbyPollutant,2,FALSE)</f>
        <v>0</v>
      </c>
      <c r="R219">
        <f>SUMIFS('EPS BAU Outputs'!Q:Q,'EPS BAU Outputs'!$A:$A,"*"&amp;$C219&amp;"*",'EPS BAU Outputs'!$A:$A,"*"&amp;$B219&amp;"*",'EPS BAU Outputs'!$A:$A,"*"&amp;$A219&amp;"*",'EPS BAU Outputs'!$B:$B,$B$199)/10^12*VLOOKUP($C219,GWPbyPollutant,2,FALSE)</f>
        <v>0</v>
      </c>
      <c r="S219">
        <f>SUMIFS('EPS BAU Outputs'!R:R,'EPS BAU Outputs'!$A:$A,"*"&amp;$C219&amp;"*",'EPS BAU Outputs'!$A:$A,"*"&amp;$B219&amp;"*",'EPS BAU Outputs'!$A:$A,"*"&amp;$A219&amp;"*",'EPS BAU Outputs'!$B:$B,$B$199)/10^12*VLOOKUP($C219,GWPbyPollutant,2,FALSE)</f>
        <v>0</v>
      </c>
      <c r="T219">
        <f>SUMIFS('EPS BAU Outputs'!S:S,'EPS BAU Outputs'!$A:$A,"*"&amp;$C219&amp;"*",'EPS BAU Outputs'!$A:$A,"*"&amp;$B219&amp;"*",'EPS BAU Outputs'!$A:$A,"*"&amp;$A219&amp;"*",'EPS BAU Outputs'!$B:$B,$B$199)/10^12*VLOOKUP($C219,GWPbyPollutant,2,FALSE)</f>
        <v>0</v>
      </c>
      <c r="U219">
        <f>SUMIFS('EPS BAU Outputs'!T:T,'EPS BAU Outputs'!$A:$A,"*"&amp;$C219&amp;"*",'EPS BAU Outputs'!$A:$A,"*"&amp;$B219&amp;"*",'EPS BAU Outputs'!$A:$A,"*"&amp;$A219&amp;"*",'EPS BAU Outputs'!$B:$B,$B$199)/10^12*VLOOKUP($C219,GWPbyPollutant,2,FALSE)</f>
        <v>0</v>
      </c>
      <c r="V219">
        <f>SUMIFS('EPS BAU Outputs'!U:U,'EPS BAU Outputs'!$A:$A,"*"&amp;$C219&amp;"*",'EPS BAU Outputs'!$A:$A,"*"&amp;$B219&amp;"*",'EPS BAU Outputs'!$A:$A,"*"&amp;$A219&amp;"*",'EPS BAU Outputs'!$B:$B,$B$199)/10^12*VLOOKUP($C219,GWPbyPollutant,2,FALSE)</f>
        <v>0</v>
      </c>
      <c r="W219">
        <f>SUMIFS('EPS BAU Outputs'!V:V,'EPS BAU Outputs'!$A:$A,"*"&amp;$C219&amp;"*",'EPS BAU Outputs'!$A:$A,"*"&amp;$B219&amp;"*",'EPS BAU Outputs'!$A:$A,"*"&amp;$A219&amp;"*",'EPS BAU Outputs'!$B:$B,$B$199)/10^12*VLOOKUP($C219,GWPbyPollutant,2,FALSE)</f>
        <v>0</v>
      </c>
      <c r="X219">
        <f>SUMIFS('EPS BAU Outputs'!W:W,'EPS BAU Outputs'!$A:$A,"*"&amp;$C219&amp;"*",'EPS BAU Outputs'!$A:$A,"*"&amp;$B219&amp;"*",'EPS BAU Outputs'!$A:$A,"*"&amp;$A219&amp;"*",'EPS BAU Outputs'!$B:$B,$B$199)/10^12*VLOOKUP($C219,GWPbyPollutant,2,FALSE)</f>
        <v>0</v>
      </c>
      <c r="Y219">
        <f>SUMIFS('EPS BAU Outputs'!X:X,'EPS BAU Outputs'!$A:$A,"*"&amp;$C219&amp;"*",'EPS BAU Outputs'!$A:$A,"*"&amp;$B219&amp;"*",'EPS BAU Outputs'!$A:$A,"*"&amp;$A219&amp;"*",'EPS BAU Outputs'!$B:$B,$B$199)/10^12*VLOOKUP($C219,GWPbyPollutant,2,FALSE)</f>
        <v>0</v>
      </c>
      <c r="Z219">
        <f>SUMIFS('EPS BAU Outputs'!Y:Y,'EPS BAU Outputs'!$A:$A,"*"&amp;$C219&amp;"*",'EPS BAU Outputs'!$A:$A,"*"&amp;$B219&amp;"*",'EPS BAU Outputs'!$A:$A,"*"&amp;$A219&amp;"*",'EPS BAU Outputs'!$B:$B,$B$199)/10^12*VLOOKUP($C219,GWPbyPollutant,2,FALSE)</f>
        <v>0</v>
      </c>
      <c r="AA219">
        <f>SUMIFS('EPS BAU Outputs'!Z:Z,'EPS BAU Outputs'!$A:$A,"*"&amp;$C219&amp;"*",'EPS BAU Outputs'!$A:$A,"*"&amp;$B219&amp;"*",'EPS BAU Outputs'!$A:$A,"*"&amp;$A219&amp;"*",'EPS BAU Outputs'!$B:$B,$B$199)/10^12*VLOOKUP($C219,GWPbyPollutant,2,FALSE)</f>
        <v>0</v>
      </c>
      <c r="AB219">
        <f>SUMIFS('EPS BAU Outputs'!AA:AA,'EPS BAU Outputs'!$A:$A,"*"&amp;$C219&amp;"*",'EPS BAU Outputs'!$A:$A,"*"&amp;$B219&amp;"*",'EPS BAU Outputs'!$A:$A,"*"&amp;$A219&amp;"*",'EPS BAU Outputs'!$B:$B,$B$199)/10^12*VLOOKUP($C219,GWPbyPollutant,2,FALSE)</f>
        <v>0</v>
      </c>
      <c r="AC219">
        <f>SUMIFS('EPS BAU Outputs'!AB:AB,'EPS BAU Outputs'!$A:$A,"*"&amp;$C219&amp;"*",'EPS BAU Outputs'!$A:$A,"*"&amp;$B219&amp;"*",'EPS BAU Outputs'!$A:$A,"*"&amp;$A219&amp;"*",'EPS BAU Outputs'!$B:$B,$B$199)/10^12*VLOOKUP($C219,GWPbyPollutant,2,FALSE)</f>
        <v>0</v>
      </c>
      <c r="AD219">
        <f>SUMIFS('EPS BAU Outputs'!AC:AC,'EPS BAU Outputs'!$A:$A,"*"&amp;$C219&amp;"*",'EPS BAU Outputs'!$A:$A,"*"&amp;$B219&amp;"*",'EPS BAU Outputs'!$A:$A,"*"&amp;$A219&amp;"*",'EPS BAU Outputs'!$B:$B,$B$199)/10^12*VLOOKUP($C219,GWPbyPollutant,2,FALSE)</f>
        <v>0</v>
      </c>
      <c r="AE219">
        <f>SUMIFS('EPS BAU Outputs'!AD:AD,'EPS BAU Outputs'!$A:$A,"*"&amp;$C219&amp;"*",'EPS BAU Outputs'!$A:$A,"*"&amp;$B219&amp;"*",'EPS BAU Outputs'!$A:$A,"*"&amp;$A219&amp;"*",'EPS BAU Outputs'!$B:$B,$B$199)/10^12*VLOOKUP($C219,GWPbyPollutant,2,FALSE)</f>
        <v>0</v>
      </c>
      <c r="AF219">
        <f>SUMIFS('EPS BAU Outputs'!AE:AE,'EPS BAU Outputs'!$A:$A,"*"&amp;$C219&amp;"*",'EPS BAU Outputs'!$A:$A,"*"&amp;$B219&amp;"*",'EPS BAU Outputs'!$A:$A,"*"&amp;$A219&amp;"*",'EPS BAU Outputs'!$B:$B,$B$199)/10^12*VLOOKUP($C219,GWPbyPollutant,2,FALSE)</f>
        <v>0</v>
      </c>
      <c r="AG219">
        <f>SUMIFS('EPS BAU Outputs'!AF:AF,'EPS BAU Outputs'!$A:$A,"*"&amp;$C219&amp;"*",'EPS BAU Outputs'!$A:$A,"*"&amp;$B219&amp;"*",'EPS BAU Outputs'!$A:$A,"*"&amp;$A219&amp;"*",'EPS BAU Outputs'!$B:$B,$B$199)/10^12*VLOOKUP($C219,GWPbyPollutant,2,FALSE)</f>
        <v>0</v>
      </c>
      <c r="AH219">
        <f>SUMIFS('EPS BAU Outputs'!AG:AG,'EPS BAU Outputs'!$A:$A,"*"&amp;$C219&amp;"*",'EPS BAU Outputs'!$A:$A,"*"&amp;$B219&amp;"*",'EPS BAU Outputs'!$A:$A,"*"&amp;$A219&amp;"*",'EPS BAU Outputs'!$B:$B,$B$199)/10^12*VLOOKUP($C219,GWPbyPollutant,2,FALSE)</f>
        <v>0</v>
      </c>
    </row>
    <row r="220" spans="1:34" hidden="1" outlineLevel="1">
      <c r="A220" t="s">
        <v>597</v>
      </c>
      <c r="B220" t="s">
        <v>531</v>
      </c>
      <c r="C220" t="s">
        <v>412</v>
      </c>
      <c r="D220">
        <f>SUMIFS('EPS BAU Outputs'!C:C,'EPS BAU Outputs'!$A:$A,"*"&amp;$C220&amp;"*",'EPS BAU Outputs'!$A:$A,"*"&amp;$B220&amp;"*",'EPS BAU Outputs'!$A:$A,"*"&amp;$A220&amp;"*",'EPS BAU Outputs'!$B:$B,$B$199)/10^12*VLOOKUP($C220,GWPbyPollutant,2,FALSE)</f>
        <v>0</v>
      </c>
      <c r="E220">
        <f>SUMIFS('EPS BAU Outputs'!D:D,'EPS BAU Outputs'!$A:$A,"*"&amp;$C220&amp;"*",'EPS BAU Outputs'!$A:$A,"*"&amp;$B220&amp;"*",'EPS BAU Outputs'!$A:$A,"*"&amp;$A220&amp;"*",'EPS BAU Outputs'!$B:$B,$B$199)/10^12*VLOOKUP($C220,GWPbyPollutant,2,FALSE)</f>
        <v>0</v>
      </c>
      <c r="F220">
        <f>SUMIFS('EPS BAU Outputs'!E:E,'EPS BAU Outputs'!$A:$A,"*"&amp;$C220&amp;"*",'EPS BAU Outputs'!$A:$A,"*"&amp;$B220&amp;"*",'EPS BAU Outputs'!$A:$A,"*"&amp;$A220&amp;"*",'EPS BAU Outputs'!$B:$B,$B$199)/10^12*VLOOKUP($C220,GWPbyPollutant,2,FALSE)</f>
        <v>0</v>
      </c>
      <c r="G220">
        <f>SUMIFS('EPS BAU Outputs'!F:F,'EPS BAU Outputs'!$A:$A,"*"&amp;$C220&amp;"*",'EPS BAU Outputs'!$A:$A,"*"&amp;$B220&amp;"*",'EPS BAU Outputs'!$A:$A,"*"&amp;$A220&amp;"*",'EPS BAU Outputs'!$B:$B,$B$199)/10^12*VLOOKUP($C220,GWPbyPollutant,2,FALSE)</f>
        <v>0</v>
      </c>
      <c r="H220">
        <f>SUMIFS('EPS BAU Outputs'!G:G,'EPS BAU Outputs'!$A:$A,"*"&amp;$C220&amp;"*",'EPS BAU Outputs'!$A:$A,"*"&amp;$B220&amp;"*",'EPS BAU Outputs'!$A:$A,"*"&amp;$A220&amp;"*",'EPS BAU Outputs'!$B:$B,$B$199)/10^12*VLOOKUP($C220,GWPbyPollutant,2,FALSE)</f>
        <v>0</v>
      </c>
      <c r="I220">
        <f>SUMIFS('EPS BAU Outputs'!H:H,'EPS BAU Outputs'!$A:$A,"*"&amp;$C220&amp;"*",'EPS BAU Outputs'!$A:$A,"*"&amp;$B220&amp;"*",'EPS BAU Outputs'!$A:$A,"*"&amp;$A220&amp;"*",'EPS BAU Outputs'!$B:$B,$B$199)/10^12*VLOOKUP($C220,GWPbyPollutant,2,FALSE)</f>
        <v>0</v>
      </c>
      <c r="J220">
        <f>SUMIFS('EPS BAU Outputs'!I:I,'EPS BAU Outputs'!$A:$A,"*"&amp;$C220&amp;"*",'EPS BAU Outputs'!$A:$A,"*"&amp;$B220&amp;"*",'EPS BAU Outputs'!$A:$A,"*"&amp;$A220&amp;"*",'EPS BAU Outputs'!$B:$B,$B$199)/10^12*VLOOKUP($C220,GWPbyPollutant,2,FALSE)</f>
        <v>0</v>
      </c>
      <c r="K220">
        <f>SUMIFS('EPS BAU Outputs'!J:J,'EPS BAU Outputs'!$A:$A,"*"&amp;$C220&amp;"*",'EPS BAU Outputs'!$A:$A,"*"&amp;$B220&amp;"*",'EPS BAU Outputs'!$A:$A,"*"&amp;$A220&amp;"*",'EPS BAU Outputs'!$B:$B,$B$199)/10^12*VLOOKUP($C220,GWPbyPollutant,2,FALSE)</f>
        <v>0</v>
      </c>
      <c r="L220">
        <f>SUMIFS('EPS BAU Outputs'!K:K,'EPS BAU Outputs'!$A:$A,"*"&amp;$C220&amp;"*",'EPS BAU Outputs'!$A:$A,"*"&amp;$B220&amp;"*",'EPS BAU Outputs'!$A:$A,"*"&amp;$A220&amp;"*",'EPS BAU Outputs'!$B:$B,$B$199)/10^12*VLOOKUP($C220,GWPbyPollutant,2,FALSE)</f>
        <v>0</v>
      </c>
      <c r="M220">
        <f>SUMIFS('EPS BAU Outputs'!L:L,'EPS BAU Outputs'!$A:$A,"*"&amp;$C220&amp;"*",'EPS BAU Outputs'!$A:$A,"*"&amp;$B220&amp;"*",'EPS BAU Outputs'!$A:$A,"*"&amp;$A220&amp;"*",'EPS BAU Outputs'!$B:$B,$B$199)/10^12*VLOOKUP($C220,GWPbyPollutant,2,FALSE)</f>
        <v>0</v>
      </c>
      <c r="N220">
        <f>SUMIFS('EPS BAU Outputs'!M:M,'EPS BAU Outputs'!$A:$A,"*"&amp;$C220&amp;"*",'EPS BAU Outputs'!$A:$A,"*"&amp;$B220&amp;"*",'EPS BAU Outputs'!$A:$A,"*"&amp;$A220&amp;"*",'EPS BAU Outputs'!$B:$B,$B$199)/10^12*VLOOKUP($C220,GWPbyPollutant,2,FALSE)</f>
        <v>0</v>
      </c>
      <c r="O220">
        <f>SUMIFS('EPS BAU Outputs'!N:N,'EPS BAU Outputs'!$A:$A,"*"&amp;$C220&amp;"*",'EPS BAU Outputs'!$A:$A,"*"&amp;$B220&amp;"*",'EPS BAU Outputs'!$A:$A,"*"&amp;$A220&amp;"*",'EPS BAU Outputs'!$B:$B,$B$199)/10^12*VLOOKUP($C220,GWPbyPollutant,2,FALSE)</f>
        <v>0</v>
      </c>
      <c r="P220">
        <f>SUMIFS('EPS BAU Outputs'!O:O,'EPS BAU Outputs'!$A:$A,"*"&amp;$C220&amp;"*",'EPS BAU Outputs'!$A:$A,"*"&amp;$B220&amp;"*",'EPS BAU Outputs'!$A:$A,"*"&amp;$A220&amp;"*",'EPS BAU Outputs'!$B:$B,$B$199)/10^12*VLOOKUP($C220,GWPbyPollutant,2,FALSE)</f>
        <v>0</v>
      </c>
      <c r="Q220">
        <f>SUMIFS('EPS BAU Outputs'!P:P,'EPS BAU Outputs'!$A:$A,"*"&amp;$C220&amp;"*",'EPS BAU Outputs'!$A:$A,"*"&amp;$B220&amp;"*",'EPS BAU Outputs'!$A:$A,"*"&amp;$A220&amp;"*",'EPS BAU Outputs'!$B:$B,$B$199)/10^12*VLOOKUP($C220,GWPbyPollutant,2,FALSE)</f>
        <v>0</v>
      </c>
      <c r="R220">
        <f>SUMIFS('EPS BAU Outputs'!Q:Q,'EPS BAU Outputs'!$A:$A,"*"&amp;$C220&amp;"*",'EPS BAU Outputs'!$A:$A,"*"&amp;$B220&amp;"*",'EPS BAU Outputs'!$A:$A,"*"&amp;$A220&amp;"*",'EPS BAU Outputs'!$B:$B,$B$199)/10^12*VLOOKUP($C220,GWPbyPollutant,2,FALSE)</f>
        <v>0</v>
      </c>
      <c r="S220">
        <f>SUMIFS('EPS BAU Outputs'!R:R,'EPS BAU Outputs'!$A:$A,"*"&amp;$C220&amp;"*",'EPS BAU Outputs'!$A:$A,"*"&amp;$B220&amp;"*",'EPS BAU Outputs'!$A:$A,"*"&amp;$A220&amp;"*",'EPS BAU Outputs'!$B:$B,$B$199)/10^12*VLOOKUP($C220,GWPbyPollutant,2,FALSE)</f>
        <v>0</v>
      </c>
      <c r="T220">
        <f>SUMIFS('EPS BAU Outputs'!S:S,'EPS BAU Outputs'!$A:$A,"*"&amp;$C220&amp;"*",'EPS BAU Outputs'!$A:$A,"*"&amp;$B220&amp;"*",'EPS BAU Outputs'!$A:$A,"*"&amp;$A220&amp;"*",'EPS BAU Outputs'!$B:$B,$B$199)/10^12*VLOOKUP($C220,GWPbyPollutant,2,FALSE)</f>
        <v>0</v>
      </c>
      <c r="U220">
        <f>SUMIFS('EPS BAU Outputs'!T:T,'EPS BAU Outputs'!$A:$A,"*"&amp;$C220&amp;"*",'EPS BAU Outputs'!$A:$A,"*"&amp;$B220&amp;"*",'EPS BAU Outputs'!$A:$A,"*"&amp;$A220&amp;"*",'EPS BAU Outputs'!$B:$B,$B$199)/10^12*VLOOKUP($C220,GWPbyPollutant,2,FALSE)</f>
        <v>0</v>
      </c>
      <c r="V220">
        <f>SUMIFS('EPS BAU Outputs'!U:U,'EPS BAU Outputs'!$A:$A,"*"&amp;$C220&amp;"*",'EPS BAU Outputs'!$A:$A,"*"&amp;$B220&amp;"*",'EPS BAU Outputs'!$A:$A,"*"&amp;$A220&amp;"*",'EPS BAU Outputs'!$B:$B,$B$199)/10^12*VLOOKUP($C220,GWPbyPollutant,2,FALSE)</f>
        <v>0</v>
      </c>
      <c r="W220">
        <f>SUMIFS('EPS BAU Outputs'!V:V,'EPS BAU Outputs'!$A:$A,"*"&amp;$C220&amp;"*",'EPS BAU Outputs'!$A:$A,"*"&amp;$B220&amp;"*",'EPS BAU Outputs'!$A:$A,"*"&amp;$A220&amp;"*",'EPS BAU Outputs'!$B:$B,$B$199)/10^12*VLOOKUP($C220,GWPbyPollutant,2,FALSE)</f>
        <v>0</v>
      </c>
      <c r="X220">
        <f>SUMIFS('EPS BAU Outputs'!W:W,'EPS BAU Outputs'!$A:$A,"*"&amp;$C220&amp;"*",'EPS BAU Outputs'!$A:$A,"*"&amp;$B220&amp;"*",'EPS BAU Outputs'!$A:$A,"*"&amp;$A220&amp;"*",'EPS BAU Outputs'!$B:$B,$B$199)/10^12*VLOOKUP($C220,GWPbyPollutant,2,FALSE)</f>
        <v>0</v>
      </c>
      <c r="Y220">
        <f>SUMIFS('EPS BAU Outputs'!X:X,'EPS BAU Outputs'!$A:$A,"*"&amp;$C220&amp;"*",'EPS BAU Outputs'!$A:$A,"*"&amp;$B220&amp;"*",'EPS BAU Outputs'!$A:$A,"*"&amp;$A220&amp;"*",'EPS BAU Outputs'!$B:$B,$B$199)/10^12*VLOOKUP($C220,GWPbyPollutant,2,FALSE)</f>
        <v>0</v>
      </c>
      <c r="Z220">
        <f>SUMIFS('EPS BAU Outputs'!Y:Y,'EPS BAU Outputs'!$A:$A,"*"&amp;$C220&amp;"*",'EPS BAU Outputs'!$A:$A,"*"&amp;$B220&amp;"*",'EPS BAU Outputs'!$A:$A,"*"&amp;$A220&amp;"*",'EPS BAU Outputs'!$B:$B,$B$199)/10^12*VLOOKUP($C220,GWPbyPollutant,2,FALSE)</f>
        <v>0</v>
      </c>
      <c r="AA220">
        <f>SUMIFS('EPS BAU Outputs'!Z:Z,'EPS BAU Outputs'!$A:$A,"*"&amp;$C220&amp;"*",'EPS BAU Outputs'!$A:$A,"*"&amp;$B220&amp;"*",'EPS BAU Outputs'!$A:$A,"*"&amp;$A220&amp;"*",'EPS BAU Outputs'!$B:$B,$B$199)/10^12*VLOOKUP($C220,GWPbyPollutant,2,FALSE)</f>
        <v>0</v>
      </c>
      <c r="AB220">
        <f>SUMIFS('EPS BAU Outputs'!AA:AA,'EPS BAU Outputs'!$A:$A,"*"&amp;$C220&amp;"*",'EPS BAU Outputs'!$A:$A,"*"&amp;$B220&amp;"*",'EPS BAU Outputs'!$A:$A,"*"&amp;$A220&amp;"*",'EPS BAU Outputs'!$B:$B,$B$199)/10^12*VLOOKUP($C220,GWPbyPollutant,2,FALSE)</f>
        <v>0</v>
      </c>
      <c r="AC220">
        <f>SUMIFS('EPS BAU Outputs'!AB:AB,'EPS BAU Outputs'!$A:$A,"*"&amp;$C220&amp;"*",'EPS BAU Outputs'!$A:$A,"*"&amp;$B220&amp;"*",'EPS BAU Outputs'!$A:$A,"*"&amp;$A220&amp;"*",'EPS BAU Outputs'!$B:$B,$B$199)/10^12*VLOOKUP($C220,GWPbyPollutant,2,FALSE)</f>
        <v>0</v>
      </c>
      <c r="AD220">
        <f>SUMIFS('EPS BAU Outputs'!AC:AC,'EPS BAU Outputs'!$A:$A,"*"&amp;$C220&amp;"*",'EPS BAU Outputs'!$A:$A,"*"&amp;$B220&amp;"*",'EPS BAU Outputs'!$A:$A,"*"&amp;$A220&amp;"*",'EPS BAU Outputs'!$B:$B,$B$199)/10^12*VLOOKUP($C220,GWPbyPollutant,2,FALSE)</f>
        <v>0</v>
      </c>
      <c r="AE220">
        <f>SUMIFS('EPS BAU Outputs'!AD:AD,'EPS BAU Outputs'!$A:$A,"*"&amp;$C220&amp;"*",'EPS BAU Outputs'!$A:$A,"*"&amp;$B220&amp;"*",'EPS BAU Outputs'!$A:$A,"*"&amp;$A220&amp;"*",'EPS BAU Outputs'!$B:$B,$B$199)/10^12*VLOOKUP($C220,GWPbyPollutant,2,FALSE)</f>
        <v>0</v>
      </c>
      <c r="AF220">
        <f>SUMIFS('EPS BAU Outputs'!AE:AE,'EPS BAU Outputs'!$A:$A,"*"&amp;$C220&amp;"*",'EPS BAU Outputs'!$A:$A,"*"&amp;$B220&amp;"*",'EPS BAU Outputs'!$A:$A,"*"&amp;$A220&amp;"*",'EPS BAU Outputs'!$B:$B,$B$199)/10^12*VLOOKUP($C220,GWPbyPollutant,2,FALSE)</f>
        <v>0</v>
      </c>
      <c r="AG220">
        <f>SUMIFS('EPS BAU Outputs'!AF:AF,'EPS BAU Outputs'!$A:$A,"*"&amp;$C220&amp;"*",'EPS BAU Outputs'!$A:$A,"*"&amp;$B220&amp;"*",'EPS BAU Outputs'!$A:$A,"*"&amp;$A220&amp;"*",'EPS BAU Outputs'!$B:$B,$B$199)/10^12*VLOOKUP($C220,GWPbyPollutant,2,FALSE)</f>
        <v>0</v>
      </c>
      <c r="AH220">
        <f>SUMIFS('EPS BAU Outputs'!AG:AG,'EPS BAU Outputs'!$A:$A,"*"&amp;$C220&amp;"*",'EPS BAU Outputs'!$A:$A,"*"&amp;$B220&amp;"*",'EPS BAU Outputs'!$A:$A,"*"&amp;$A220&amp;"*",'EPS BAU Outputs'!$B:$B,$B$199)/10^12*VLOOKUP($C220,GWPbyPollutant,2,FALSE)</f>
        <v>0</v>
      </c>
    </row>
    <row r="221" spans="1:34" hidden="1" outlineLevel="1">
      <c r="A221" t="s">
        <v>597</v>
      </c>
      <c r="B221" t="s">
        <v>531</v>
      </c>
      <c r="C221" t="s">
        <v>411</v>
      </c>
      <c r="D221">
        <f>SUMIFS('EPS BAU Outputs'!C:C,'EPS BAU Outputs'!$A:$A,"*"&amp;$C221&amp;"*",'EPS BAU Outputs'!$A:$A,"*"&amp;$B221&amp;"*",'EPS BAU Outputs'!$A:$A,"*"&amp;$A221&amp;"*",'EPS BAU Outputs'!$B:$B,$B$199)/10^12*VLOOKUP($C221,GWPbyPollutant,2,FALSE)</f>
        <v>0</v>
      </c>
      <c r="E221">
        <f>SUMIFS('EPS BAU Outputs'!D:D,'EPS BAU Outputs'!$A:$A,"*"&amp;$C221&amp;"*",'EPS BAU Outputs'!$A:$A,"*"&amp;$B221&amp;"*",'EPS BAU Outputs'!$A:$A,"*"&amp;$A221&amp;"*",'EPS BAU Outputs'!$B:$B,$B$199)/10^12*VLOOKUP($C221,GWPbyPollutant,2,FALSE)</f>
        <v>0</v>
      </c>
      <c r="F221">
        <f>SUMIFS('EPS BAU Outputs'!E:E,'EPS BAU Outputs'!$A:$A,"*"&amp;$C221&amp;"*",'EPS BAU Outputs'!$A:$A,"*"&amp;$B221&amp;"*",'EPS BAU Outputs'!$A:$A,"*"&amp;$A221&amp;"*",'EPS BAU Outputs'!$B:$B,$B$199)/10^12*VLOOKUP($C221,GWPbyPollutant,2,FALSE)</f>
        <v>0</v>
      </c>
      <c r="G221">
        <f>SUMIFS('EPS BAU Outputs'!F:F,'EPS BAU Outputs'!$A:$A,"*"&amp;$C221&amp;"*",'EPS BAU Outputs'!$A:$A,"*"&amp;$B221&amp;"*",'EPS BAU Outputs'!$A:$A,"*"&amp;$A221&amp;"*",'EPS BAU Outputs'!$B:$B,$B$199)/10^12*VLOOKUP($C221,GWPbyPollutant,2,FALSE)</f>
        <v>0</v>
      </c>
      <c r="H221">
        <f>SUMIFS('EPS BAU Outputs'!G:G,'EPS BAU Outputs'!$A:$A,"*"&amp;$C221&amp;"*",'EPS BAU Outputs'!$A:$A,"*"&amp;$B221&amp;"*",'EPS BAU Outputs'!$A:$A,"*"&amp;$A221&amp;"*",'EPS BAU Outputs'!$B:$B,$B$199)/10^12*VLOOKUP($C221,GWPbyPollutant,2,FALSE)</f>
        <v>0</v>
      </c>
      <c r="I221">
        <f>SUMIFS('EPS BAU Outputs'!H:H,'EPS BAU Outputs'!$A:$A,"*"&amp;$C221&amp;"*",'EPS BAU Outputs'!$A:$A,"*"&amp;$B221&amp;"*",'EPS BAU Outputs'!$A:$A,"*"&amp;$A221&amp;"*",'EPS BAU Outputs'!$B:$B,$B$199)/10^12*VLOOKUP($C221,GWPbyPollutant,2,FALSE)</f>
        <v>0</v>
      </c>
      <c r="J221">
        <f>SUMIFS('EPS BAU Outputs'!I:I,'EPS BAU Outputs'!$A:$A,"*"&amp;$C221&amp;"*",'EPS BAU Outputs'!$A:$A,"*"&amp;$B221&amp;"*",'EPS BAU Outputs'!$A:$A,"*"&amp;$A221&amp;"*",'EPS BAU Outputs'!$B:$B,$B$199)/10^12*VLOOKUP($C221,GWPbyPollutant,2,FALSE)</f>
        <v>0</v>
      </c>
      <c r="K221">
        <f>SUMIFS('EPS BAU Outputs'!J:J,'EPS BAU Outputs'!$A:$A,"*"&amp;$C221&amp;"*",'EPS BAU Outputs'!$A:$A,"*"&amp;$B221&amp;"*",'EPS BAU Outputs'!$A:$A,"*"&amp;$A221&amp;"*",'EPS BAU Outputs'!$B:$B,$B$199)/10^12*VLOOKUP($C221,GWPbyPollutant,2,FALSE)</f>
        <v>0</v>
      </c>
      <c r="L221">
        <f>SUMIFS('EPS BAU Outputs'!K:K,'EPS BAU Outputs'!$A:$A,"*"&amp;$C221&amp;"*",'EPS BAU Outputs'!$A:$A,"*"&amp;$B221&amp;"*",'EPS BAU Outputs'!$A:$A,"*"&amp;$A221&amp;"*",'EPS BAU Outputs'!$B:$B,$B$199)/10^12*VLOOKUP($C221,GWPbyPollutant,2,FALSE)</f>
        <v>0</v>
      </c>
      <c r="M221">
        <f>SUMIFS('EPS BAU Outputs'!L:L,'EPS BAU Outputs'!$A:$A,"*"&amp;$C221&amp;"*",'EPS BAU Outputs'!$A:$A,"*"&amp;$B221&amp;"*",'EPS BAU Outputs'!$A:$A,"*"&amp;$A221&amp;"*",'EPS BAU Outputs'!$B:$B,$B$199)/10^12*VLOOKUP($C221,GWPbyPollutant,2,FALSE)</f>
        <v>0</v>
      </c>
      <c r="N221">
        <f>SUMIFS('EPS BAU Outputs'!M:M,'EPS BAU Outputs'!$A:$A,"*"&amp;$C221&amp;"*",'EPS BAU Outputs'!$A:$A,"*"&amp;$B221&amp;"*",'EPS BAU Outputs'!$A:$A,"*"&amp;$A221&amp;"*",'EPS BAU Outputs'!$B:$B,$B$199)/10^12*VLOOKUP($C221,GWPbyPollutant,2,FALSE)</f>
        <v>0</v>
      </c>
      <c r="O221">
        <f>SUMIFS('EPS BAU Outputs'!N:N,'EPS BAU Outputs'!$A:$A,"*"&amp;$C221&amp;"*",'EPS BAU Outputs'!$A:$A,"*"&amp;$B221&amp;"*",'EPS BAU Outputs'!$A:$A,"*"&amp;$A221&amp;"*",'EPS BAU Outputs'!$B:$B,$B$199)/10^12*VLOOKUP($C221,GWPbyPollutant,2,FALSE)</f>
        <v>0</v>
      </c>
      <c r="P221">
        <f>SUMIFS('EPS BAU Outputs'!O:O,'EPS BAU Outputs'!$A:$A,"*"&amp;$C221&amp;"*",'EPS BAU Outputs'!$A:$A,"*"&amp;$B221&amp;"*",'EPS BAU Outputs'!$A:$A,"*"&amp;$A221&amp;"*",'EPS BAU Outputs'!$B:$B,$B$199)/10^12*VLOOKUP($C221,GWPbyPollutant,2,FALSE)</f>
        <v>0</v>
      </c>
      <c r="Q221">
        <f>SUMIFS('EPS BAU Outputs'!P:P,'EPS BAU Outputs'!$A:$A,"*"&amp;$C221&amp;"*",'EPS BAU Outputs'!$A:$A,"*"&amp;$B221&amp;"*",'EPS BAU Outputs'!$A:$A,"*"&amp;$A221&amp;"*",'EPS BAU Outputs'!$B:$B,$B$199)/10^12*VLOOKUP($C221,GWPbyPollutant,2,FALSE)</f>
        <v>0</v>
      </c>
      <c r="R221">
        <f>SUMIFS('EPS BAU Outputs'!Q:Q,'EPS BAU Outputs'!$A:$A,"*"&amp;$C221&amp;"*",'EPS BAU Outputs'!$A:$A,"*"&amp;$B221&amp;"*",'EPS BAU Outputs'!$A:$A,"*"&amp;$A221&amp;"*",'EPS BAU Outputs'!$B:$B,$B$199)/10^12*VLOOKUP($C221,GWPbyPollutant,2,FALSE)</f>
        <v>0</v>
      </c>
      <c r="S221">
        <f>SUMIFS('EPS BAU Outputs'!R:R,'EPS BAU Outputs'!$A:$A,"*"&amp;$C221&amp;"*",'EPS BAU Outputs'!$A:$A,"*"&amp;$B221&amp;"*",'EPS BAU Outputs'!$A:$A,"*"&amp;$A221&amp;"*",'EPS BAU Outputs'!$B:$B,$B$199)/10^12*VLOOKUP($C221,GWPbyPollutant,2,FALSE)</f>
        <v>0</v>
      </c>
      <c r="T221">
        <f>SUMIFS('EPS BAU Outputs'!S:S,'EPS BAU Outputs'!$A:$A,"*"&amp;$C221&amp;"*",'EPS BAU Outputs'!$A:$A,"*"&amp;$B221&amp;"*",'EPS BAU Outputs'!$A:$A,"*"&amp;$A221&amp;"*",'EPS BAU Outputs'!$B:$B,$B$199)/10^12*VLOOKUP($C221,GWPbyPollutant,2,FALSE)</f>
        <v>0</v>
      </c>
      <c r="U221">
        <f>SUMIFS('EPS BAU Outputs'!T:T,'EPS BAU Outputs'!$A:$A,"*"&amp;$C221&amp;"*",'EPS BAU Outputs'!$A:$A,"*"&amp;$B221&amp;"*",'EPS BAU Outputs'!$A:$A,"*"&amp;$A221&amp;"*",'EPS BAU Outputs'!$B:$B,$B$199)/10^12*VLOOKUP($C221,GWPbyPollutant,2,FALSE)</f>
        <v>0</v>
      </c>
      <c r="V221">
        <f>SUMIFS('EPS BAU Outputs'!U:U,'EPS BAU Outputs'!$A:$A,"*"&amp;$C221&amp;"*",'EPS BAU Outputs'!$A:$A,"*"&amp;$B221&amp;"*",'EPS BAU Outputs'!$A:$A,"*"&amp;$A221&amp;"*",'EPS BAU Outputs'!$B:$B,$B$199)/10^12*VLOOKUP($C221,GWPbyPollutant,2,FALSE)</f>
        <v>0</v>
      </c>
      <c r="W221">
        <f>SUMIFS('EPS BAU Outputs'!V:V,'EPS BAU Outputs'!$A:$A,"*"&amp;$C221&amp;"*",'EPS BAU Outputs'!$A:$A,"*"&amp;$B221&amp;"*",'EPS BAU Outputs'!$A:$A,"*"&amp;$A221&amp;"*",'EPS BAU Outputs'!$B:$B,$B$199)/10^12*VLOOKUP($C221,GWPbyPollutant,2,FALSE)</f>
        <v>0</v>
      </c>
      <c r="X221">
        <f>SUMIFS('EPS BAU Outputs'!W:W,'EPS BAU Outputs'!$A:$A,"*"&amp;$C221&amp;"*",'EPS BAU Outputs'!$A:$A,"*"&amp;$B221&amp;"*",'EPS BAU Outputs'!$A:$A,"*"&amp;$A221&amp;"*",'EPS BAU Outputs'!$B:$B,$B$199)/10^12*VLOOKUP($C221,GWPbyPollutant,2,FALSE)</f>
        <v>0</v>
      </c>
      <c r="Y221">
        <f>SUMIFS('EPS BAU Outputs'!X:X,'EPS BAU Outputs'!$A:$A,"*"&amp;$C221&amp;"*",'EPS BAU Outputs'!$A:$A,"*"&amp;$B221&amp;"*",'EPS BAU Outputs'!$A:$A,"*"&amp;$A221&amp;"*",'EPS BAU Outputs'!$B:$B,$B$199)/10^12*VLOOKUP($C221,GWPbyPollutant,2,FALSE)</f>
        <v>0</v>
      </c>
      <c r="Z221">
        <f>SUMIFS('EPS BAU Outputs'!Y:Y,'EPS BAU Outputs'!$A:$A,"*"&amp;$C221&amp;"*",'EPS BAU Outputs'!$A:$A,"*"&amp;$B221&amp;"*",'EPS BAU Outputs'!$A:$A,"*"&amp;$A221&amp;"*",'EPS BAU Outputs'!$B:$B,$B$199)/10^12*VLOOKUP($C221,GWPbyPollutant,2,FALSE)</f>
        <v>0</v>
      </c>
      <c r="AA221">
        <f>SUMIFS('EPS BAU Outputs'!Z:Z,'EPS BAU Outputs'!$A:$A,"*"&amp;$C221&amp;"*",'EPS BAU Outputs'!$A:$A,"*"&amp;$B221&amp;"*",'EPS BAU Outputs'!$A:$A,"*"&amp;$A221&amp;"*",'EPS BAU Outputs'!$B:$B,$B$199)/10^12*VLOOKUP($C221,GWPbyPollutant,2,FALSE)</f>
        <v>0</v>
      </c>
      <c r="AB221">
        <f>SUMIFS('EPS BAU Outputs'!AA:AA,'EPS BAU Outputs'!$A:$A,"*"&amp;$C221&amp;"*",'EPS BAU Outputs'!$A:$A,"*"&amp;$B221&amp;"*",'EPS BAU Outputs'!$A:$A,"*"&amp;$A221&amp;"*",'EPS BAU Outputs'!$B:$B,$B$199)/10^12*VLOOKUP($C221,GWPbyPollutant,2,FALSE)</f>
        <v>0</v>
      </c>
      <c r="AC221">
        <f>SUMIFS('EPS BAU Outputs'!AB:AB,'EPS BAU Outputs'!$A:$A,"*"&amp;$C221&amp;"*",'EPS BAU Outputs'!$A:$A,"*"&amp;$B221&amp;"*",'EPS BAU Outputs'!$A:$A,"*"&amp;$A221&amp;"*",'EPS BAU Outputs'!$B:$B,$B$199)/10^12*VLOOKUP($C221,GWPbyPollutant,2,FALSE)</f>
        <v>0</v>
      </c>
      <c r="AD221">
        <f>SUMIFS('EPS BAU Outputs'!AC:AC,'EPS BAU Outputs'!$A:$A,"*"&amp;$C221&amp;"*",'EPS BAU Outputs'!$A:$A,"*"&amp;$B221&amp;"*",'EPS BAU Outputs'!$A:$A,"*"&amp;$A221&amp;"*",'EPS BAU Outputs'!$B:$B,$B$199)/10^12*VLOOKUP($C221,GWPbyPollutant,2,FALSE)</f>
        <v>0</v>
      </c>
      <c r="AE221">
        <f>SUMIFS('EPS BAU Outputs'!AD:AD,'EPS BAU Outputs'!$A:$A,"*"&amp;$C221&amp;"*",'EPS BAU Outputs'!$A:$A,"*"&amp;$B221&amp;"*",'EPS BAU Outputs'!$A:$A,"*"&amp;$A221&amp;"*",'EPS BAU Outputs'!$B:$B,$B$199)/10^12*VLOOKUP($C221,GWPbyPollutant,2,FALSE)</f>
        <v>0</v>
      </c>
      <c r="AF221">
        <f>SUMIFS('EPS BAU Outputs'!AE:AE,'EPS BAU Outputs'!$A:$A,"*"&amp;$C221&amp;"*",'EPS BAU Outputs'!$A:$A,"*"&amp;$B221&amp;"*",'EPS BAU Outputs'!$A:$A,"*"&amp;$A221&amp;"*",'EPS BAU Outputs'!$B:$B,$B$199)/10^12*VLOOKUP($C221,GWPbyPollutant,2,FALSE)</f>
        <v>0</v>
      </c>
      <c r="AG221">
        <f>SUMIFS('EPS BAU Outputs'!AF:AF,'EPS BAU Outputs'!$A:$A,"*"&amp;$C221&amp;"*",'EPS BAU Outputs'!$A:$A,"*"&amp;$B221&amp;"*",'EPS BAU Outputs'!$A:$A,"*"&amp;$A221&amp;"*",'EPS BAU Outputs'!$B:$B,$B$199)/10^12*VLOOKUP($C221,GWPbyPollutant,2,FALSE)</f>
        <v>0</v>
      </c>
      <c r="AH221">
        <f>SUMIFS('EPS BAU Outputs'!AG:AG,'EPS BAU Outputs'!$A:$A,"*"&amp;$C221&amp;"*",'EPS BAU Outputs'!$A:$A,"*"&amp;$B221&amp;"*",'EPS BAU Outputs'!$A:$A,"*"&amp;$A221&amp;"*",'EPS BAU Outputs'!$B:$B,$B$199)/10^12*VLOOKUP($C221,GWPbyPollutant,2,FALSE)</f>
        <v>0</v>
      </c>
    </row>
    <row r="222" spans="1:34" hidden="1" outlineLevel="1">
      <c r="A222" t="s">
        <v>597</v>
      </c>
      <c r="B222" t="s">
        <v>531</v>
      </c>
      <c r="C222" t="s">
        <v>595</v>
      </c>
      <c r="D222">
        <f>SUMIFS('EPS BAU Outputs'!C:C,'EPS BAU Outputs'!$A:$A,"*"&amp;$C222&amp;"*",'EPS BAU Outputs'!$A:$A,"*"&amp;$B222&amp;"*",'EPS BAU Outputs'!$A:$A,"*"&amp;$A222&amp;"*",'EPS BAU Outputs'!$B:$B,$B$199)/10^12*VLOOKUP($C222,GWPbyPollutant,2,FALSE)</f>
        <v>0</v>
      </c>
      <c r="E222">
        <f>SUMIFS('EPS BAU Outputs'!D:D,'EPS BAU Outputs'!$A:$A,"*"&amp;$C222&amp;"*",'EPS BAU Outputs'!$A:$A,"*"&amp;$B222&amp;"*",'EPS BAU Outputs'!$A:$A,"*"&amp;$A222&amp;"*",'EPS BAU Outputs'!$B:$B,$B$199)/10^12*VLOOKUP($C222,GWPbyPollutant,2,FALSE)</f>
        <v>0</v>
      </c>
      <c r="F222">
        <f>SUMIFS('EPS BAU Outputs'!E:E,'EPS BAU Outputs'!$A:$A,"*"&amp;$C222&amp;"*",'EPS BAU Outputs'!$A:$A,"*"&amp;$B222&amp;"*",'EPS BAU Outputs'!$A:$A,"*"&amp;$A222&amp;"*",'EPS BAU Outputs'!$B:$B,$B$199)/10^12*VLOOKUP($C222,GWPbyPollutant,2,FALSE)</f>
        <v>0</v>
      </c>
      <c r="G222">
        <f>SUMIFS('EPS BAU Outputs'!F:F,'EPS BAU Outputs'!$A:$A,"*"&amp;$C222&amp;"*",'EPS BAU Outputs'!$A:$A,"*"&amp;$B222&amp;"*",'EPS BAU Outputs'!$A:$A,"*"&amp;$A222&amp;"*",'EPS BAU Outputs'!$B:$B,$B$199)/10^12*VLOOKUP($C222,GWPbyPollutant,2,FALSE)</f>
        <v>0</v>
      </c>
      <c r="H222">
        <f>SUMIFS('EPS BAU Outputs'!G:G,'EPS BAU Outputs'!$A:$A,"*"&amp;$C222&amp;"*",'EPS BAU Outputs'!$A:$A,"*"&amp;$B222&amp;"*",'EPS BAU Outputs'!$A:$A,"*"&amp;$A222&amp;"*",'EPS BAU Outputs'!$B:$B,$B$199)/10^12*VLOOKUP($C222,GWPbyPollutant,2,FALSE)</f>
        <v>0</v>
      </c>
      <c r="I222">
        <f>SUMIFS('EPS BAU Outputs'!H:H,'EPS BAU Outputs'!$A:$A,"*"&amp;$C222&amp;"*",'EPS BAU Outputs'!$A:$A,"*"&amp;$B222&amp;"*",'EPS BAU Outputs'!$A:$A,"*"&amp;$A222&amp;"*",'EPS BAU Outputs'!$B:$B,$B$199)/10^12*VLOOKUP($C222,GWPbyPollutant,2,FALSE)</f>
        <v>0</v>
      </c>
      <c r="J222">
        <f>SUMIFS('EPS BAU Outputs'!I:I,'EPS BAU Outputs'!$A:$A,"*"&amp;$C222&amp;"*",'EPS BAU Outputs'!$A:$A,"*"&amp;$B222&amp;"*",'EPS BAU Outputs'!$A:$A,"*"&amp;$A222&amp;"*",'EPS BAU Outputs'!$B:$B,$B$199)/10^12*VLOOKUP($C222,GWPbyPollutant,2,FALSE)</f>
        <v>0</v>
      </c>
      <c r="K222">
        <f>SUMIFS('EPS BAU Outputs'!J:J,'EPS BAU Outputs'!$A:$A,"*"&amp;$C222&amp;"*",'EPS BAU Outputs'!$A:$A,"*"&amp;$B222&amp;"*",'EPS BAU Outputs'!$A:$A,"*"&amp;$A222&amp;"*",'EPS BAU Outputs'!$B:$B,$B$199)/10^12*VLOOKUP($C222,GWPbyPollutant,2,FALSE)</f>
        <v>0</v>
      </c>
      <c r="L222">
        <f>SUMIFS('EPS BAU Outputs'!K:K,'EPS BAU Outputs'!$A:$A,"*"&amp;$C222&amp;"*",'EPS BAU Outputs'!$A:$A,"*"&amp;$B222&amp;"*",'EPS BAU Outputs'!$A:$A,"*"&amp;$A222&amp;"*",'EPS BAU Outputs'!$B:$B,$B$199)/10^12*VLOOKUP($C222,GWPbyPollutant,2,FALSE)</f>
        <v>0</v>
      </c>
      <c r="M222">
        <f>SUMIFS('EPS BAU Outputs'!L:L,'EPS BAU Outputs'!$A:$A,"*"&amp;$C222&amp;"*",'EPS BAU Outputs'!$A:$A,"*"&amp;$B222&amp;"*",'EPS BAU Outputs'!$A:$A,"*"&amp;$A222&amp;"*",'EPS BAU Outputs'!$B:$B,$B$199)/10^12*VLOOKUP($C222,GWPbyPollutant,2,FALSE)</f>
        <v>0</v>
      </c>
      <c r="N222">
        <f>SUMIFS('EPS BAU Outputs'!M:M,'EPS BAU Outputs'!$A:$A,"*"&amp;$C222&amp;"*",'EPS BAU Outputs'!$A:$A,"*"&amp;$B222&amp;"*",'EPS BAU Outputs'!$A:$A,"*"&amp;$A222&amp;"*",'EPS BAU Outputs'!$B:$B,$B$199)/10^12*VLOOKUP($C222,GWPbyPollutant,2,FALSE)</f>
        <v>0</v>
      </c>
      <c r="O222">
        <f>SUMIFS('EPS BAU Outputs'!N:N,'EPS BAU Outputs'!$A:$A,"*"&amp;$C222&amp;"*",'EPS BAU Outputs'!$A:$A,"*"&amp;$B222&amp;"*",'EPS BAU Outputs'!$A:$A,"*"&amp;$A222&amp;"*",'EPS BAU Outputs'!$B:$B,$B$199)/10^12*VLOOKUP($C222,GWPbyPollutant,2,FALSE)</f>
        <v>0</v>
      </c>
      <c r="P222">
        <f>SUMIFS('EPS BAU Outputs'!O:O,'EPS BAU Outputs'!$A:$A,"*"&amp;$C222&amp;"*",'EPS BAU Outputs'!$A:$A,"*"&amp;$B222&amp;"*",'EPS BAU Outputs'!$A:$A,"*"&amp;$A222&amp;"*",'EPS BAU Outputs'!$B:$B,$B$199)/10^12*VLOOKUP($C222,GWPbyPollutant,2,FALSE)</f>
        <v>0</v>
      </c>
      <c r="Q222">
        <f>SUMIFS('EPS BAU Outputs'!P:P,'EPS BAU Outputs'!$A:$A,"*"&amp;$C222&amp;"*",'EPS BAU Outputs'!$A:$A,"*"&amp;$B222&amp;"*",'EPS BAU Outputs'!$A:$A,"*"&amp;$A222&amp;"*",'EPS BAU Outputs'!$B:$B,$B$199)/10^12*VLOOKUP($C222,GWPbyPollutant,2,FALSE)</f>
        <v>0</v>
      </c>
      <c r="R222">
        <f>SUMIFS('EPS BAU Outputs'!Q:Q,'EPS BAU Outputs'!$A:$A,"*"&amp;$C222&amp;"*",'EPS BAU Outputs'!$A:$A,"*"&amp;$B222&amp;"*",'EPS BAU Outputs'!$A:$A,"*"&amp;$A222&amp;"*",'EPS BAU Outputs'!$B:$B,$B$199)/10^12*VLOOKUP($C222,GWPbyPollutant,2,FALSE)</f>
        <v>0</v>
      </c>
      <c r="S222">
        <f>SUMIFS('EPS BAU Outputs'!R:R,'EPS BAU Outputs'!$A:$A,"*"&amp;$C222&amp;"*",'EPS BAU Outputs'!$A:$A,"*"&amp;$B222&amp;"*",'EPS BAU Outputs'!$A:$A,"*"&amp;$A222&amp;"*",'EPS BAU Outputs'!$B:$B,$B$199)/10^12*VLOOKUP($C222,GWPbyPollutant,2,FALSE)</f>
        <v>0</v>
      </c>
      <c r="T222">
        <f>SUMIFS('EPS BAU Outputs'!S:S,'EPS BAU Outputs'!$A:$A,"*"&amp;$C222&amp;"*",'EPS BAU Outputs'!$A:$A,"*"&amp;$B222&amp;"*",'EPS BAU Outputs'!$A:$A,"*"&amp;$A222&amp;"*",'EPS BAU Outputs'!$B:$B,$B$199)/10^12*VLOOKUP($C222,GWPbyPollutant,2,FALSE)</f>
        <v>0</v>
      </c>
      <c r="U222">
        <f>SUMIFS('EPS BAU Outputs'!T:T,'EPS BAU Outputs'!$A:$A,"*"&amp;$C222&amp;"*",'EPS BAU Outputs'!$A:$A,"*"&amp;$B222&amp;"*",'EPS BAU Outputs'!$A:$A,"*"&amp;$A222&amp;"*",'EPS BAU Outputs'!$B:$B,$B$199)/10^12*VLOOKUP($C222,GWPbyPollutant,2,FALSE)</f>
        <v>0</v>
      </c>
      <c r="V222">
        <f>SUMIFS('EPS BAU Outputs'!U:U,'EPS BAU Outputs'!$A:$A,"*"&amp;$C222&amp;"*",'EPS BAU Outputs'!$A:$A,"*"&amp;$B222&amp;"*",'EPS BAU Outputs'!$A:$A,"*"&amp;$A222&amp;"*",'EPS BAU Outputs'!$B:$B,$B$199)/10^12*VLOOKUP($C222,GWPbyPollutant,2,FALSE)</f>
        <v>0</v>
      </c>
      <c r="W222">
        <f>SUMIFS('EPS BAU Outputs'!V:V,'EPS BAU Outputs'!$A:$A,"*"&amp;$C222&amp;"*",'EPS BAU Outputs'!$A:$A,"*"&amp;$B222&amp;"*",'EPS BAU Outputs'!$A:$A,"*"&amp;$A222&amp;"*",'EPS BAU Outputs'!$B:$B,$B$199)/10^12*VLOOKUP($C222,GWPbyPollutant,2,FALSE)</f>
        <v>0</v>
      </c>
      <c r="X222">
        <f>SUMIFS('EPS BAU Outputs'!W:W,'EPS BAU Outputs'!$A:$A,"*"&amp;$C222&amp;"*",'EPS BAU Outputs'!$A:$A,"*"&amp;$B222&amp;"*",'EPS BAU Outputs'!$A:$A,"*"&amp;$A222&amp;"*",'EPS BAU Outputs'!$B:$B,$B$199)/10^12*VLOOKUP($C222,GWPbyPollutant,2,FALSE)</f>
        <v>0</v>
      </c>
      <c r="Y222">
        <f>SUMIFS('EPS BAU Outputs'!X:X,'EPS BAU Outputs'!$A:$A,"*"&amp;$C222&amp;"*",'EPS BAU Outputs'!$A:$A,"*"&amp;$B222&amp;"*",'EPS BAU Outputs'!$A:$A,"*"&amp;$A222&amp;"*",'EPS BAU Outputs'!$B:$B,$B$199)/10^12*VLOOKUP($C222,GWPbyPollutant,2,FALSE)</f>
        <v>0</v>
      </c>
      <c r="Z222">
        <f>SUMIFS('EPS BAU Outputs'!Y:Y,'EPS BAU Outputs'!$A:$A,"*"&amp;$C222&amp;"*",'EPS BAU Outputs'!$A:$A,"*"&amp;$B222&amp;"*",'EPS BAU Outputs'!$A:$A,"*"&amp;$A222&amp;"*",'EPS BAU Outputs'!$B:$B,$B$199)/10^12*VLOOKUP($C222,GWPbyPollutant,2,FALSE)</f>
        <v>0</v>
      </c>
      <c r="AA222">
        <f>SUMIFS('EPS BAU Outputs'!Z:Z,'EPS BAU Outputs'!$A:$A,"*"&amp;$C222&amp;"*",'EPS BAU Outputs'!$A:$A,"*"&amp;$B222&amp;"*",'EPS BAU Outputs'!$A:$A,"*"&amp;$A222&amp;"*",'EPS BAU Outputs'!$B:$B,$B$199)/10^12*VLOOKUP($C222,GWPbyPollutant,2,FALSE)</f>
        <v>0</v>
      </c>
      <c r="AB222">
        <f>SUMIFS('EPS BAU Outputs'!AA:AA,'EPS BAU Outputs'!$A:$A,"*"&amp;$C222&amp;"*",'EPS BAU Outputs'!$A:$A,"*"&amp;$B222&amp;"*",'EPS BAU Outputs'!$A:$A,"*"&amp;$A222&amp;"*",'EPS BAU Outputs'!$B:$B,$B$199)/10^12*VLOOKUP($C222,GWPbyPollutant,2,FALSE)</f>
        <v>0</v>
      </c>
      <c r="AC222">
        <f>SUMIFS('EPS BAU Outputs'!AB:AB,'EPS BAU Outputs'!$A:$A,"*"&amp;$C222&amp;"*",'EPS BAU Outputs'!$A:$A,"*"&amp;$B222&amp;"*",'EPS BAU Outputs'!$A:$A,"*"&amp;$A222&amp;"*",'EPS BAU Outputs'!$B:$B,$B$199)/10^12*VLOOKUP($C222,GWPbyPollutant,2,FALSE)</f>
        <v>0</v>
      </c>
      <c r="AD222">
        <f>SUMIFS('EPS BAU Outputs'!AC:AC,'EPS BAU Outputs'!$A:$A,"*"&amp;$C222&amp;"*",'EPS BAU Outputs'!$A:$A,"*"&amp;$B222&amp;"*",'EPS BAU Outputs'!$A:$A,"*"&amp;$A222&amp;"*",'EPS BAU Outputs'!$B:$B,$B$199)/10^12*VLOOKUP($C222,GWPbyPollutant,2,FALSE)</f>
        <v>0</v>
      </c>
      <c r="AE222">
        <f>SUMIFS('EPS BAU Outputs'!AD:AD,'EPS BAU Outputs'!$A:$A,"*"&amp;$C222&amp;"*",'EPS BAU Outputs'!$A:$A,"*"&amp;$B222&amp;"*",'EPS BAU Outputs'!$A:$A,"*"&amp;$A222&amp;"*",'EPS BAU Outputs'!$B:$B,$B$199)/10^12*VLOOKUP($C222,GWPbyPollutant,2,FALSE)</f>
        <v>0</v>
      </c>
      <c r="AF222">
        <f>SUMIFS('EPS BAU Outputs'!AE:AE,'EPS BAU Outputs'!$A:$A,"*"&amp;$C222&amp;"*",'EPS BAU Outputs'!$A:$A,"*"&amp;$B222&amp;"*",'EPS BAU Outputs'!$A:$A,"*"&amp;$A222&amp;"*",'EPS BAU Outputs'!$B:$B,$B$199)/10^12*VLOOKUP($C222,GWPbyPollutant,2,FALSE)</f>
        <v>0</v>
      </c>
      <c r="AG222">
        <f>SUMIFS('EPS BAU Outputs'!AF:AF,'EPS BAU Outputs'!$A:$A,"*"&amp;$C222&amp;"*",'EPS BAU Outputs'!$A:$A,"*"&amp;$B222&amp;"*",'EPS BAU Outputs'!$A:$A,"*"&amp;$A222&amp;"*",'EPS BAU Outputs'!$B:$B,$B$199)/10^12*VLOOKUP($C222,GWPbyPollutant,2,FALSE)</f>
        <v>0</v>
      </c>
      <c r="AH222">
        <f>SUMIFS('EPS BAU Outputs'!AG:AG,'EPS BAU Outputs'!$A:$A,"*"&amp;$C222&amp;"*",'EPS BAU Outputs'!$A:$A,"*"&amp;$B222&amp;"*",'EPS BAU Outputs'!$A:$A,"*"&amp;$A222&amp;"*",'EPS BAU Outputs'!$B:$B,$B$199)/10^12*VLOOKUP($C222,GWPbyPollutant,2,FALSE)</f>
        <v>0</v>
      </c>
    </row>
    <row r="223" spans="1:34" hidden="1" outlineLevel="1">
      <c r="A223" t="s">
        <v>597</v>
      </c>
      <c r="B223" t="s">
        <v>532</v>
      </c>
      <c r="C223" t="s">
        <v>412</v>
      </c>
      <c r="D223">
        <f>SUMIFS('EPS BAU Outputs'!C:C,'EPS BAU Outputs'!$A:$A,"*"&amp;$C223&amp;"*",'EPS BAU Outputs'!$A:$A,"*"&amp;$B223&amp;"*",'EPS BAU Outputs'!$A:$A,"*"&amp;$A223&amp;"*",'EPS BAU Outputs'!$B:$B,$B$199)/10^12*VLOOKUP($C223,GWPbyPollutant,2,FALSE)</f>
        <v>0</v>
      </c>
      <c r="E223">
        <f>SUMIFS('EPS BAU Outputs'!D:D,'EPS BAU Outputs'!$A:$A,"*"&amp;$C223&amp;"*",'EPS BAU Outputs'!$A:$A,"*"&amp;$B223&amp;"*",'EPS BAU Outputs'!$A:$A,"*"&amp;$A223&amp;"*",'EPS BAU Outputs'!$B:$B,$B$199)/10^12*VLOOKUP($C223,GWPbyPollutant,2,FALSE)</f>
        <v>0</v>
      </c>
      <c r="F223">
        <f>SUMIFS('EPS BAU Outputs'!E:E,'EPS BAU Outputs'!$A:$A,"*"&amp;$C223&amp;"*",'EPS BAU Outputs'!$A:$A,"*"&amp;$B223&amp;"*",'EPS BAU Outputs'!$A:$A,"*"&amp;$A223&amp;"*",'EPS BAU Outputs'!$B:$B,$B$199)/10^12*VLOOKUP($C223,GWPbyPollutant,2,FALSE)</f>
        <v>0</v>
      </c>
      <c r="G223">
        <f>SUMIFS('EPS BAU Outputs'!F:F,'EPS BAU Outputs'!$A:$A,"*"&amp;$C223&amp;"*",'EPS BAU Outputs'!$A:$A,"*"&amp;$B223&amp;"*",'EPS BAU Outputs'!$A:$A,"*"&amp;$A223&amp;"*",'EPS BAU Outputs'!$B:$B,$B$199)/10^12*VLOOKUP($C223,GWPbyPollutant,2,FALSE)</f>
        <v>0</v>
      </c>
      <c r="H223">
        <f>SUMIFS('EPS BAU Outputs'!G:G,'EPS BAU Outputs'!$A:$A,"*"&amp;$C223&amp;"*",'EPS BAU Outputs'!$A:$A,"*"&amp;$B223&amp;"*",'EPS BAU Outputs'!$A:$A,"*"&amp;$A223&amp;"*",'EPS BAU Outputs'!$B:$B,$B$199)/10^12*VLOOKUP($C223,GWPbyPollutant,2,FALSE)</f>
        <v>0</v>
      </c>
      <c r="I223">
        <f>SUMIFS('EPS BAU Outputs'!H:H,'EPS BAU Outputs'!$A:$A,"*"&amp;$C223&amp;"*",'EPS BAU Outputs'!$A:$A,"*"&amp;$B223&amp;"*",'EPS BAU Outputs'!$A:$A,"*"&amp;$A223&amp;"*",'EPS BAU Outputs'!$B:$B,$B$199)/10^12*VLOOKUP($C223,GWPbyPollutant,2,FALSE)</f>
        <v>0</v>
      </c>
      <c r="J223">
        <f>SUMIFS('EPS BAU Outputs'!I:I,'EPS BAU Outputs'!$A:$A,"*"&amp;$C223&amp;"*",'EPS BAU Outputs'!$A:$A,"*"&amp;$B223&amp;"*",'EPS BAU Outputs'!$A:$A,"*"&amp;$A223&amp;"*",'EPS BAU Outputs'!$B:$B,$B$199)/10^12*VLOOKUP($C223,GWPbyPollutant,2,FALSE)</f>
        <v>0</v>
      </c>
      <c r="K223">
        <f>SUMIFS('EPS BAU Outputs'!J:J,'EPS BAU Outputs'!$A:$A,"*"&amp;$C223&amp;"*",'EPS BAU Outputs'!$A:$A,"*"&amp;$B223&amp;"*",'EPS BAU Outputs'!$A:$A,"*"&amp;$A223&amp;"*",'EPS BAU Outputs'!$B:$B,$B$199)/10^12*VLOOKUP($C223,GWPbyPollutant,2,FALSE)</f>
        <v>0</v>
      </c>
      <c r="L223">
        <f>SUMIFS('EPS BAU Outputs'!K:K,'EPS BAU Outputs'!$A:$A,"*"&amp;$C223&amp;"*",'EPS BAU Outputs'!$A:$A,"*"&amp;$B223&amp;"*",'EPS BAU Outputs'!$A:$A,"*"&amp;$A223&amp;"*",'EPS BAU Outputs'!$B:$B,$B$199)/10^12*VLOOKUP($C223,GWPbyPollutant,2,FALSE)</f>
        <v>0</v>
      </c>
      <c r="M223">
        <f>SUMIFS('EPS BAU Outputs'!L:L,'EPS BAU Outputs'!$A:$A,"*"&amp;$C223&amp;"*",'EPS BAU Outputs'!$A:$A,"*"&amp;$B223&amp;"*",'EPS BAU Outputs'!$A:$A,"*"&amp;$A223&amp;"*",'EPS BAU Outputs'!$B:$B,$B$199)/10^12*VLOOKUP($C223,GWPbyPollutant,2,FALSE)</f>
        <v>0</v>
      </c>
      <c r="N223">
        <f>SUMIFS('EPS BAU Outputs'!M:M,'EPS BAU Outputs'!$A:$A,"*"&amp;$C223&amp;"*",'EPS BAU Outputs'!$A:$A,"*"&amp;$B223&amp;"*",'EPS BAU Outputs'!$A:$A,"*"&amp;$A223&amp;"*",'EPS BAU Outputs'!$B:$B,$B$199)/10^12*VLOOKUP($C223,GWPbyPollutant,2,FALSE)</f>
        <v>0</v>
      </c>
      <c r="O223">
        <f>SUMIFS('EPS BAU Outputs'!N:N,'EPS BAU Outputs'!$A:$A,"*"&amp;$C223&amp;"*",'EPS BAU Outputs'!$A:$A,"*"&amp;$B223&amp;"*",'EPS BAU Outputs'!$A:$A,"*"&amp;$A223&amp;"*",'EPS BAU Outputs'!$B:$B,$B$199)/10^12*VLOOKUP($C223,GWPbyPollutant,2,FALSE)</f>
        <v>0</v>
      </c>
      <c r="P223">
        <f>SUMIFS('EPS BAU Outputs'!O:O,'EPS BAU Outputs'!$A:$A,"*"&amp;$C223&amp;"*",'EPS BAU Outputs'!$A:$A,"*"&amp;$B223&amp;"*",'EPS BAU Outputs'!$A:$A,"*"&amp;$A223&amp;"*",'EPS BAU Outputs'!$B:$B,$B$199)/10^12*VLOOKUP($C223,GWPbyPollutant,2,FALSE)</f>
        <v>0</v>
      </c>
      <c r="Q223">
        <f>SUMIFS('EPS BAU Outputs'!P:P,'EPS BAU Outputs'!$A:$A,"*"&amp;$C223&amp;"*",'EPS BAU Outputs'!$A:$A,"*"&amp;$B223&amp;"*",'EPS BAU Outputs'!$A:$A,"*"&amp;$A223&amp;"*",'EPS BAU Outputs'!$B:$B,$B$199)/10^12*VLOOKUP($C223,GWPbyPollutant,2,FALSE)</f>
        <v>0</v>
      </c>
      <c r="R223">
        <f>SUMIFS('EPS BAU Outputs'!Q:Q,'EPS BAU Outputs'!$A:$A,"*"&amp;$C223&amp;"*",'EPS BAU Outputs'!$A:$A,"*"&amp;$B223&amp;"*",'EPS BAU Outputs'!$A:$A,"*"&amp;$A223&amp;"*",'EPS BAU Outputs'!$B:$B,$B$199)/10^12*VLOOKUP($C223,GWPbyPollutant,2,FALSE)</f>
        <v>0</v>
      </c>
      <c r="S223">
        <f>SUMIFS('EPS BAU Outputs'!R:R,'EPS BAU Outputs'!$A:$A,"*"&amp;$C223&amp;"*",'EPS BAU Outputs'!$A:$A,"*"&amp;$B223&amp;"*",'EPS BAU Outputs'!$A:$A,"*"&amp;$A223&amp;"*",'EPS BAU Outputs'!$B:$B,$B$199)/10^12*VLOOKUP($C223,GWPbyPollutant,2,FALSE)</f>
        <v>0</v>
      </c>
      <c r="T223">
        <f>SUMIFS('EPS BAU Outputs'!S:S,'EPS BAU Outputs'!$A:$A,"*"&amp;$C223&amp;"*",'EPS BAU Outputs'!$A:$A,"*"&amp;$B223&amp;"*",'EPS BAU Outputs'!$A:$A,"*"&amp;$A223&amp;"*",'EPS BAU Outputs'!$B:$B,$B$199)/10^12*VLOOKUP($C223,GWPbyPollutant,2,FALSE)</f>
        <v>0</v>
      </c>
      <c r="U223">
        <f>SUMIFS('EPS BAU Outputs'!T:T,'EPS BAU Outputs'!$A:$A,"*"&amp;$C223&amp;"*",'EPS BAU Outputs'!$A:$A,"*"&amp;$B223&amp;"*",'EPS BAU Outputs'!$A:$A,"*"&amp;$A223&amp;"*",'EPS BAU Outputs'!$B:$B,$B$199)/10^12*VLOOKUP($C223,GWPbyPollutant,2,FALSE)</f>
        <v>0</v>
      </c>
      <c r="V223">
        <f>SUMIFS('EPS BAU Outputs'!U:U,'EPS BAU Outputs'!$A:$A,"*"&amp;$C223&amp;"*",'EPS BAU Outputs'!$A:$A,"*"&amp;$B223&amp;"*",'EPS BAU Outputs'!$A:$A,"*"&amp;$A223&amp;"*",'EPS BAU Outputs'!$B:$B,$B$199)/10^12*VLOOKUP($C223,GWPbyPollutant,2,FALSE)</f>
        <v>0</v>
      </c>
      <c r="W223">
        <f>SUMIFS('EPS BAU Outputs'!V:V,'EPS BAU Outputs'!$A:$A,"*"&amp;$C223&amp;"*",'EPS BAU Outputs'!$A:$A,"*"&amp;$B223&amp;"*",'EPS BAU Outputs'!$A:$A,"*"&amp;$A223&amp;"*",'EPS BAU Outputs'!$B:$B,$B$199)/10^12*VLOOKUP($C223,GWPbyPollutant,2,FALSE)</f>
        <v>0</v>
      </c>
      <c r="X223">
        <f>SUMIFS('EPS BAU Outputs'!W:W,'EPS BAU Outputs'!$A:$A,"*"&amp;$C223&amp;"*",'EPS BAU Outputs'!$A:$A,"*"&amp;$B223&amp;"*",'EPS BAU Outputs'!$A:$A,"*"&amp;$A223&amp;"*",'EPS BAU Outputs'!$B:$B,$B$199)/10^12*VLOOKUP($C223,GWPbyPollutant,2,FALSE)</f>
        <v>0</v>
      </c>
      <c r="Y223">
        <f>SUMIFS('EPS BAU Outputs'!X:X,'EPS BAU Outputs'!$A:$A,"*"&amp;$C223&amp;"*",'EPS BAU Outputs'!$A:$A,"*"&amp;$B223&amp;"*",'EPS BAU Outputs'!$A:$A,"*"&amp;$A223&amp;"*",'EPS BAU Outputs'!$B:$B,$B$199)/10^12*VLOOKUP($C223,GWPbyPollutant,2,FALSE)</f>
        <v>0</v>
      </c>
      <c r="Z223">
        <f>SUMIFS('EPS BAU Outputs'!Y:Y,'EPS BAU Outputs'!$A:$A,"*"&amp;$C223&amp;"*",'EPS BAU Outputs'!$A:$A,"*"&amp;$B223&amp;"*",'EPS BAU Outputs'!$A:$A,"*"&amp;$A223&amp;"*",'EPS BAU Outputs'!$B:$B,$B$199)/10^12*VLOOKUP($C223,GWPbyPollutant,2,FALSE)</f>
        <v>0</v>
      </c>
      <c r="AA223">
        <f>SUMIFS('EPS BAU Outputs'!Z:Z,'EPS BAU Outputs'!$A:$A,"*"&amp;$C223&amp;"*",'EPS BAU Outputs'!$A:$A,"*"&amp;$B223&amp;"*",'EPS BAU Outputs'!$A:$A,"*"&amp;$A223&amp;"*",'EPS BAU Outputs'!$B:$B,$B$199)/10^12*VLOOKUP($C223,GWPbyPollutant,2,FALSE)</f>
        <v>0</v>
      </c>
      <c r="AB223">
        <f>SUMIFS('EPS BAU Outputs'!AA:AA,'EPS BAU Outputs'!$A:$A,"*"&amp;$C223&amp;"*",'EPS BAU Outputs'!$A:$A,"*"&amp;$B223&amp;"*",'EPS BAU Outputs'!$A:$A,"*"&amp;$A223&amp;"*",'EPS BAU Outputs'!$B:$B,$B$199)/10^12*VLOOKUP($C223,GWPbyPollutant,2,FALSE)</f>
        <v>0</v>
      </c>
      <c r="AC223">
        <f>SUMIFS('EPS BAU Outputs'!AB:AB,'EPS BAU Outputs'!$A:$A,"*"&amp;$C223&amp;"*",'EPS BAU Outputs'!$A:$A,"*"&amp;$B223&amp;"*",'EPS BAU Outputs'!$A:$A,"*"&amp;$A223&amp;"*",'EPS BAU Outputs'!$B:$B,$B$199)/10^12*VLOOKUP($C223,GWPbyPollutant,2,FALSE)</f>
        <v>0</v>
      </c>
      <c r="AD223">
        <f>SUMIFS('EPS BAU Outputs'!AC:AC,'EPS BAU Outputs'!$A:$A,"*"&amp;$C223&amp;"*",'EPS BAU Outputs'!$A:$A,"*"&amp;$B223&amp;"*",'EPS BAU Outputs'!$A:$A,"*"&amp;$A223&amp;"*",'EPS BAU Outputs'!$B:$B,$B$199)/10^12*VLOOKUP($C223,GWPbyPollutant,2,FALSE)</f>
        <v>0</v>
      </c>
      <c r="AE223">
        <f>SUMIFS('EPS BAU Outputs'!AD:AD,'EPS BAU Outputs'!$A:$A,"*"&amp;$C223&amp;"*",'EPS BAU Outputs'!$A:$A,"*"&amp;$B223&amp;"*",'EPS BAU Outputs'!$A:$A,"*"&amp;$A223&amp;"*",'EPS BAU Outputs'!$B:$B,$B$199)/10^12*VLOOKUP($C223,GWPbyPollutant,2,FALSE)</f>
        <v>0</v>
      </c>
      <c r="AF223">
        <f>SUMIFS('EPS BAU Outputs'!AE:AE,'EPS BAU Outputs'!$A:$A,"*"&amp;$C223&amp;"*",'EPS BAU Outputs'!$A:$A,"*"&amp;$B223&amp;"*",'EPS BAU Outputs'!$A:$A,"*"&amp;$A223&amp;"*",'EPS BAU Outputs'!$B:$B,$B$199)/10^12*VLOOKUP($C223,GWPbyPollutant,2,FALSE)</f>
        <v>0</v>
      </c>
      <c r="AG223">
        <f>SUMIFS('EPS BAU Outputs'!AF:AF,'EPS BAU Outputs'!$A:$A,"*"&amp;$C223&amp;"*",'EPS BAU Outputs'!$A:$A,"*"&amp;$B223&amp;"*",'EPS BAU Outputs'!$A:$A,"*"&amp;$A223&amp;"*",'EPS BAU Outputs'!$B:$B,$B$199)/10^12*VLOOKUP($C223,GWPbyPollutant,2,FALSE)</f>
        <v>0</v>
      </c>
      <c r="AH223">
        <f>SUMIFS('EPS BAU Outputs'!AG:AG,'EPS BAU Outputs'!$A:$A,"*"&amp;$C223&amp;"*",'EPS BAU Outputs'!$A:$A,"*"&amp;$B223&amp;"*",'EPS BAU Outputs'!$A:$A,"*"&amp;$A223&amp;"*",'EPS BAU Outputs'!$B:$B,$B$199)/10^12*VLOOKUP($C223,GWPbyPollutant,2,FALSE)</f>
        <v>0</v>
      </c>
    </row>
    <row r="224" spans="1:34" hidden="1" outlineLevel="1">
      <c r="A224" t="s">
        <v>597</v>
      </c>
      <c r="B224" t="s">
        <v>532</v>
      </c>
      <c r="C224" t="s">
        <v>411</v>
      </c>
      <c r="D224">
        <f>SUMIFS('EPS BAU Outputs'!C:C,'EPS BAU Outputs'!$A:$A,"*"&amp;$C224&amp;"*",'EPS BAU Outputs'!$A:$A,"*"&amp;$B224&amp;"*",'EPS BAU Outputs'!$A:$A,"*"&amp;$A224&amp;"*",'EPS BAU Outputs'!$B:$B,$B$199)/10^12*VLOOKUP($C224,GWPbyPollutant,2,FALSE)</f>
        <v>0</v>
      </c>
      <c r="E224">
        <f>SUMIFS('EPS BAU Outputs'!D:D,'EPS BAU Outputs'!$A:$A,"*"&amp;$C224&amp;"*",'EPS BAU Outputs'!$A:$A,"*"&amp;$B224&amp;"*",'EPS BAU Outputs'!$A:$A,"*"&amp;$A224&amp;"*",'EPS BAU Outputs'!$B:$B,$B$199)/10^12*VLOOKUP($C224,GWPbyPollutant,2,FALSE)</f>
        <v>0</v>
      </c>
      <c r="F224">
        <f>SUMIFS('EPS BAU Outputs'!E:E,'EPS BAU Outputs'!$A:$A,"*"&amp;$C224&amp;"*",'EPS BAU Outputs'!$A:$A,"*"&amp;$B224&amp;"*",'EPS BAU Outputs'!$A:$A,"*"&amp;$A224&amp;"*",'EPS BAU Outputs'!$B:$B,$B$199)/10^12*VLOOKUP($C224,GWPbyPollutant,2,FALSE)</f>
        <v>0</v>
      </c>
      <c r="G224">
        <f>SUMIFS('EPS BAU Outputs'!F:F,'EPS BAU Outputs'!$A:$A,"*"&amp;$C224&amp;"*",'EPS BAU Outputs'!$A:$A,"*"&amp;$B224&amp;"*",'EPS BAU Outputs'!$A:$A,"*"&amp;$A224&amp;"*",'EPS BAU Outputs'!$B:$B,$B$199)/10^12*VLOOKUP($C224,GWPbyPollutant,2,FALSE)</f>
        <v>0</v>
      </c>
      <c r="H224">
        <f>SUMIFS('EPS BAU Outputs'!G:G,'EPS BAU Outputs'!$A:$A,"*"&amp;$C224&amp;"*",'EPS BAU Outputs'!$A:$A,"*"&amp;$B224&amp;"*",'EPS BAU Outputs'!$A:$A,"*"&amp;$A224&amp;"*",'EPS BAU Outputs'!$B:$B,$B$199)/10^12*VLOOKUP($C224,GWPbyPollutant,2,FALSE)</f>
        <v>0</v>
      </c>
      <c r="I224">
        <f>SUMIFS('EPS BAU Outputs'!H:H,'EPS BAU Outputs'!$A:$A,"*"&amp;$C224&amp;"*",'EPS BAU Outputs'!$A:$A,"*"&amp;$B224&amp;"*",'EPS BAU Outputs'!$A:$A,"*"&amp;$A224&amp;"*",'EPS BAU Outputs'!$B:$B,$B$199)/10^12*VLOOKUP($C224,GWPbyPollutant,2,FALSE)</f>
        <v>0</v>
      </c>
      <c r="J224">
        <f>SUMIFS('EPS BAU Outputs'!I:I,'EPS BAU Outputs'!$A:$A,"*"&amp;$C224&amp;"*",'EPS BAU Outputs'!$A:$A,"*"&amp;$B224&amp;"*",'EPS BAU Outputs'!$A:$A,"*"&amp;$A224&amp;"*",'EPS BAU Outputs'!$B:$B,$B$199)/10^12*VLOOKUP($C224,GWPbyPollutant,2,FALSE)</f>
        <v>0</v>
      </c>
      <c r="K224">
        <f>SUMIFS('EPS BAU Outputs'!J:J,'EPS BAU Outputs'!$A:$A,"*"&amp;$C224&amp;"*",'EPS BAU Outputs'!$A:$A,"*"&amp;$B224&amp;"*",'EPS BAU Outputs'!$A:$A,"*"&amp;$A224&amp;"*",'EPS BAU Outputs'!$B:$B,$B$199)/10^12*VLOOKUP($C224,GWPbyPollutant,2,FALSE)</f>
        <v>0</v>
      </c>
      <c r="L224">
        <f>SUMIFS('EPS BAU Outputs'!K:K,'EPS BAU Outputs'!$A:$A,"*"&amp;$C224&amp;"*",'EPS BAU Outputs'!$A:$A,"*"&amp;$B224&amp;"*",'EPS BAU Outputs'!$A:$A,"*"&amp;$A224&amp;"*",'EPS BAU Outputs'!$B:$B,$B$199)/10^12*VLOOKUP($C224,GWPbyPollutant,2,FALSE)</f>
        <v>0</v>
      </c>
      <c r="M224">
        <f>SUMIFS('EPS BAU Outputs'!L:L,'EPS BAU Outputs'!$A:$A,"*"&amp;$C224&amp;"*",'EPS BAU Outputs'!$A:$A,"*"&amp;$B224&amp;"*",'EPS BAU Outputs'!$A:$A,"*"&amp;$A224&amp;"*",'EPS BAU Outputs'!$B:$B,$B$199)/10^12*VLOOKUP($C224,GWPbyPollutant,2,FALSE)</f>
        <v>0</v>
      </c>
      <c r="N224">
        <f>SUMIFS('EPS BAU Outputs'!M:M,'EPS BAU Outputs'!$A:$A,"*"&amp;$C224&amp;"*",'EPS BAU Outputs'!$A:$A,"*"&amp;$B224&amp;"*",'EPS BAU Outputs'!$A:$A,"*"&amp;$A224&amp;"*",'EPS BAU Outputs'!$B:$B,$B$199)/10^12*VLOOKUP($C224,GWPbyPollutant,2,FALSE)</f>
        <v>0</v>
      </c>
      <c r="O224">
        <f>SUMIFS('EPS BAU Outputs'!N:N,'EPS BAU Outputs'!$A:$A,"*"&amp;$C224&amp;"*",'EPS BAU Outputs'!$A:$A,"*"&amp;$B224&amp;"*",'EPS BAU Outputs'!$A:$A,"*"&amp;$A224&amp;"*",'EPS BAU Outputs'!$B:$B,$B$199)/10^12*VLOOKUP($C224,GWPbyPollutant,2,FALSE)</f>
        <v>0</v>
      </c>
      <c r="P224">
        <f>SUMIFS('EPS BAU Outputs'!O:O,'EPS BAU Outputs'!$A:$A,"*"&amp;$C224&amp;"*",'EPS BAU Outputs'!$A:$A,"*"&amp;$B224&amp;"*",'EPS BAU Outputs'!$A:$A,"*"&amp;$A224&amp;"*",'EPS BAU Outputs'!$B:$B,$B$199)/10^12*VLOOKUP($C224,GWPbyPollutant,2,FALSE)</f>
        <v>0</v>
      </c>
      <c r="Q224">
        <f>SUMIFS('EPS BAU Outputs'!P:P,'EPS BAU Outputs'!$A:$A,"*"&amp;$C224&amp;"*",'EPS BAU Outputs'!$A:$A,"*"&amp;$B224&amp;"*",'EPS BAU Outputs'!$A:$A,"*"&amp;$A224&amp;"*",'EPS BAU Outputs'!$B:$B,$B$199)/10^12*VLOOKUP($C224,GWPbyPollutant,2,FALSE)</f>
        <v>0</v>
      </c>
      <c r="R224">
        <f>SUMIFS('EPS BAU Outputs'!Q:Q,'EPS BAU Outputs'!$A:$A,"*"&amp;$C224&amp;"*",'EPS BAU Outputs'!$A:$A,"*"&amp;$B224&amp;"*",'EPS BAU Outputs'!$A:$A,"*"&amp;$A224&amp;"*",'EPS BAU Outputs'!$B:$B,$B$199)/10^12*VLOOKUP($C224,GWPbyPollutant,2,FALSE)</f>
        <v>0</v>
      </c>
      <c r="S224">
        <f>SUMIFS('EPS BAU Outputs'!R:R,'EPS BAU Outputs'!$A:$A,"*"&amp;$C224&amp;"*",'EPS BAU Outputs'!$A:$A,"*"&amp;$B224&amp;"*",'EPS BAU Outputs'!$A:$A,"*"&amp;$A224&amp;"*",'EPS BAU Outputs'!$B:$B,$B$199)/10^12*VLOOKUP($C224,GWPbyPollutant,2,FALSE)</f>
        <v>0</v>
      </c>
      <c r="T224">
        <f>SUMIFS('EPS BAU Outputs'!S:S,'EPS BAU Outputs'!$A:$A,"*"&amp;$C224&amp;"*",'EPS BAU Outputs'!$A:$A,"*"&amp;$B224&amp;"*",'EPS BAU Outputs'!$A:$A,"*"&amp;$A224&amp;"*",'EPS BAU Outputs'!$B:$B,$B$199)/10^12*VLOOKUP($C224,GWPbyPollutant,2,FALSE)</f>
        <v>0</v>
      </c>
      <c r="U224">
        <f>SUMIFS('EPS BAU Outputs'!T:T,'EPS BAU Outputs'!$A:$A,"*"&amp;$C224&amp;"*",'EPS BAU Outputs'!$A:$A,"*"&amp;$B224&amp;"*",'EPS BAU Outputs'!$A:$A,"*"&amp;$A224&amp;"*",'EPS BAU Outputs'!$B:$B,$B$199)/10^12*VLOOKUP($C224,GWPbyPollutant,2,FALSE)</f>
        <v>0</v>
      </c>
      <c r="V224">
        <f>SUMIFS('EPS BAU Outputs'!U:U,'EPS BAU Outputs'!$A:$A,"*"&amp;$C224&amp;"*",'EPS BAU Outputs'!$A:$A,"*"&amp;$B224&amp;"*",'EPS BAU Outputs'!$A:$A,"*"&amp;$A224&amp;"*",'EPS BAU Outputs'!$B:$B,$B$199)/10^12*VLOOKUP($C224,GWPbyPollutant,2,FALSE)</f>
        <v>0</v>
      </c>
      <c r="W224">
        <f>SUMIFS('EPS BAU Outputs'!V:V,'EPS BAU Outputs'!$A:$A,"*"&amp;$C224&amp;"*",'EPS BAU Outputs'!$A:$A,"*"&amp;$B224&amp;"*",'EPS BAU Outputs'!$A:$A,"*"&amp;$A224&amp;"*",'EPS BAU Outputs'!$B:$B,$B$199)/10^12*VLOOKUP($C224,GWPbyPollutant,2,FALSE)</f>
        <v>0</v>
      </c>
      <c r="X224">
        <f>SUMIFS('EPS BAU Outputs'!W:W,'EPS BAU Outputs'!$A:$A,"*"&amp;$C224&amp;"*",'EPS BAU Outputs'!$A:$A,"*"&amp;$B224&amp;"*",'EPS BAU Outputs'!$A:$A,"*"&amp;$A224&amp;"*",'EPS BAU Outputs'!$B:$B,$B$199)/10^12*VLOOKUP($C224,GWPbyPollutant,2,FALSE)</f>
        <v>0</v>
      </c>
      <c r="Y224">
        <f>SUMIFS('EPS BAU Outputs'!X:X,'EPS BAU Outputs'!$A:$A,"*"&amp;$C224&amp;"*",'EPS BAU Outputs'!$A:$A,"*"&amp;$B224&amp;"*",'EPS BAU Outputs'!$A:$A,"*"&amp;$A224&amp;"*",'EPS BAU Outputs'!$B:$B,$B$199)/10^12*VLOOKUP($C224,GWPbyPollutant,2,FALSE)</f>
        <v>0</v>
      </c>
      <c r="Z224">
        <f>SUMIFS('EPS BAU Outputs'!Y:Y,'EPS BAU Outputs'!$A:$A,"*"&amp;$C224&amp;"*",'EPS BAU Outputs'!$A:$A,"*"&amp;$B224&amp;"*",'EPS BAU Outputs'!$A:$A,"*"&amp;$A224&amp;"*",'EPS BAU Outputs'!$B:$B,$B$199)/10^12*VLOOKUP($C224,GWPbyPollutant,2,FALSE)</f>
        <v>0</v>
      </c>
      <c r="AA224">
        <f>SUMIFS('EPS BAU Outputs'!Z:Z,'EPS BAU Outputs'!$A:$A,"*"&amp;$C224&amp;"*",'EPS BAU Outputs'!$A:$A,"*"&amp;$B224&amp;"*",'EPS BAU Outputs'!$A:$A,"*"&amp;$A224&amp;"*",'EPS BAU Outputs'!$B:$B,$B$199)/10^12*VLOOKUP($C224,GWPbyPollutant,2,FALSE)</f>
        <v>0</v>
      </c>
      <c r="AB224">
        <f>SUMIFS('EPS BAU Outputs'!AA:AA,'EPS BAU Outputs'!$A:$A,"*"&amp;$C224&amp;"*",'EPS BAU Outputs'!$A:$A,"*"&amp;$B224&amp;"*",'EPS BAU Outputs'!$A:$A,"*"&amp;$A224&amp;"*",'EPS BAU Outputs'!$B:$B,$B$199)/10^12*VLOOKUP($C224,GWPbyPollutant,2,FALSE)</f>
        <v>0</v>
      </c>
      <c r="AC224">
        <f>SUMIFS('EPS BAU Outputs'!AB:AB,'EPS BAU Outputs'!$A:$A,"*"&amp;$C224&amp;"*",'EPS BAU Outputs'!$A:$A,"*"&amp;$B224&amp;"*",'EPS BAU Outputs'!$A:$A,"*"&amp;$A224&amp;"*",'EPS BAU Outputs'!$B:$B,$B$199)/10^12*VLOOKUP($C224,GWPbyPollutant,2,FALSE)</f>
        <v>0</v>
      </c>
      <c r="AD224">
        <f>SUMIFS('EPS BAU Outputs'!AC:AC,'EPS BAU Outputs'!$A:$A,"*"&amp;$C224&amp;"*",'EPS BAU Outputs'!$A:$A,"*"&amp;$B224&amp;"*",'EPS BAU Outputs'!$A:$A,"*"&amp;$A224&amp;"*",'EPS BAU Outputs'!$B:$B,$B$199)/10^12*VLOOKUP($C224,GWPbyPollutant,2,FALSE)</f>
        <v>0</v>
      </c>
      <c r="AE224">
        <f>SUMIFS('EPS BAU Outputs'!AD:AD,'EPS BAU Outputs'!$A:$A,"*"&amp;$C224&amp;"*",'EPS BAU Outputs'!$A:$A,"*"&amp;$B224&amp;"*",'EPS BAU Outputs'!$A:$A,"*"&amp;$A224&amp;"*",'EPS BAU Outputs'!$B:$B,$B$199)/10^12*VLOOKUP($C224,GWPbyPollutant,2,FALSE)</f>
        <v>0</v>
      </c>
      <c r="AF224">
        <f>SUMIFS('EPS BAU Outputs'!AE:AE,'EPS BAU Outputs'!$A:$A,"*"&amp;$C224&amp;"*",'EPS BAU Outputs'!$A:$A,"*"&amp;$B224&amp;"*",'EPS BAU Outputs'!$A:$A,"*"&amp;$A224&amp;"*",'EPS BAU Outputs'!$B:$B,$B$199)/10^12*VLOOKUP($C224,GWPbyPollutant,2,FALSE)</f>
        <v>0</v>
      </c>
      <c r="AG224">
        <f>SUMIFS('EPS BAU Outputs'!AF:AF,'EPS BAU Outputs'!$A:$A,"*"&amp;$C224&amp;"*",'EPS BAU Outputs'!$A:$A,"*"&amp;$B224&amp;"*",'EPS BAU Outputs'!$A:$A,"*"&amp;$A224&amp;"*",'EPS BAU Outputs'!$B:$B,$B$199)/10^12*VLOOKUP($C224,GWPbyPollutant,2,FALSE)</f>
        <v>0</v>
      </c>
      <c r="AH224">
        <f>SUMIFS('EPS BAU Outputs'!AG:AG,'EPS BAU Outputs'!$A:$A,"*"&amp;$C224&amp;"*",'EPS BAU Outputs'!$A:$A,"*"&amp;$B224&amp;"*",'EPS BAU Outputs'!$A:$A,"*"&amp;$A224&amp;"*",'EPS BAU Outputs'!$B:$B,$B$199)/10^12*VLOOKUP($C224,GWPbyPollutant,2,FALSE)</f>
        <v>0</v>
      </c>
    </row>
    <row r="225" spans="1:36" hidden="1" outlineLevel="1">
      <c r="A225" t="s">
        <v>597</v>
      </c>
      <c r="B225" t="s">
        <v>532</v>
      </c>
      <c r="C225" t="s">
        <v>595</v>
      </c>
      <c r="D225">
        <f>SUMIFS('EPS BAU Outputs'!C:C,'EPS BAU Outputs'!$A:$A,"*"&amp;$C225&amp;"*",'EPS BAU Outputs'!$A:$A,"*"&amp;$B225&amp;"*",'EPS BAU Outputs'!$A:$A,"*"&amp;$A225&amp;"*",'EPS BAU Outputs'!$B:$B,$B$199)/10^12*VLOOKUP($C225,GWPbyPollutant,2,FALSE)</f>
        <v>0</v>
      </c>
      <c r="E225">
        <f>SUMIFS('EPS BAU Outputs'!D:D,'EPS BAU Outputs'!$A:$A,"*"&amp;$C225&amp;"*",'EPS BAU Outputs'!$A:$A,"*"&amp;$B225&amp;"*",'EPS BAU Outputs'!$A:$A,"*"&amp;$A225&amp;"*",'EPS BAU Outputs'!$B:$B,$B$199)/10^12*VLOOKUP($C225,GWPbyPollutant,2,FALSE)</f>
        <v>0</v>
      </c>
      <c r="F225">
        <f>SUMIFS('EPS BAU Outputs'!E:E,'EPS BAU Outputs'!$A:$A,"*"&amp;$C225&amp;"*",'EPS BAU Outputs'!$A:$A,"*"&amp;$B225&amp;"*",'EPS BAU Outputs'!$A:$A,"*"&amp;$A225&amp;"*",'EPS BAU Outputs'!$B:$B,$B$199)/10^12*VLOOKUP($C225,GWPbyPollutant,2,FALSE)</f>
        <v>0</v>
      </c>
      <c r="G225">
        <f>SUMIFS('EPS BAU Outputs'!F:F,'EPS BAU Outputs'!$A:$A,"*"&amp;$C225&amp;"*",'EPS BAU Outputs'!$A:$A,"*"&amp;$B225&amp;"*",'EPS BAU Outputs'!$A:$A,"*"&amp;$A225&amp;"*",'EPS BAU Outputs'!$B:$B,$B$199)/10^12*VLOOKUP($C225,GWPbyPollutant,2,FALSE)</f>
        <v>0</v>
      </c>
      <c r="H225">
        <f>SUMIFS('EPS BAU Outputs'!G:G,'EPS BAU Outputs'!$A:$A,"*"&amp;$C225&amp;"*",'EPS BAU Outputs'!$A:$A,"*"&amp;$B225&amp;"*",'EPS BAU Outputs'!$A:$A,"*"&amp;$A225&amp;"*",'EPS BAU Outputs'!$B:$B,$B$199)/10^12*VLOOKUP($C225,GWPbyPollutant,2,FALSE)</f>
        <v>0</v>
      </c>
      <c r="I225">
        <f>SUMIFS('EPS BAU Outputs'!H:H,'EPS BAU Outputs'!$A:$A,"*"&amp;$C225&amp;"*",'EPS BAU Outputs'!$A:$A,"*"&amp;$B225&amp;"*",'EPS BAU Outputs'!$A:$A,"*"&amp;$A225&amp;"*",'EPS BAU Outputs'!$B:$B,$B$199)/10^12*VLOOKUP($C225,GWPbyPollutant,2,FALSE)</f>
        <v>0</v>
      </c>
      <c r="J225">
        <f>SUMIFS('EPS BAU Outputs'!I:I,'EPS BAU Outputs'!$A:$A,"*"&amp;$C225&amp;"*",'EPS BAU Outputs'!$A:$A,"*"&amp;$B225&amp;"*",'EPS BAU Outputs'!$A:$A,"*"&amp;$A225&amp;"*",'EPS BAU Outputs'!$B:$B,$B$199)/10^12*VLOOKUP($C225,GWPbyPollutant,2,FALSE)</f>
        <v>0</v>
      </c>
      <c r="K225">
        <f>SUMIFS('EPS BAU Outputs'!J:J,'EPS BAU Outputs'!$A:$A,"*"&amp;$C225&amp;"*",'EPS BAU Outputs'!$A:$A,"*"&amp;$B225&amp;"*",'EPS BAU Outputs'!$A:$A,"*"&amp;$A225&amp;"*",'EPS BAU Outputs'!$B:$B,$B$199)/10^12*VLOOKUP($C225,GWPbyPollutant,2,FALSE)</f>
        <v>0</v>
      </c>
      <c r="L225">
        <f>SUMIFS('EPS BAU Outputs'!K:K,'EPS BAU Outputs'!$A:$A,"*"&amp;$C225&amp;"*",'EPS BAU Outputs'!$A:$A,"*"&amp;$B225&amp;"*",'EPS BAU Outputs'!$A:$A,"*"&amp;$A225&amp;"*",'EPS BAU Outputs'!$B:$B,$B$199)/10^12*VLOOKUP($C225,GWPbyPollutant,2,FALSE)</f>
        <v>0</v>
      </c>
      <c r="M225">
        <f>SUMIFS('EPS BAU Outputs'!L:L,'EPS BAU Outputs'!$A:$A,"*"&amp;$C225&amp;"*",'EPS BAU Outputs'!$A:$A,"*"&amp;$B225&amp;"*",'EPS BAU Outputs'!$A:$A,"*"&amp;$A225&amp;"*",'EPS BAU Outputs'!$B:$B,$B$199)/10^12*VLOOKUP($C225,GWPbyPollutant,2,FALSE)</f>
        <v>0</v>
      </c>
      <c r="N225">
        <f>SUMIFS('EPS BAU Outputs'!M:M,'EPS BAU Outputs'!$A:$A,"*"&amp;$C225&amp;"*",'EPS BAU Outputs'!$A:$A,"*"&amp;$B225&amp;"*",'EPS BAU Outputs'!$A:$A,"*"&amp;$A225&amp;"*",'EPS BAU Outputs'!$B:$B,$B$199)/10^12*VLOOKUP($C225,GWPbyPollutant,2,FALSE)</f>
        <v>0</v>
      </c>
      <c r="O225">
        <f>SUMIFS('EPS BAU Outputs'!N:N,'EPS BAU Outputs'!$A:$A,"*"&amp;$C225&amp;"*",'EPS BAU Outputs'!$A:$A,"*"&amp;$B225&amp;"*",'EPS BAU Outputs'!$A:$A,"*"&amp;$A225&amp;"*",'EPS BAU Outputs'!$B:$B,$B$199)/10^12*VLOOKUP($C225,GWPbyPollutant,2,FALSE)</f>
        <v>0</v>
      </c>
      <c r="P225">
        <f>SUMIFS('EPS BAU Outputs'!O:O,'EPS BAU Outputs'!$A:$A,"*"&amp;$C225&amp;"*",'EPS BAU Outputs'!$A:$A,"*"&amp;$B225&amp;"*",'EPS BAU Outputs'!$A:$A,"*"&amp;$A225&amp;"*",'EPS BAU Outputs'!$B:$B,$B$199)/10^12*VLOOKUP($C225,GWPbyPollutant,2,FALSE)</f>
        <v>0</v>
      </c>
      <c r="Q225">
        <f>SUMIFS('EPS BAU Outputs'!P:P,'EPS BAU Outputs'!$A:$A,"*"&amp;$C225&amp;"*",'EPS BAU Outputs'!$A:$A,"*"&amp;$B225&amp;"*",'EPS BAU Outputs'!$A:$A,"*"&amp;$A225&amp;"*",'EPS BAU Outputs'!$B:$B,$B$199)/10^12*VLOOKUP($C225,GWPbyPollutant,2,FALSE)</f>
        <v>0</v>
      </c>
      <c r="R225">
        <f>SUMIFS('EPS BAU Outputs'!Q:Q,'EPS BAU Outputs'!$A:$A,"*"&amp;$C225&amp;"*",'EPS BAU Outputs'!$A:$A,"*"&amp;$B225&amp;"*",'EPS BAU Outputs'!$A:$A,"*"&amp;$A225&amp;"*",'EPS BAU Outputs'!$B:$B,$B$199)/10^12*VLOOKUP($C225,GWPbyPollutant,2,FALSE)</f>
        <v>0</v>
      </c>
      <c r="S225">
        <f>SUMIFS('EPS BAU Outputs'!R:R,'EPS BAU Outputs'!$A:$A,"*"&amp;$C225&amp;"*",'EPS BAU Outputs'!$A:$A,"*"&amp;$B225&amp;"*",'EPS BAU Outputs'!$A:$A,"*"&amp;$A225&amp;"*",'EPS BAU Outputs'!$B:$B,$B$199)/10^12*VLOOKUP($C225,GWPbyPollutant,2,FALSE)</f>
        <v>0</v>
      </c>
      <c r="T225">
        <f>SUMIFS('EPS BAU Outputs'!S:S,'EPS BAU Outputs'!$A:$A,"*"&amp;$C225&amp;"*",'EPS BAU Outputs'!$A:$A,"*"&amp;$B225&amp;"*",'EPS BAU Outputs'!$A:$A,"*"&amp;$A225&amp;"*",'EPS BAU Outputs'!$B:$B,$B$199)/10^12*VLOOKUP($C225,GWPbyPollutant,2,FALSE)</f>
        <v>0</v>
      </c>
      <c r="U225">
        <f>SUMIFS('EPS BAU Outputs'!T:T,'EPS BAU Outputs'!$A:$A,"*"&amp;$C225&amp;"*",'EPS BAU Outputs'!$A:$A,"*"&amp;$B225&amp;"*",'EPS BAU Outputs'!$A:$A,"*"&amp;$A225&amp;"*",'EPS BAU Outputs'!$B:$B,$B$199)/10^12*VLOOKUP($C225,GWPbyPollutant,2,FALSE)</f>
        <v>0</v>
      </c>
      <c r="V225">
        <f>SUMIFS('EPS BAU Outputs'!U:U,'EPS BAU Outputs'!$A:$A,"*"&amp;$C225&amp;"*",'EPS BAU Outputs'!$A:$A,"*"&amp;$B225&amp;"*",'EPS BAU Outputs'!$A:$A,"*"&amp;$A225&amp;"*",'EPS BAU Outputs'!$B:$B,$B$199)/10^12*VLOOKUP($C225,GWPbyPollutant,2,FALSE)</f>
        <v>0</v>
      </c>
      <c r="W225">
        <f>SUMIFS('EPS BAU Outputs'!V:V,'EPS BAU Outputs'!$A:$A,"*"&amp;$C225&amp;"*",'EPS BAU Outputs'!$A:$A,"*"&amp;$B225&amp;"*",'EPS BAU Outputs'!$A:$A,"*"&amp;$A225&amp;"*",'EPS BAU Outputs'!$B:$B,$B$199)/10^12*VLOOKUP($C225,GWPbyPollutant,2,FALSE)</f>
        <v>0</v>
      </c>
      <c r="X225">
        <f>SUMIFS('EPS BAU Outputs'!W:W,'EPS BAU Outputs'!$A:$A,"*"&amp;$C225&amp;"*",'EPS BAU Outputs'!$A:$A,"*"&amp;$B225&amp;"*",'EPS BAU Outputs'!$A:$A,"*"&amp;$A225&amp;"*",'EPS BAU Outputs'!$B:$B,$B$199)/10^12*VLOOKUP($C225,GWPbyPollutant,2,FALSE)</f>
        <v>0</v>
      </c>
      <c r="Y225">
        <f>SUMIFS('EPS BAU Outputs'!X:X,'EPS BAU Outputs'!$A:$A,"*"&amp;$C225&amp;"*",'EPS BAU Outputs'!$A:$A,"*"&amp;$B225&amp;"*",'EPS BAU Outputs'!$A:$A,"*"&amp;$A225&amp;"*",'EPS BAU Outputs'!$B:$B,$B$199)/10^12*VLOOKUP($C225,GWPbyPollutant,2,FALSE)</f>
        <v>0</v>
      </c>
      <c r="Z225">
        <f>SUMIFS('EPS BAU Outputs'!Y:Y,'EPS BAU Outputs'!$A:$A,"*"&amp;$C225&amp;"*",'EPS BAU Outputs'!$A:$A,"*"&amp;$B225&amp;"*",'EPS BAU Outputs'!$A:$A,"*"&amp;$A225&amp;"*",'EPS BAU Outputs'!$B:$B,$B$199)/10^12*VLOOKUP($C225,GWPbyPollutant,2,FALSE)</f>
        <v>0</v>
      </c>
      <c r="AA225">
        <f>SUMIFS('EPS BAU Outputs'!Z:Z,'EPS BAU Outputs'!$A:$A,"*"&amp;$C225&amp;"*",'EPS BAU Outputs'!$A:$A,"*"&amp;$B225&amp;"*",'EPS BAU Outputs'!$A:$A,"*"&amp;$A225&amp;"*",'EPS BAU Outputs'!$B:$B,$B$199)/10^12*VLOOKUP($C225,GWPbyPollutant,2,FALSE)</f>
        <v>0</v>
      </c>
      <c r="AB225">
        <f>SUMIFS('EPS BAU Outputs'!AA:AA,'EPS BAU Outputs'!$A:$A,"*"&amp;$C225&amp;"*",'EPS BAU Outputs'!$A:$A,"*"&amp;$B225&amp;"*",'EPS BAU Outputs'!$A:$A,"*"&amp;$A225&amp;"*",'EPS BAU Outputs'!$B:$B,$B$199)/10^12*VLOOKUP($C225,GWPbyPollutant,2,FALSE)</f>
        <v>0</v>
      </c>
      <c r="AC225">
        <f>SUMIFS('EPS BAU Outputs'!AB:AB,'EPS BAU Outputs'!$A:$A,"*"&amp;$C225&amp;"*",'EPS BAU Outputs'!$A:$A,"*"&amp;$B225&amp;"*",'EPS BAU Outputs'!$A:$A,"*"&amp;$A225&amp;"*",'EPS BAU Outputs'!$B:$B,$B$199)/10^12*VLOOKUP($C225,GWPbyPollutant,2,FALSE)</f>
        <v>0</v>
      </c>
      <c r="AD225">
        <f>SUMIFS('EPS BAU Outputs'!AC:AC,'EPS BAU Outputs'!$A:$A,"*"&amp;$C225&amp;"*",'EPS BAU Outputs'!$A:$A,"*"&amp;$B225&amp;"*",'EPS BAU Outputs'!$A:$A,"*"&amp;$A225&amp;"*",'EPS BAU Outputs'!$B:$B,$B$199)/10^12*VLOOKUP($C225,GWPbyPollutant,2,FALSE)</f>
        <v>0</v>
      </c>
      <c r="AE225">
        <f>SUMIFS('EPS BAU Outputs'!AD:AD,'EPS BAU Outputs'!$A:$A,"*"&amp;$C225&amp;"*",'EPS BAU Outputs'!$A:$A,"*"&amp;$B225&amp;"*",'EPS BAU Outputs'!$A:$A,"*"&amp;$A225&amp;"*",'EPS BAU Outputs'!$B:$B,$B$199)/10^12*VLOOKUP($C225,GWPbyPollutant,2,FALSE)</f>
        <v>0</v>
      </c>
      <c r="AF225">
        <f>SUMIFS('EPS BAU Outputs'!AE:AE,'EPS BAU Outputs'!$A:$A,"*"&amp;$C225&amp;"*",'EPS BAU Outputs'!$A:$A,"*"&amp;$B225&amp;"*",'EPS BAU Outputs'!$A:$A,"*"&amp;$A225&amp;"*",'EPS BAU Outputs'!$B:$B,$B$199)/10^12*VLOOKUP($C225,GWPbyPollutant,2,FALSE)</f>
        <v>0</v>
      </c>
      <c r="AG225">
        <f>SUMIFS('EPS BAU Outputs'!AF:AF,'EPS BAU Outputs'!$A:$A,"*"&amp;$C225&amp;"*",'EPS BAU Outputs'!$A:$A,"*"&amp;$B225&amp;"*",'EPS BAU Outputs'!$A:$A,"*"&amp;$A225&amp;"*",'EPS BAU Outputs'!$B:$B,$B$199)/10^12*VLOOKUP($C225,GWPbyPollutant,2,FALSE)</f>
        <v>0</v>
      </c>
      <c r="AH225">
        <f>SUMIFS('EPS BAU Outputs'!AG:AG,'EPS BAU Outputs'!$A:$A,"*"&amp;$C225&amp;"*",'EPS BAU Outputs'!$A:$A,"*"&amp;$B225&amp;"*",'EPS BAU Outputs'!$A:$A,"*"&amp;$A225&amp;"*",'EPS BAU Outputs'!$B:$B,$B$199)/10^12*VLOOKUP($C225,GWPbyPollutant,2,FALSE)</f>
        <v>0</v>
      </c>
    </row>
    <row r="226" spans="1:36" hidden="1" outlineLevel="1"/>
    <row r="227" spans="1:36" hidden="1" outlineLevel="1">
      <c r="D227" s="12">
        <v>2020</v>
      </c>
      <c r="E227" s="12">
        <v>2021</v>
      </c>
      <c r="F227" s="12">
        <v>2022</v>
      </c>
      <c r="G227" s="12">
        <v>2023</v>
      </c>
      <c r="H227" s="12">
        <v>2024</v>
      </c>
      <c r="I227" s="12">
        <v>2025</v>
      </c>
      <c r="J227" s="12">
        <v>2026</v>
      </c>
      <c r="K227" s="12">
        <v>2027</v>
      </c>
      <c r="L227" s="12">
        <v>2028</v>
      </c>
      <c r="M227" s="12">
        <v>2029</v>
      </c>
      <c r="N227" s="12">
        <v>2030</v>
      </c>
      <c r="O227" s="12">
        <v>2031</v>
      </c>
      <c r="P227" s="12">
        <v>2032</v>
      </c>
      <c r="Q227" s="12">
        <v>2033</v>
      </c>
      <c r="R227" s="12">
        <v>2034</v>
      </c>
      <c r="S227" s="12">
        <v>2035</v>
      </c>
      <c r="T227" s="12">
        <v>2036</v>
      </c>
      <c r="U227" s="12">
        <v>2037</v>
      </c>
      <c r="V227" s="12">
        <v>2038</v>
      </c>
      <c r="W227" s="12">
        <v>2039</v>
      </c>
      <c r="X227" s="12">
        <v>2040</v>
      </c>
      <c r="Y227" s="12">
        <v>2041</v>
      </c>
      <c r="Z227" s="12">
        <v>2042</v>
      </c>
      <c r="AA227" s="12">
        <v>2043</v>
      </c>
      <c r="AB227" s="12">
        <v>2044</v>
      </c>
      <c r="AC227" s="12">
        <v>2045</v>
      </c>
      <c r="AD227" s="12">
        <v>2046</v>
      </c>
      <c r="AE227" s="12">
        <v>2047</v>
      </c>
      <c r="AF227" s="12">
        <v>2048</v>
      </c>
      <c r="AG227" s="12">
        <v>2049</v>
      </c>
      <c r="AH227" s="12">
        <v>2050</v>
      </c>
      <c r="AI227" s="70" t="s">
        <v>598</v>
      </c>
      <c r="AJ227" s="70" t="s">
        <v>409</v>
      </c>
    </row>
    <row r="228" spans="1:36" hidden="1" outlineLevel="1">
      <c r="B228" t="s">
        <v>599</v>
      </c>
      <c r="C228" t="s">
        <v>412</v>
      </c>
      <c r="D228" s="21">
        <f t="shared" ref="D228:M230" si="39">SUMIF($C$202:$C$225,$C228,D$202:D$225)</f>
        <v>98.055483120000005</v>
      </c>
      <c r="E228" s="21">
        <f t="shared" si="39"/>
        <v>119.59773727999999</v>
      </c>
      <c r="F228" s="21">
        <f t="shared" si="39"/>
        <v>120.56256520000001</v>
      </c>
      <c r="G228" s="21">
        <f t="shared" si="39"/>
        <v>121.57998747999999</v>
      </c>
      <c r="H228" s="21">
        <f t="shared" si="39"/>
        <v>122.55415367999998</v>
      </c>
      <c r="I228" s="21">
        <f t="shared" si="39"/>
        <v>123.52443432</v>
      </c>
      <c r="J228" s="21">
        <f t="shared" si="39"/>
        <v>124.20480827999999</v>
      </c>
      <c r="K228" s="21">
        <f t="shared" si="39"/>
        <v>124.88407512000001</v>
      </c>
      <c r="L228" s="21">
        <f t="shared" si="39"/>
        <v>125.57949404</v>
      </c>
      <c r="M228" s="21">
        <f t="shared" si="39"/>
        <v>126.22870288</v>
      </c>
      <c r="N228" s="21">
        <f t="shared" ref="N228:W230" si="40">SUMIF($C$202:$C$225,$C228,N$202:N$225)</f>
        <v>126.90723444</v>
      </c>
      <c r="O228" s="21">
        <f t="shared" si="40"/>
        <v>127.93386312</v>
      </c>
      <c r="P228" s="21">
        <f t="shared" si="40"/>
        <v>128.98830727999999</v>
      </c>
      <c r="Q228" s="21">
        <f t="shared" si="40"/>
        <v>129.98862772000001</v>
      </c>
      <c r="R228" s="21">
        <f t="shared" si="40"/>
        <v>131.01678211999999</v>
      </c>
      <c r="S228" s="21">
        <f t="shared" si="40"/>
        <v>132.06951380000001</v>
      </c>
      <c r="T228" s="21">
        <f t="shared" si="40"/>
        <v>133.54391092</v>
      </c>
      <c r="U228" s="21">
        <f t="shared" si="40"/>
        <v>134.98777516000001</v>
      </c>
      <c r="V228" s="21">
        <f t="shared" si="40"/>
        <v>136.49318116000001</v>
      </c>
      <c r="W228" s="21">
        <f t="shared" si="40"/>
        <v>137.93976419999998</v>
      </c>
      <c r="X228" s="21">
        <f t="shared" ref="X228:AH230" si="41">SUMIF($C$202:$C$225,$C228,X$202:X$225)</f>
        <v>139.44424115999999</v>
      </c>
      <c r="Y228" s="21">
        <f t="shared" si="41"/>
        <v>140.827855</v>
      </c>
      <c r="Z228" s="21">
        <f t="shared" si="41"/>
        <v>142.27676288000001</v>
      </c>
      <c r="AA228" s="21">
        <f t="shared" si="41"/>
        <v>143.72910972</v>
      </c>
      <c r="AB228" s="21">
        <f t="shared" si="41"/>
        <v>145.15235392</v>
      </c>
      <c r="AC228" s="21">
        <f t="shared" si="41"/>
        <v>146.60334807999999</v>
      </c>
      <c r="AD228" s="21">
        <f t="shared" si="41"/>
        <v>148.11058948000002</v>
      </c>
      <c r="AE228" s="21">
        <f t="shared" si="41"/>
        <v>149.59007980000001</v>
      </c>
      <c r="AF228" s="21">
        <f t="shared" si="41"/>
        <v>151.06922516</v>
      </c>
      <c r="AG228" s="21">
        <f t="shared" si="41"/>
        <v>152.63280536000002</v>
      </c>
      <c r="AH228" s="21">
        <f t="shared" si="41"/>
        <v>154.11265156000005</v>
      </c>
      <c r="AI228" s="74">
        <f>SUM(F228:AH228)</f>
        <v>3922.5362030400006</v>
      </c>
      <c r="AJ228" s="67">
        <f>AI228/$AI$231</f>
        <v>0.80179736049354444</v>
      </c>
    </row>
    <row r="229" spans="1:36" hidden="1" outlineLevel="1">
      <c r="B229" t="s">
        <v>599</v>
      </c>
      <c r="C229" t="s">
        <v>411</v>
      </c>
      <c r="D229" s="21">
        <f t="shared" si="39"/>
        <v>26.409953000000002</v>
      </c>
      <c r="E229" s="21">
        <f t="shared" si="39"/>
        <v>25.29669595</v>
      </c>
      <c r="F229" s="21">
        <f t="shared" si="39"/>
        <v>25.56291495</v>
      </c>
      <c r="G229" s="21">
        <f t="shared" si="39"/>
        <v>25.81333995</v>
      </c>
      <c r="H229" s="21">
        <f t="shared" si="39"/>
        <v>26.079113749999998</v>
      </c>
      <c r="I229" s="21">
        <f t="shared" si="39"/>
        <v>26.338363249999997</v>
      </c>
      <c r="J229" s="21">
        <f t="shared" si="39"/>
        <v>26.588793549999998</v>
      </c>
      <c r="K229" s="21">
        <f t="shared" si="39"/>
        <v>26.836186950000002</v>
      </c>
      <c r="L229" s="21">
        <f t="shared" si="39"/>
        <v>27.062348549999999</v>
      </c>
      <c r="M229" s="21">
        <f t="shared" si="39"/>
        <v>27.298731200000002</v>
      </c>
      <c r="N229" s="21">
        <f t="shared" si="40"/>
        <v>27.533394000000001</v>
      </c>
      <c r="O229" s="21">
        <f t="shared" si="40"/>
        <v>27.589210949999998</v>
      </c>
      <c r="P229" s="21">
        <f t="shared" si="40"/>
        <v>27.645907699999999</v>
      </c>
      <c r="Q229" s="21">
        <f t="shared" si="40"/>
        <v>27.692221749999998</v>
      </c>
      <c r="R229" s="21">
        <f t="shared" si="40"/>
        <v>27.73500335</v>
      </c>
      <c r="S229" s="21">
        <f t="shared" si="40"/>
        <v>27.77456785</v>
      </c>
      <c r="T229" s="21">
        <f t="shared" si="40"/>
        <v>27.811394899999996</v>
      </c>
      <c r="U229" s="21">
        <f t="shared" si="40"/>
        <v>27.85171995</v>
      </c>
      <c r="V229" s="21">
        <f t="shared" si="40"/>
        <v>27.898850200000002</v>
      </c>
      <c r="W229" s="21">
        <f t="shared" si="40"/>
        <v>27.947180899999999</v>
      </c>
      <c r="X229" s="21">
        <f t="shared" si="41"/>
        <v>27.996666999999999</v>
      </c>
      <c r="Y229" s="21">
        <f t="shared" si="41"/>
        <v>28.02634965</v>
      </c>
      <c r="Z229" s="21">
        <f t="shared" si="41"/>
        <v>28.064297649999997</v>
      </c>
      <c r="AA229" s="21">
        <f t="shared" si="41"/>
        <v>28.110084350000001</v>
      </c>
      <c r="AB229" s="21">
        <f t="shared" si="41"/>
        <v>28.151042750000002</v>
      </c>
      <c r="AC229" s="21">
        <f t="shared" si="41"/>
        <v>28.195764149999999</v>
      </c>
      <c r="AD229" s="21">
        <f t="shared" si="41"/>
        <v>28.234191799999998</v>
      </c>
      <c r="AE229" s="21">
        <f t="shared" si="41"/>
        <v>28.2732104</v>
      </c>
      <c r="AF229" s="21">
        <f t="shared" si="41"/>
        <v>28.311452550000002</v>
      </c>
      <c r="AG229" s="21">
        <f t="shared" si="41"/>
        <v>28.3533252</v>
      </c>
      <c r="AH229" s="21">
        <f t="shared" si="41"/>
        <v>28.393159999999998</v>
      </c>
      <c r="AI229" s="74">
        <f t="shared" ref="AI229:AI230" si="42">SUM(F229:AH229)</f>
        <v>799.16878919999976</v>
      </c>
      <c r="AJ229" s="67">
        <f>AI229/$AI$231</f>
        <v>0.16335640835456869</v>
      </c>
    </row>
    <row r="230" spans="1:36" hidden="1" outlineLevel="1">
      <c r="B230" t="s">
        <v>599</v>
      </c>
      <c r="C230" t="s">
        <v>595</v>
      </c>
      <c r="D230" s="21">
        <f t="shared" si="39"/>
        <v>12</v>
      </c>
      <c r="E230" s="21">
        <f t="shared" si="39"/>
        <v>11.8</v>
      </c>
      <c r="F230" s="21">
        <f t="shared" si="39"/>
        <v>11.34</v>
      </c>
      <c r="G230" s="21">
        <f t="shared" si="39"/>
        <v>10.88</v>
      </c>
      <c r="H230" s="21">
        <f t="shared" si="39"/>
        <v>10.42</v>
      </c>
      <c r="I230" s="21">
        <f t="shared" si="39"/>
        <v>9.9649999999999999</v>
      </c>
      <c r="J230" s="21">
        <f t="shared" si="39"/>
        <v>9.1809999999999992</v>
      </c>
      <c r="K230" s="21">
        <f t="shared" si="39"/>
        <v>8.3970000000000002</v>
      </c>
      <c r="L230" s="21">
        <f t="shared" si="39"/>
        <v>7.6130000000000004</v>
      </c>
      <c r="M230" s="21">
        <f t="shared" si="39"/>
        <v>6.8289999999999997</v>
      </c>
      <c r="N230" s="21">
        <f t="shared" si="40"/>
        <v>6.0449999999999999</v>
      </c>
      <c r="O230" s="21">
        <f t="shared" si="40"/>
        <v>5.7370000000000001</v>
      </c>
      <c r="P230" s="21">
        <f t="shared" si="40"/>
        <v>5.4290000000000003</v>
      </c>
      <c r="Q230" s="21">
        <f t="shared" si="40"/>
        <v>5.1210000000000004</v>
      </c>
      <c r="R230" s="21">
        <f t="shared" si="40"/>
        <v>4.8129999999999997</v>
      </c>
      <c r="S230" s="21">
        <f t="shared" si="40"/>
        <v>4.5049999999999999</v>
      </c>
      <c r="T230" s="21">
        <f t="shared" si="40"/>
        <v>4.4279999999999999</v>
      </c>
      <c r="U230" s="21">
        <f t="shared" si="40"/>
        <v>4.351</v>
      </c>
      <c r="V230" s="21">
        <f t="shared" si="40"/>
        <v>4.2729999999999997</v>
      </c>
      <c r="W230" s="21">
        <f t="shared" si="40"/>
        <v>4.1959999999999997</v>
      </c>
      <c r="X230" s="21">
        <f t="shared" si="41"/>
        <v>4.1189999999999998</v>
      </c>
      <c r="Y230" s="21">
        <f t="shared" si="41"/>
        <v>4.1369999999999996</v>
      </c>
      <c r="Z230" s="21">
        <f t="shared" si="41"/>
        <v>4.1559999999999997</v>
      </c>
      <c r="AA230" s="21">
        <f t="shared" si="41"/>
        <v>4.1749999999999998</v>
      </c>
      <c r="AB230" s="21">
        <f t="shared" si="41"/>
        <v>4.194</v>
      </c>
      <c r="AC230" s="21">
        <f t="shared" si="41"/>
        <v>4.2119999999999997</v>
      </c>
      <c r="AD230" s="21">
        <f t="shared" si="41"/>
        <v>4.2720000000000002</v>
      </c>
      <c r="AE230" s="21">
        <f t="shared" si="41"/>
        <v>4.3319999999999999</v>
      </c>
      <c r="AF230" s="21">
        <f t="shared" si="41"/>
        <v>4.3920000000000003</v>
      </c>
      <c r="AG230" s="21">
        <f t="shared" si="41"/>
        <v>4.4509999999999996</v>
      </c>
      <c r="AH230" s="21">
        <f t="shared" si="41"/>
        <v>4.5110000000000001</v>
      </c>
      <c r="AI230" s="74">
        <f t="shared" si="42"/>
        <v>170.47399999999993</v>
      </c>
      <c r="AJ230" s="67">
        <f>AI230/$AI$231</f>
        <v>3.4846231151886856E-2</v>
      </c>
    </row>
    <row r="231" spans="1:36" hidden="1" outlineLevel="1">
      <c r="D231" s="69">
        <f t="shared" ref="D231:AJ231" si="43">SUM(D228:D230)</f>
        <v>136.46543611999999</v>
      </c>
      <c r="E231" s="69">
        <f t="shared" si="43"/>
        <v>156.69443323000002</v>
      </c>
      <c r="F231" s="69">
        <f t="shared" si="43"/>
        <v>157.46548015000002</v>
      </c>
      <c r="G231" s="69">
        <f t="shared" si="43"/>
        <v>158.27332742999999</v>
      </c>
      <c r="H231" s="69">
        <f t="shared" si="43"/>
        <v>159.05326742999998</v>
      </c>
      <c r="I231" s="69">
        <f t="shared" si="43"/>
        <v>159.82779757</v>
      </c>
      <c r="J231" s="69">
        <f t="shared" si="43"/>
        <v>159.97460183000001</v>
      </c>
      <c r="K231" s="69">
        <f t="shared" si="43"/>
        <v>160.11726207000001</v>
      </c>
      <c r="L231" s="69">
        <f t="shared" si="43"/>
        <v>160.25484259000001</v>
      </c>
      <c r="M231" s="69">
        <f t="shared" si="43"/>
        <v>160.35643408000001</v>
      </c>
      <c r="N231" s="69">
        <f t="shared" si="43"/>
        <v>160.48562844</v>
      </c>
      <c r="O231" s="69">
        <f t="shared" si="43"/>
        <v>161.26007407</v>
      </c>
      <c r="P231" s="69">
        <f t="shared" si="43"/>
        <v>162.06321498</v>
      </c>
      <c r="Q231" s="69">
        <f t="shared" si="43"/>
        <v>162.80184947000001</v>
      </c>
      <c r="R231" s="69">
        <f t="shared" si="43"/>
        <v>163.56478546999998</v>
      </c>
      <c r="S231" s="69">
        <f t="shared" si="43"/>
        <v>164.34908165000002</v>
      </c>
      <c r="T231" s="69">
        <f t="shared" si="43"/>
        <v>165.78330582000001</v>
      </c>
      <c r="U231" s="69">
        <f t="shared" si="43"/>
        <v>167.19049511</v>
      </c>
      <c r="V231" s="69">
        <f t="shared" si="43"/>
        <v>168.66503136</v>
      </c>
      <c r="W231" s="69">
        <f t="shared" si="43"/>
        <v>170.08294509999999</v>
      </c>
      <c r="X231" s="69">
        <f t="shared" si="43"/>
        <v>171.55990815999999</v>
      </c>
      <c r="Y231" s="69">
        <f t="shared" si="43"/>
        <v>172.99120464999999</v>
      </c>
      <c r="Z231" s="69">
        <f t="shared" si="43"/>
        <v>174.49706053</v>
      </c>
      <c r="AA231" s="69">
        <f t="shared" si="43"/>
        <v>176.01419407</v>
      </c>
      <c r="AB231" s="69">
        <f t="shared" si="43"/>
        <v>177.49739666999997</v>
      </c>
      <c r="AC231" s="69">
        <f t="shared" si="43"/>
        <v>179.01111222999998</v>
      </c>
      <c r="AD231" s="69">
        <f t="shared" si="43"/>
        <v>180.61678128</v>
      </c>
      <c r="AE231" s="69">
        <f t="shared" si="43"/>
        <v>182.19529020000002</v>
      </c>
      <c r="AF231" s="69">
        <f t="shared" si="43"/>
        <v>183.77267771000001</v>
      </c>
      <c r="AG231" s="69">
        <f t="shared" si="43"/>
        <v>185.43713056000001</v>
      </c>
      <c r="AH231" s="69">
        <f t="shared" si="43"/>
        <v>187.01681156000004</v>
      </c>
      <c r="AI231" s="75">
        <f t="shared" si="43"/>
        <v>4892.1789922400003</v>
      </c>
      <c r="AJ231" s="68">
        <f t="shared" si="43"/>
        <v>1</v>
      </c>
    </row>
    <row r="232" spans="1:36" hidden="1" outlineLevel="1"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12"/>
      <c r="AJ232" s="12"/>
    </row>
    <row r="233" spans="1:36" hidden="1" outlineLevel="1">
      <c r="D233" s="21">
        <v>2020</v>
      </c>
      <c r="E233" s="21">
        <v>2021</v>
      </c>
      <c r="F233" s="21">
        <v>2022</v>
      </c>
      <c r="G233" s="21">
        <v>2023</v>
      </c>
      <c r="H233" s="21">
        <v>2024</v>
      </c>
      <c r="I233" s="21">
        <v>2025</v>
      </c>
      <c r="J233" s="21">
        <v>2026</v>
      </c>
      <c r="K233" s="21">
        <v>2027</v>
      </c>
      <c r="L233" s="21">
        <v>2028</v>
      </c>
      <c r="M233" s="21">
        <v>2029</v>
      </c>
      <c r="N233" s="21">
        <v>2030</v>
      </c>
      <c r="O233" s="21">
        <v>2031</v>
      </c>
      <c r="P233" s="21">
        <v>2032</v>
      </c>
      <c r="Q233" s="21">
        <v>2033</v>
      </c>
      <c r="R233" s="21">
        <v>2034</v>
      </c>
      <c r="S233" s="21">
        <v>2035</v>
      </c>
      <c r="T233" s="21">
        <v>2036</v>
      </c>
      <c r="U233" s="21">
        <v>2037</v>
      </c>
      <c r="V233" s="21">
        <v>2038</v>
      </c>
      <c r="W233" s="21">
        <v>2039</v>
      </c>
      <c r="X233" s="21">
        <v>2040</v>
      </c>
      <c r="Y233" s="21">
        <v>2041</v>
      </c>
      <c r="Z233" s="21">
        <v>2042</v>
      </c>
      <c r="AA233" s="21">
        <v>2043</v>
      </c>
      <c r="AB233" s="21">
        <v>2044</v>
      </c>
      <c r="AC233" s="21">
        <v>2045</v>
      </c>
      <c r="AD233" s="21">
        <v>2046</v>
      </c>
      <c r="AE233" s="21">
        <v>2047</v>
      </c>
      <c r="AF233" s="21">
        <v>2048</v>
      </c>
      <c r="AG233" s="21">
        <v>2049</v>
      </c>
      <c r="AH233" s="21">
        <v>2050</v>
      </c>
      <c r="AI233" s="70" t="s">
        <v>598</v>
      </c>
      <c r="AJ233" s="70" t="s">
        <v>409</v>
      </c>
    </row>
    <row r="234" spans="1:36" hidden="1" outlineLevel="1">
      <c r="B234" t="s">
        <v>521</v>
      </c>
      <c r="C234" t="s">
        <v>600</v>
      </c>
      <c r="D234" s="21">
        <f t="shared" ref="D234:M241" si="44">SUMIF($B$202:$B$225,$B234,D$202:D$225)</f>
        <v>2.9140437499999998</v>
      </c>
      <c r="E234" s="21">
        <f t="shared" si="44"/>
        <v>2.9427374999999998</v>
      </c>
      <c r="F234" s="21">
        <f t="shared" si="44"/>
        <v>2.9511811999999997</v>
      </c>
      <c r="G234" s="21">
        <f t="shared" si="44"/>
        <v>2.94150065</v>
      </c>
      <c r="H234" s="21">
        <f t="shared" si="44"/>
        <v>2.9291477500000003</v>
      </c>
      <c r="I234" s="21">
        <f t="shared" si="44"/>
        <v>2.9094920000000002</v>
      </c>
      <c r="J234" s="21">
        <f t="shared" si="44"/>
        <v>2.8927128999999994</v>
      </c>
      <c r="K234" s="21">
        <f t="shared" si="44"/>
        <v>2.8731705000000001</v>
      </c>
      <c r="L234" s="21">
        <f t="shared" si="44"/>
        <v>2.8492643500000003</v>
      </c>
      <c r="M234" s="21">
        <f t="shared" si="44"/>
        <v>2.8151524000000001</v>
      </c>
      <c r="N234" s="21">
        <f t="shared" ref="N234:W241" si="45">SUMIF($B$202:$B$225,$B234,N$202:N$225)</f>
        <v>2.77920605</v>
      </c>
      <c r="O234" s="21">
        <f t="shared" si="45"/>
        <v>2.74762905</v>
      </c>
      <c r="P234" s="21">
        <f t="shared" si="45"/>
        <v>2.7239346499999999</v>
      </c>
      <c r="Q234" s="21">
        <f t="shared" si="45"/>
        <v>2.6907485500000003</v>
      </c>
      <c r="R234" s="21">
        <f t="shared" si="45"/>
        <v>2.6550739999999995</v>
      </c>
      <c r="S234" s="21">
        <f t="shared" si="45"/>
        <v>2.6212466499999998</v>
      </c>
      <c r="T234" s="21">
        <f t="shared" si="45"/>
        <v>2.5883816500000005</v>
      </c>
      <c r="U234" s="21">
        <f t="shared" si="45"/>
        <v>2.5582038499999999</v>
      </c>
      <c r="V234" s="21">
        <f t="shared" si="45"/>
        <v>2.5321570500000004</v>
      </c>
      <c r="W234" s="21">
        <f t="shared" si="45"/>
        <v>2.5094737</v>
      </c>
      <c r="X234" s="21">
        <f t="shared" ref="X234:AH241" si="46">SUMIF($B$202:$B$225,$B234,X$202:X$225)</f>
        <v>2.4881454999999999</v>
      </c>
      <c r="Y234" s="21">
        <f t="shared" si="46"/>
        <v>2.4680284499999998</v>
      </c>
      <c r="Z234" s="21">
        <f t="shared" si="46"/>
        <v>2.4483568500000001</v>
      </c>
      <c r="AA234" s="21">
        <f t="shared" si="46"/>
        <v>2.4294150000000001</v>
      </c>
      <c r="AB234" s="21">
        <f t="shared" si="46"/>
        <v>2.4108908500000004</v>
      </c>
      <c r="AC234" s="21">
        <f t="shared" si="46"/>
        <v>2.391759</v>
      </c>
      <c r="AD234" s="21">
        <f t="shared" si="46"/>
        <v>2.37205625</v>
      </c>
      <c r="AE234" s="21">
        <f t="shared" si="46"/>
        <v>2.3518173</v>
      </c>
      <c r="AF234" s="21">
        <f t="shared" si="46"/>
        <v>2.3314202000000002</v>
      </c>
      <c r="AG234" s="21">
        <f t="shared" si="46"/>
        <v>2.3112778</v>
      </c>
      <c r="AH234" s="21">
        <f t="shared" si="46"/>
        <v>2.2912791000000001</v>
      </c>
      <c r="AI234" s="74">
        <f t="shared" ref="AI234:AI241" si="47">SUM(F234:AH234)</f>
        <v>75.862123249999982</v>
      </c>
      <c r="AJ234" s="67">
        <f t="shared" ref="AJ234:AJ241" si="48">AI234/$AI$242</f>
        <v>1.5506816772307985E-2</v>
      </c>
    </row>
    <row r="235" spans="1:36" hidden="1" outlineLevel="1">
      <c r="B235" t="s">
        <v>522</v>
      </c>
      <c r="C235" t="s">
        <v>600</v>
      </c>
      <c r="D235" s="21">
        <f t="shared" si="44"/>
        <v>0.30144715</v>
      </c>
      <c r="E235" s="21">
        <f t="shared" si="44"/>
        <v>0.24005531999999999</v>
      </c>
      <c r="F235" s="21">
        <f t="shared" si="44"/>
        <v>0.22605047</v>
      </c>
      <c r="G235" s="21">
        <f t="shared" si="44"/>
        <v>0.19994538000000001</v>
      </c>
      <c r="H235" s="21">
        <f t="shared" si="44"/>
        <v>0.20163866</v>
      </c>
      <c r="I235" s="21">
        <f t="shared" si="44"/>
        <v>0.20183556999999999</v>
      </c>
      <c r="J235" s="21">
        <f t="shared" si="44"/>
        <v>0.19385669</v>
      </c>
      <c r="K235" s="21">
        <f t="shared" si="44"/>
        <v>0.18983653</v>
      </c>
      <c r="L235" s="21">
        <f t="shared" si="44"/>
        <v>0.16364871</v>
      </c>
      <c r="M235" s="21">
        <f t="shared" si="44"/>
        <v>0.165544</v>
      </c>
      <c r="N235" s="21">
        <f t="shared" si="45"/>
        <v>0.16457473</v>
      </c>
      <c r="O235" s="21">
        <f t="shared" si="45"/>
        <v>0.16871842000000001</v>
      </c>
      <c r="P235" s="21">
        <f t="shared" si="45"/>
        <v>0.16694202000000002</v>
      </c>
      <c r="Q235" s="21">
        <f t="shared" si="45"/>
        <v>0.16884104</v>
      </c>
      <c r="R235" s="21">
        <f t="shared" si="45"/>
        <v>0.16922656</v>
      </c>
      <c r="S235" s="21">
        <f t="shared" si="45"/>
        <v>0.16169544999999999</v>
      </c>
      <c r="T235" s="21">
        <f t="shared" si="45"/>
        <v>0.15626182999999999</v>
      </c>
      <c r="U235" s="21">
        <f t="shared" si="45"/>
        <v>0.14601860999999999</v>
      </c>
      <c r="V235" s="21">
        <f t="shared" si="45"/>
        <v>0.14552873</v>
      </c>
      <c r="W235" s="21">
        <f t="shared" si="45"/>
        <v>0.13735384</v>
      </c>
      <c r="X235" s="21">
        <f t="shared" si="46"/>
        <v>0.13366664</v>
      </c>
      <c r="Y235" s="21">
        <f t="shared" si="46"/>
        <v>0.10877825000000001</v>
      </c>
      <c r="Z235" s="21">
        <f t="shared" si="46"/>
        <v>0.10339759</v>
      </c>
      <c r="AA235" s="21">
        <f t="shared" si="46"/>
        <v>0.10519801000000001</v>
      </c>
      <c r="AB235" s="21">
        <f t="shared" si="46"/>
        <v>0.10296973</v>
      </c>
      <c r="AC235" s="21">
        <f t="shared" si="46"/>
        <v>0.10231374</v>
      </c>
      <c r="AD235" s="21">
        <f t="shared" si="46"/>
        <v>0.10162044000000001</v>
      </c>
      <c r="AE235" s="21">
        <f t="shared" si="46"/>
        <v>0.10183608</v>
      </c>
      <c r="AF235" s="21">
        <f t="shared" si="46"/>
        <v>0.10130975</v>
      </c>
      <c r="AG235" s="21">
        <f t="shared" si="46"/>
        <v>0.10160277</v>
      </c>
      <c r="AH235" s="21">
        <f t="shared" si="46"/>
        <v>0.10174179</v>
      </c>
      <c r="AI235" s="74">
        <f t="shared" si="47"/>
        <v>4.29195203</v>
      </c>
      <c r="AJ235" s="67">
        <f t="shared" si="48"/>
        <v>8.7730887132460159E-4</v>
      </c>
    </row>
    <row r="236" spans="1:36" hidden="1" outlineLevel="1">
      <c r="B236" t="s">
        <v>523</v>
      </c>
      <c r="C236" t="s">
        <v>600</v>
      </c>
      <c r="D236" s="21">
        <f t="shared" si="44"/>
        <v>4.9802849999999996E-2</v>
      </c>
      <c r="E236" s="21">
        <f t="shared" si="44"/>
        <v>4.9690100000000001E-2</v>
      </c>
      <c r="F236" s="21">
        <f t="shared" si="44"/>
        <v>4.7553720000000001E-2</v>
      </c>
      <c r="G236" s="21">
        <f t="shared" si="44"/>
        <v>4.6760339999999997E-2</v>
      </c>
      <c r="H236" s="21">
        <f t="shared" si="44"/>
        <v>4.6000890000000003E-2</v>
      </c>
      <c r="I236" s="21">
        <f t="shared" si="44"/>
        <v>4.516191E-2</v>
      </c>
      <c r="J236" s="21">
        <f t="shared" si="44"/>
        <v>4.4323769999999998E-2</v>
      </c>
      <c r="K236" s="21">
        <f t="shared" si="44"/>
        <v>4.3508660000000005E-2</v>
      </c>
      <c r="L236" s="21">
        <f t="shared" si="44"/>
        <v>4.260564E-2</v>
      </c>
      <c r="M236" s="21">
        <f t="shared" si="44"/>
        <v>4.173963E-2</v>
      </c>
      <c r="N236" s="21">
        <f t="shared" si="45"/>
        <v>4.0919999999999998E-2</v>
      </c>
      <c r="O236" s="21">
        <f t="shared" si="45"/>
        <v>4.0299070000000006E-2</v>
      </c>
      <c r="P236" s="21">
        <f t="shared" si="45"/>
        <v>3.9969339999999999E-2</v>
      </c>
      <c r="Q236" s="21">
        <f t="shared" si="45"/>
        <v>3.9615570000000003E-2</v>
      </c>
      <c r="R236" s="21">
        <f t="shared" si="45"/>
        <v>3.9388529999999998E-2</v>
      </c>
      <c r="S236" s="21">
        <f t="shared" si="45"/>
        <v>3.9169160000000001E-2</v>
      </c>
      <c r="T236" s="21">
        <f t="shared" si="45"/>
        <v>3.898919E-2</v>
      </c>
      <c r="U236" s="21">
        <f t="shared" si="45"/>
        <v>3.8731370000000001E-2</v>
      </c>
      <c r="V236" s="21">
        <f t="shared" si="45"/>
        <v>3.8587290000000003E-2</v>
      </c>
      <c r="W236" s="21">
        <f t="shared" si="45"/>
        <v>3.8486939999999997E-2</v>
      </c>
      <c r="X236" s="21">
        <f t="shared" si="46"/>
        <v>3.8426679999999998E-2</v>
      </c>
      <c r="Y236" s="21">
        <f t="shared" si="46"/>
        <v>3.8406659999999995E-2</v>
      </c>
      <c r="Z236" s="21">
        <f t="shared" si="46"/>
        <v>3.8497859999999995E-2</v>
      </c>
      <c r="AA236" s="21">
        <f t="shared" si="46"/>
        <v>3.8489280000000001E-2</v>
      </c>
      <c r="AB236" s="21">
        <f t="shared" si="46"/>
        <v>3.8523870000000002E-2</v>
      </c>
      <c r="AC236" s="21">
        <f t="shared" si="46"/>
        <v>3.8623989999999997E-2</v>
      </c>
      <c r="AD236" s="21">
        <f t="shared" si="46"/>
        <v>3.8755690000000002E-2</v>
      </c>
      <c r="AE236" s="21">
        <f t="shared" si="46"/>
        <v>3.8857620000000002E-2</v>
      </c>
      <c r="AF236" s="21">
        <f t="shared" si="46"/>
        <v>3.9015859999999999E-2</v>
      </c>
      <c r="AG236" s="21">
        <f t="shared" si="46"/>
        <v>3.9177030000000002E-2</v>
      </c>
      <c r="AH236" s="21">
        <f t="shared" si="46"/>
        <v>3.9383330000000001E-2</v>
      </c>
      <c r="AI236" s="74">
        <f t="shared" si="47"/>
        <v>1.17796889</v>
      </c>
      <c r="AJ236" s="67">
        <f t="shared" si="48"/>
        <v>2.4078613882862849E-4</v>
      </c>
    </row>
    <row r="237" spans="1:36" hidden="1" outlineLevel="1">
      <c r="B237" t="s">
        <v>524</v>
      </c>
      <c r="C237" t="s">
        <v>600</v>
      </c>
      <c r="D237" s="21">
        <f t="shared" si="44"/>
        <v>6.6670049999999995E-2</v>
      </c>
      <c r="E237" s="21">
        <f t="shared" si="44"/>
        <v>6.7075439999999986E-2</v>
      </c>
      <c r="F237" s="21">
        <f t="shared" si="44"/>
        <v>6.740989E-2</v>
      </c>
      <c r="G237" s="21">
        <f t="shared" si="44"/>
        <v>6.8018679999999998E-2</v>
      </c>
      <c r="H237" s="21">
        <f t="shared" si="44"/>
        <v>6.8818100000000007E-2</v>
      </c>
      <c r="I237" s="21">
        <f t="shared" si="44"/>
        <v>6.904805E-2</v>
      </c>
      <c r="J237" s="21">
        <f t="shared" si="44"/>
        <v>6.9210140000000003E-2</v>
      </c>
      <c r="K237" s="21">
        <f t="shared" si="44"/>
        <v>6.9173979999999996E-2</v>
      </c>
      <c r="L237" s="21">
        <f t="shared" si="44"/>
        <v>6.8839529999999996E-2</v>
      </c>
      <c r="M237" s="21">
        <f t="shared" si="44"/>
        <v>6.8643099999999999E-2</v>
      </c>
      <c r="N237" s="21">
        <f t="shared" si="45"/>
        <v>6.8564440000000004E-2</v>
      </c>
      <c r="O237" s="21">
        <f t="shared" si="45"/>
        <v>6.8813169999999993E-2</v>
      </c>
      <c r="P237" s="21">
        <f t="shared" si="45"/>
        <v>6.9333199999999998E-2</v>
      </c>
      <c r="Q237" s="21">
        <f t="shared" si="45"/>
        <v>6.9651230000000008E-2</v>
      </c>
      <c r="R237" s="21">
        <f t="shared" si="45"/>
        <v>7.001172E-2</v>
      </c>
      <c r="S237" s="21">
        <f t="shared" si="45"/>
        <v>7.0349179999999997E-2</v>
      </c>
      <c r="T237" s="21">
        <f t="shared" si="45"/>
        <v>7.0690280000000008E-2</v>
      </c>
      <c r="U237" s="21">
        <f t="shared" si="45"/>
        <v>7.0825349999999995E-2</v>
      </c>
      <c r="V237" s="21">
        <f t="shared" si="45"/>
        <v>7.1187190000000011E-2</v>
      </c>
      <c r="W237" s="21">
        <f t="shared" si="45"/>
        <v>7.1617380000000008E-2</v>
      </c>
      <c r="X237" s="21">
        <f t="shared" si="46"/>
        <v>7.1897340000000004E-2</v>
      </c>
      <c r="Y237" s="21">
        <f t="shared" si="46"/>
        <v>7.2265189999999993E-2</v>
      </c>
      <c r="Z237" s="21">
        <f t="shared" si="46"/>
        <v>7.281784999999999E-2</v>
      </c>
      <c r="AA237" s="21">
        <f t="shared" si="46"/>
        <v>7.3190459999999999E-2</v>
      </c>
      <c r="AB237" s="21">
        <f t="shared" si="46"/>
        <v>7.3641999999999999E-2</v>
      </c>
      <c r="AC237" s="21">
        <f t="shared" si="46"/>
        <v>7.4038259999999995E-2</v>
      </c>
      <c r="AD237" s="21">
        <f t="shared" si="46"/>
        <v>7.4692359999999999E-2</v>
      </c>
      <c r="AE237" s="21">
        <f t="shared" si="46"/>
        <v>7.5332499999999997E-2</v>
      </c>
      <c r="AF237" s="21">
        <f t="shared" si="46"/>
        <v>7.6070009999999993E-2</v>
      </c>
      <c r="AG237" s="21">
        <f t="shared" si="46"/>
        <v>7.6847610000000011E-2</v>
      </c>
      <c r="AH237" s="21">
        <f t="shared" si="46"/>
        <v>7.775108E-2</v>
      </c>
      <c r="AI237" s="74">
        <f t="shared" si="47"/>
        <v>2.0687492700000001</v>
      </c>
      <c r="AJ237" s="67">
        <f t="shared" si="48"/>
        <v>4.2286867943332852E-4</v>
      </c>
    </row>
    <row r="238" spans="1:36" hidden="1" outlineLevel="1">
      <c r="B238" t="s">
        <v>590</v>
      </c>
      <c r="C238" t="s">
        <v>600</v>
      </c>
      <c r="D238" s="21">
        <f t="shared" si="44"/>
        <v>133.132317</v>
      </c>
      <c r="E238" s="21">
        <f t="shared" si="44"/>
        <v>153.39366800000002</v>
      </c>
      <c r="F238" s="21">
        <f t="shared" si="44"/>
        <v>154.17204950000001</v>
      </c>
      <c r="G238" s="21">
        <f t="shared" si="44"/>
        <v>155.0158515</v>
      </c>
      <c r="H238" s="21">
        <f t="shared" si="44"/>
        <v>155.80636349999997</v>
      </c>
      <c r="I238" s="21">
        <f t="shared" si="44"/>
        <v>156.60089150000002</v>
      </c>
      <c r="J238" s="21">
        <f t="shared" si="44"/>
        <v>156.77305950000002</v>
      </c>
      <c r="K238" s="21">
        <f t="shared" si="44"/>
        <v>156.94007249999999</v>
      </c>
      <c r="L238" s="21">
        <f t="shared" si="44"/>
        <v>157.12880949999999</v>
      </c>
      <c r="M238" s="21">
        <f t="shared" si="44"/>
        <v>157.26313300000001</v>
      </c>
      <c r="N238" s="21">
        <f t="shared" si="45"/>
        <v>157.42927499999999</v>
      </c>
      <c r="O238" s="21">
        <f t="shared" si="45"/>
        <v>158.23101299999999</v>
      </c>
      <c r="P238" s="21">
        <f t="shared" si="45"/>
        <v>159.05847199999999</v>
      </c>
      <c r="Q238" s="21">
        <f t="shared" si="45"/>
        <v>159.8283375</v>
      </c>
      <c r="R238" s="21">
        <f t="shared" si="45"/>
        <v>160.62636199999997</v>
      </c>
      <c r="S238" s="21">
        <f t="shared" si="45"/>
        <v>161.45189450000001</v>
      </c>
      <c r="T238" s="21">
        <f t="shared" si="45"/>
        <v>162.92426649999999</v>
      </c>
      <c r="U238" s="21">
        <f t="shared" si="45"/>
        <v>164.37209849999999</v>
      </c>
      <c r="V238" s="21">
        <f t="shared" si="45"/>
        <v>165.87295800000001</v>
      </c>
      <c r="W238" s="21">
        <f t="shared" si="45"/>
        <v>167.32146749999998</v>
      </c>
      <c r="X238" s="21">
        <f t="shared" si="46"/>
        <v>168.82324749999998</v>
      </c>
      <c r="Y238" s="21">
        <f t="shared" si="46"/>
        <v>170.29920300000001</v>
      </c>
      <c r="Z238" s="21">
        <f t="shared" si="46"/>
        <v>171.82946700000002</v>
      </c>
      <c r="AA238" s="21">
        <f t="shared" si="46"/>
        <v>173.36343299999999</v>
      </c>
      <c r="AB238" s="21">
        <f t="shared" si="46"/>
        <v>174.86688150000001</v>
      </c>
      <c r="AC238" s="21">
        <f t="shared" si="46"/>
        <v>176.39991199999997</v>
      </c>
      <c r="AD238" s="21">
        <f t="shared" si="46"/>
        <v>178.02523350000001</v>
      </c>
      <c r="AE238" s="21">
        <f t="shared" si="46"/>
        <v>179.62300549999998</v>
      </c>
      <c r="AF238" s="21">
        <f t="shared" si="46"/>
        <v>181.22051249999998</v>
      </c>
      <c r="AG238" s="21">
        <f t="shared" si="46"/>
        <v>182.90385499999999</v>
      </c>
      <c r="AH238" s="21">
        <f t="shared" si="46"/>
        <v>184.50230450000001</v>
      </c>
      <c r="AI238" s="74">
        <f t="shared" si="47"/>
        <v>4808.6734299999989</v>
      </c>
      <c r="AJ238" s="67">
        <f t="shared" si="48"/>
        <v>0.98293080396844501</v>
      </c>
    </row>
    <row r="239" spans="1:36" hidden="1" outlineLevel="1">
      <c r="B239" t="s">
        <v>530</v>
      </c>
      <c r="C239" t="s">
        <v>600</v>
      </c>
      <c r="D239" s="21">
        <f t="shared" si="44"/>
        <v>1.15532E-3</v>
      </c>
      <c r="E239" s="21">
        <f t="shared" si="44"/>
        <v>1.2068700000000001E-3</v>
      </c>
      <c r="F239" s="21">
        <f t="shared" si="44"/>
        <v>1.23537E-3</v>
      </c>
      <c r="G239" s="21">
        <f t="shared" si="44"/>
        <v>1.25088E-3</v>
      </c>
      <c r="H239" s="21">
        <f t="shared" si="44"/>
        <v>1.29853E-3</v>
      </c>
      <c r="I239" s="21">
        <f t="shared" si="44"/>
        <v>1.3685400000000001E-3</v>
      </c>
      <c r="J239" s="21">
        <f t="shared" si="44"/>
        <v>1.4388299999999999E-3</v>
      </c>
      <c r="K239" s="21">
        <f t="shared" si="44"/>
        <v>1.4999E-3</v>
      </c>
      <c r="L239" s="21">
        <f t="shared" si="44"/>
        <v>1.67486E-3</v>
      </c>
      <c r="M239" s="21">
        <f t="shared" si="44"/>
        <v>2.2219500000000003E-3</v>
      </c>
      <c r="N239" s="21">
        <f t="shared" si="45"/>
        <v>3.08822E-3</v>
      </c>
      <c r="O239" s="21">
        <f t="shared" si="45"/>
        <v>3.6013599999999996E-3</v>
      </c>
      <c r="P239" s="21">
        <f t="shared" si="45"/>
        <v>4.56377E-3</v>
      </c>
      <c r="Q239" s="21">
        <f t="shared" si="45"/>
        <v>4.6555800000000003E-3</v>
      </c>
      <c r="R239" s="21">
        <f t="shared" si="45"/>
        <v>4.7226600000000001E-3</v>
      </c>
      <c r="S239" s="21">
        <f t="shared" si="45"/>
        <v>4.7267100000000003E-3</v>
      </c>
      <c r="T239" s="21">
        <f t="shared" si="45"/>
        <v>4.7163699999999992E-3</v>
      </c>
      <c r="U239" s="21">
        <f t="shared" si="45"/>
        <v>4.6174299999999996E-3</v>
      </c>
      <c r="V239" s="21">
        <f t="shared" si="45"/>
        <v>4.6131000000000002E-3</v>
      </c>
      <c r="W239" s="21">
        <f t="shared" si="45"/>
        <v>4.5457399999999995E-3</v>
      </c>
      <c r="X239" s="21">
        <f t="shared" si="46"/>
        <v>4.5244999999999999E-3</v>
      </c>
      <c r="Y239" s="21">
        <f t="shared" si="46"/>
        <v>4.5231000000000004E-3</v>
      </c>
      <c r="Z239" s="21">
        <f t="shared" si="46"/>
        <v>4.5233799999999996E-3</v>
      </c>
      <c r="AA239" s="21">
        <f t="shared" si="46"/>
        <v>4.4683199999999996E-3</v>
      </c>
      <c r="AB239" s="21">
        <f t="shared" si="46"/>
        <v>4.4887199999999999E-3</v>
      </c>
      <c r="AC239" s="21">
        <f t="shared" si="46"/>
        <v>4.4652400000000005E-3</v>
      </c>
      <c r="AD239" s="21">
        <f t="shared" si="46"/>
        <v>4.4230399999999996E-3</v>
      </c>
      <c r="AE239" s="21">
        <f t="shared" si="46"/>
        <v>4.4411999999999993E-3</v>
      </c>
      <c r="AF239" s="21">
        <f t="shared" si="46"/>
        <v>4.3493899999999999E-3</v>
      </c>
      <c r="AG239" s="21">
        <f t="shared" si="46"/>
        <v>4.3703500000000003E-3</v>
      </c>
      <c r="AH239" s="21">
        <f t="shared" si="46"/>
        <v>4.3517599999999997E-3</v>
      </c>
      <c r="AI239" s="74">
        <f t="shared" si="47"/>
        <v>0.10476879999999997</v>
      </c>
      <c r="AJ239" s="67">
        <f t="shared" si="48"/>
        <v>2.1415569660510137E-5</v>
      </c>
    </row>
    <row r="240" spans="1:36" hidden="1" outlineLevel="1">
      <c r="B240" t="s">
        <v>531</v>
      </c>
      <c r="C240" t="s">
        <v>600</v>
      </c>
      <c r="D240" s="21">
        <f t="shared" si="44"/>
        <v>0</v>
      </c>
      <c r="E240" s="21">
        <f t="shared" si="44"/>
        <v>0</v>
      </c>
      <c r="F240" s="21">
        <f t="shared" si="44"/>
        <v>0</v>
      </c>
      <c r="G240" s="21">
        <f t="shared" si="44"/>
        <v>0</v>
      </c>
      <c r="H240" s="21">
        <f t="shared" si="44"/>
        <v>0</v>
      </c>
      <c r="I240" s="21">
        <f t="shared" si="44"/>
        <v>0</v>
      </c>
      <c r="J240" s="21">
        <f t="shared" si="44"/>
        <v>0</v>
      </c>
      <c r="K240" s="21">
        <f t="shared" si="44"/>
        <v>0</v>
      </c>
      <c r="L240" s="21">
        <f t="shared" si="44"/>
        <v>0</v>
      </c>
      <c r="M240" s="21">
        <f t="shared" si="44"/>
        <v>0</v>
      </c>
      <c r="N240" s="21">
        <f t="shared" si="45"/>
        <v>0</v>
      </c>
      <c r="O240" s="21">
        <f t="shared" si="45"/>
        <v>0</v>
      </c>
      <c r="P240" s="21">
        <f t="shared" si="45"/>
        <v>0</v>
      </c>
      <c r="Q240" s="21">
        <f t="shared" si="45"/>
        <v>0</v>
      </c>
      <c r="R240" s="21">
        <f t="shared" si="45"/>
        <v>0</v>
      </c>
      <c r="S240" s="21">
        <f t="shared" si="45"/>
        <v>0</v>
      </c>
      <c r="T240" s="21">
        <f t="shared" si="45"/>
        <v>0</v>
      </c>
      <c r="U240" s="21">
        <f t="shared" si="45"/>
        <v>0</v>
      </c>
      <c r="V240" s="21">
        <f t="shared" si="45"/>
        <v>0</v>
      </c>
      <c r="W240" s="21">
        <f t="shared" si="45"/>
        <v>0</v>
      </c>
      <c r="X240" s="21">
        <f t="shared" si="46"/>
        <v>0</v>
      </c>
      <c r="Y240" s="21">
        <f t="shared" si="46"/>
        <v>0</v>
      </c>
      <c r="Z240" s="21">
        <f t="shared" si="46"/>
        <v>0</v>
      </c>
      <c r="AA240" s="21">
        <f t="shared" si="46"/>
        <v>0</v>
      </c>
      <c r="AB240" s="21">
        <f t="shared" si="46"/>
        <v>0</v>
      </c>
      <c r="AC240" s="21">
        <f t="shared" si="46"/>
        <v>0</v>
      </c>
      <c r="AD240" s="21">
        <f t="shared" si="46"/>
        <v>0</v>
      </c>
      <c r="AE240" s="21">
        <f t="shared" si="46"/>
        <v>0</v>
      </c>
      <c r="AF240" s="21">
        <f t="shared" si="46"/>
        <v>0</v>
      </c>
      <c r="AG240" s="21">
        <f t="shared" si="46"/>
        <v>0</v>
      </c>
      <c r="AH240" s="21">
        <f t="shared" si="46"/>
        <v>0</v>
      </c>
      <c r="AI240" s="74">
        <f t="shared" si="47"/>
        <v>0</v>
      </c>
      <c r="AJ240" s="67">
        <f t="shared" si="48"/>
        <v>0</v>
      </c>
    </row>
    <row r="241" spans="1:37" hidden="1" outlineLevel="1">
      <c r="B241" t="s">
        <v>532</v>
      </c>
      <c r="C241" t="s">
        <v>600</v>
      </c>
      <c r="D241" s="21">
        <f t="shared" si="44"/>
        <v>0</v>
      </c>
      <c r="E241" s="21">
        <f t="shared" si="44"/>
        <v>0</v>
      </c>
      <c r="F241" s="21">
        <f t="shared" si="44"/>
        <v>0</v>
      </c>
      <c r="G241" s="21">
        <f t="shared" si="44"/>
        <v>0</v>
      </c>
      <c r="H241" s="21">
        <f t="shared" si="44"/>
        <v>0</v>
      </c>
      <c r="I241" s="21">
        <f t="shared" si="44"/>
        <v>0</v>
      </c>
      <c r="J241" s="21">
        <f t="shared" si="44"/>
        <v>0</v>
      </c>
      <c r="K241" s="21">
        <f t="shared" si="44"/>
        <v>0</v>
      </c>
      <c r="L241" s="21">
        <f t="shared" si="44"/>
        <v>0</v>
      </c>
      <c r="M241" s="21">
        <f t="shared" si="44"/>
        <v>0</v>
      </c>
      <c r="N241" s="21">
        <f t="shared" si="45"/>
        <v>0</v>
      </c>
      <c r="O241" s="21">
        <f t="shared" si="45"/>
        <v>0</v>
      </c>
      <c r="P241" s="21">
        <f t="shared" si="45"/>
        <v>0</v>
      </c>
      <c r="Q241" s="21">
        <f t="shared" si="45"/>
        <v>0</v>
      </c>
      <c r="R241" s="21">
        <f t="shared" si="45"/>
        <v>0</v>
      </c>
      <c r="S241" s="21">
        <f t="shared" si="45"/>
        <v>0</v>
      </c>
      <c r="T241" s="21">
        <f t="shared" si="45"/>
        <v>0</v>
      </c>
      <c r="U241" s="21">
        <f t="shared" si="45"/>
        <v>0</v>
      </c>
      <c r="V241" s="21">
        <f t="shared" si="45"/>
        <v>0</v>
      </c>
      <c r="W241" s="21">
        <f t="shared" si="45"/>
        <v>0</v>
      </c>
      <c r="X241" s="21">
        <f t="shared" si="46"/>
        <v>0</v>
      </c>
      <c r="Y241" s="21">
        <f t="shared" si="46"/>
        <v>0</v>
      </c>
      <c r="Z241" s="21">
        <f t="shared" si="46"/>
        <v>0</v>
      </c>
      <c r="AA241" s="21">
        <f t="shared" si="46"/>
        <v>0</v>
      </c>
      <c r="AB241" s="21">
        <f t="shared" si="46"/>
        <v>0</v>
      </c>
      <c r="AC241" s="21">
        <f t="shared" si="46"/>
        <v>0</v>
      </c>
      <c r="AD241" s="21">
        <f t="shared" si="46"/>
        <v>0</v>
      </c>
      <c r="AE241" s="21">
        <f t="shared" si="46"/>
        <v>0</v>
      </c>
      <c r="AF241" s="21">
        <f t="shared" si="46"/>
        <v>0</v>
      </c>
      <c r="AG241" s="21">
        <f t="shared" si="46"/>
        <v>0</v>
      </c>
      <c r="AH241" s="21">
        <f t="shared" si="46"/>
        <v>0</v>
      </c>
      <c r="AI241" s="74">
        <f t="shared" si="47"/>
        <v>0</v>
      </c>
      <c r="AJ241" s="67">
        <f t="shared" si="48"/>
        <v>0</v>
      </c>
    </row>
    <row r="242" spans="1:37" hidden="1" outlineLevel="1">
      <c r="D242" s="69">
        <f t="shared" ref="D242:AJ242" si="49">SUM(D234:D241)</f>
        <v>136.46543612000002</v>
      </c>
      <c r="E242" s="69">
        <f t="shared" si="49"/>
        <v>156.69443323000002</v>
      </c>
      <c r="F242" s="69">
        <f t="shared" si="49"/>
        <v>157.46548014999999</v>
      </c>
      <c r="G242" s="69">
        <f t="shared" si="49"/>
        <v>158.27332742999999</v>
      </c>
      <c r="H242" s="69">
        <f t="shared" si="49"/>
        <v>159.05326742999998</v>
      </c>
      <c r="I242" s="69">
        <f t="shared" si="49"/>
        <v>159.82779757</v>
      </c>
      <c r="J242" s="69">
        <f t="shared" si="49"/>
        <v>159.97460183000004</v>
      </c>
      <c r="K242" s="69">
        <f t="shared" si="49"/>
        <v>160.11726206999998</v>
      </c>
      <c r="L242" s="69">
        <f t="shared" si="49"/>
        <v>160.25484259000001</v>
      </c>
      <c r="M242" s="69">
        <f t="shared" si="49"/>
        <v>160.35643408000001</v>
      </c>
      <c r="N242" s="69">
        <f t="shared" si="49"/>
        <v>160.48562843999997</v>
      </c>
      <c r="O242" s="69">
        <f t="shared" si="49"/>
        <v>161.26007407</v>
      </c>
      <c r="P242" s="69">
        <f t="shared" si="49"/>
        <v>162.06321498</v>
      </c>
      <c r="Q242" s="69">
        <f t="shared" si="49"/>
        <v>162.80184947000001</v>
      </c>
      <c r="R242" s="69">
        <f t="shared" si="49"/>
        <v>163.56478546999998</v>
      </c>
      <c r="S242" s="69">
        <f t="shared" si="49"/>
        <v>164.34908165000002</v>
      </c>
      <c r="T242" s="69">
        <f t="shared" si="49"/>
        <v>165.78330582000001</v>
      </c>
      <c r="U242" s="69">
        <f t="shared" si="49"/>
        <v>167.19049511</v>
      </c>
      <c r="V242" s="69">
        <f t="shared" si="49"/>
        <v>168.66503136</v>
      </c>
      <c r="W242" s="69">
        <f t="shared" si="49"/>
        <v>170.08294509999999</v>
      </c>
      <c r="X242" s="69">
        <f t="shared" si="49"/>
        <v>171.55990815999999</v>
      </c>
      <c r="Y242" s="69">
        <f t="shared" si="49"/>
        <v>172.99120465000001</v>
      </c>
      <c r="Z242" s="69">
        <f t="shared" si="49"/>
        <v>174.49706053000003</v>
      </c>
      <c r="AA242" s="69">
        <f t="shared" si="49"/>
        <v>176.01419406999997</v>
      </c>
      <c r="AB242" s="69">
        <f t="shared" si="49"/>
        <v>177.49739667000003</v>
      </c>
      <c r="AC242" s="69">
        <f t="shared" si="49"/>
        <v>179.01111222999998</v>
      </c>
      <c r="AD242" s="69">
        <f t="shared" si="49"/>
        <v>180.61678128000003</v>
      </c>
      <c r="AE242" s="69">
        <f t="shared" si="49"/>
        <v>182.19529019999999</v>
      </c>
      <c r="AF242" s="69">
        <f t="shared" si="49"/>
        <v>183.77267770999998</v>
      </c>
      <c r="AG242" s="69">
        <f t="shared" si="49"/>
        <v>185.43713055999999</v>
      </c>
      <c r="AH242" s="69">
        <f t="shared" si="49"/>
        <v>187.01681156000001</v>
      </c>
      <c r="AI242" s="75">
        <f t="shared" si="49"/>
        <v>4892.1789922399985</v>
      </c>
      <c r="AJ242" s="68">
        <f t="shared" si="49"/>
        <v>1.0000000000000002</v>
      </c>
    </row>
    <row r="243" spans="1:37" hidden="1" outlineLevel="1"/>
    <row r="244" spans="1:37" collapsed="1"/>
    <row r="246" spans="1:37">
      <c r="A246" s="4" t="s">
        <v>290</v>
      </c>
      <c r="B246" s="5" t="s">
        <v>494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hidden="1" outlineLevel="1">
      <c r="A247" t="s">
        <v>236</v>
      </c>
    </row>
    <row r="248" spans="1:37" hidden="1" outlineLevel="1">
      <c r="A248" t="s">
        <v>513</v>
      </c>
      <c r="D248">
        <v>2020</v>
      </c>
      <c r="E248">
        <v>2021</v>
      </c>
      <c r="F248">
        <v>2022</v>
      </c>
      <c r="G248">
        <v>2023</v>
      </c>
      <c r="H248">
        <v>2024</v>
      </c>
      <c r="I248">
        <v>2025</v>
      </c>
      <c r="J248">
        <v>2026</v>
      </c>
      <c r="K248">
        <v>2027</v>
      </c>
      <c r="L248">
        <v>2028</v>
      </c>
      <c r="M248">
        <v>2029</v>
      </c>
      <c r="N248">
        <v>2030</v>
      </c>
      <c r="O248">
        <v>2031</v>
      </c>
      <c r="P248">
        <v>2032</v>
      </c>
      <c r="Q248">
        <v>2033</v>
      </c>
      <c r="R248">
        <v>2034</v>
      </c>
      <c r="S248">
        <v>2035</v>
      </c>
      <c r="T248">
        <v>2036</v>
      </c>
      <c r="U248">
        <v>2037</v>
      </c>
      <c r="V248">
        <v>2038</v>
      </c>
      <c r="W248">
        <v>2039</v>
      </c>
      <c r="X248">
        <v>2040</v>
      </c>
      <c r="Y248">
        <v>2041</v>
      </c>
      <c r="Z248">
        <v>2042</v>
      </c>
      <c r="AA248">
        <v>2043</v>
      </c>
      <c r="AB248">
        <v>2044</v>
      </c>
      <c r="AC248">
        <v>2045</v>
      </c>
      <c r="AD248">
        <v>2046</v>
      </c>
      <c r="AE248">
        <v>2047</v>
      </c>
      <c r="AF248">
        <v>2048</v>
      </c>
      <c r="AG248">
        <v>2049</v>
      </c>
      <c r="AH248">
        <v>2050</v>
      </c>
    </row>
    <row r="249" spans="1:37" hidden="1" outlineLevel="1">
      <c r="A249" t="s">
        <v>597</v>
      </c>
      <c r="B249" t="s">
        <v>521</v>
      </c>
      <c r="C249" t="s">
        <v>412</v>
      </c>
      <c r="D249">
        <f>SUMIFS('EPS BAU Outputs'!C:C,'EPS BAU Outputs'!$A:$A,"*"&amp;$C249&amp;"*",'EPS BAU Outputs'!$A:$A,"*"&amp;$B249&amp;"*",'EPS BAU Outputs'!$A:$A,"*"&amp;$A249&amp;"*",'EPS BAU Outputs'!$B:$B,$B$246)/10^12*VLOOKUP($C249,GWPbyPollutant,2,FALSE)</f>
        <v>0.17270288</v>
      </c>
      <c r="E249">
        <f>SUMIFS('EPS BAU Outputs'!D:D,'EPS BAU Outputs'!$A:$A,"*"&amp;$C249&amp;"*",'EPS BAU Outputs'!$A:$A,"*"&amp;$B249&amp;"*",'EPS BAU Outputs'!$A:$A,"*"&amp;$A249&amp;"*",'EPS BAU Outputs'!$B:$B,$B$246)/10^12*VLOOKUP($C249,GWPbyPollutant,2,FALSE)</f>
        <v>0.17631404000000001</v>
      </c>
      <c r="F249">
        <f>SUMIFS('EPS BAU Outputs'!E:E,'EPS BAU Outputs'!$A:$A,"*"&amp;$C249&amp;"*",'EPS BAU Outputs'!$A:$A,"*"&amp;$B249&amp;"*",'EPS BAU Outputs'!$A:$A,"*"&amp;$A249&amp;"*",'EPS BAU Outputs'!$B:$B,$B$246)/10^12*VLOOKUP($C249,GWPbyPollutant,2,FALSE)</f>
        <v>0.18049248000000001</v>
      </c>
      <c r="G249">
        <f>SUMIFS('EPS BAU Outputs'!F:F,'EPS BAU Outputs'!$A:$A,"*"&amp;$C249&amp;"*",'EPS BAU Outputs'!$A:$A,"*"&amp;$B249&amp;"*",'EPS BAU Outputs'!$A:$A,"*"&amp;$A249&amp;"*",'EPS BAU Outputs'!$B:$B,$B$246)/10^12*VLOOKUP($C249,GWPbyPollutant,2,FALSE)</f>
        <v>0.18533620000000001</v>
      </c>
      <c r="H249">
        <f>SUMIFS('EPS BAU Outputs'!G:G,'EPS BAU Outputs'!$A:$A,"*"&amp;$C249&amp;"*",'EPS BAU Outputs'!$A:$A,"*"&amp;$B249&amp;"*",'EPS BAU Outputs'!$A:$A,"*"&amp;$A249&amp;"*",'EPS BAU Outputs'!$B:$B,$B$246)/10^12*VLOOKUP($C249,GWPbyPollutant,2,FALSE)</f>
        <v>0.19024851999999998</v>
      </c>
      <c r="I249">
        <f>SUMIFS('EPS BAU Outputs'!H:H,'EPS BAU Outputs'!$A:$A,"*"&amp;$C249&amp;"*",'EPS BAU Outputs'!$A:$A,"*"&amp;$B249&amp;"*",'EPS BAU Outputs'!$A:$A,"*"&amp;$A249&amp;"*",'EPS BAU Outputs'!$B:$B,$B$246)/10^12*VLOOKUP($C249,GWPbyPollutant,2,FALSE)</f>
        <v>0.1952972</v>
      </c>
      <c r="J249">
        <f>SUMIFS('EPS BAU Outputs'!I:I,'EPS BAU Outputs'!$A:$A,"*"&amp;$C249&amp;"*",'EPS BAU Outputs'!$A:$A,"*"&amp;$B249&amp;"*",'EPS BAU Outputs'!$A:$A,"*"&amp;$A249&amp;"*",'EPS BAU Outputs'!$B:$B,$B$246)/10^12*VLOOKUP($C249,GWPbyPollutant,2,FALSE)</f>
        <v>0.20033076</v>
      </c>
      <c r="K249">
        <f>SUMIFS('EPS BAU Outputs'!J:J,'EPS BAU Outputs'!$A:$A,"*"&amp;$C249&amp;"*",'EPS BAU Outputs'!$A:$A,"*"&amp;$B249&amp;"*",'EPS BAU Outputs'!$A:$A,"*"&amp;$A249&amp;"*",'EPS BAU Outputs'!$B:$B,$B$246)/10^12*VLOOKUP($C249,GWPbyPollutant,2,FALSE)</f>
        <v>0.20554632</v>
      </c>
      <c r="L249">
        <f>SUMIFS('EPS BAU Outputs'!K:K,'EPS BAU Outputs'!$A:$A,"*"&amp;$C249&amp;"*",'EPS BAU Outputs'!$A:$A,"*"&amp;$B249&amp;"*",'EPS BAU Outputs'!$A:$A,"*"&amp;$A249&amp;"*",'EPS BAU Outputs'!$B:$B,$B$246)/10^12*VLOOKUP($C249,GWPbyPollutant,2,FALSE)</f>
        <v>0.21100939999999999</v>
      </c>
      <c r="M249">
        <f>SUMIFS('EPS BAU Outputs'!L:L,'EPS BAU Outputs'!$A:$A,"*"&amp;$C249&amp;"*",'EPS BAU Outputs'!$A:$A,"*"&amp;$B249&amp;"*",'EPS BAU Outputs'!$A:$A,"*"&amp;$A249&amp;"*",'EPS BAU Outputs'!$B:$B,$B$246)/10^12*VLOOKUP($C249,GWPbyPollutant,2,FALSE)</f>
        <v>0.2165898</v>
      </c>
      <c r="N249">
        <f>SUMIFS('EPS BAU Outputs'!M:M,'EPS BAU Outputs'!$A:$A,"*"&amp;$C249&amp;"*",'EPS BAU Outputs'!$A:$A,"*"&amp;$B249&amp;"*",'EPS BAU Outputs'!$A:$A,"*"&amp;$A249&amp;"*",'EPS BAU Outputs'!$B:$B,$B$246)/10^12*VLOOKUP($C249,GWPbyPollutant,2,FALSE)</f>
        <v>0.22202291999999998</v>
      </c>
      <c r="O249">
        <f>SUMIFS('EPS BAU Outputs'!N:N,'EPS BAU Outputs'!$A:$A,"*"&amp;$C249&amp;"*",'EPS BAU Outputs'!$A:$A,"*"&amp;$B249&amp;"*",'EPS BAU Outputs'!$A:$A,"*"&amp;$A249&amp;"*",'EPS BAU Outputs'!$B:$B,$B$246)/10^12*VLOOKUP($C249,GWPbyPollutant,2,FALSE)</f>
        <v>0.22726703999999998</v>
      </c>
      <c r="P249">
        <f>SUMIFS('EPS BAU Outputs'!O:O,'EPS BAU Outputs'!$A:$A,"*"&amp;$C249&amp;"*",'EPS BAU Outputs'!$A:$A,"*"&amp;$B249&amp;"*",'EPS BAU Outputs'!$A:$A,"*"&amp;$A249&amp;"*",'EPS BAU Outputs'!$B:$B,$B$246)/10^12*VLOOKUP($C249,GWPbyPollutant,2,FALSE)</f>
        <v>0.23227819999999999</v>
      </c>
      <c r="Q249">
        <f>SUMIFS('EPS BAU Outputs'!P:P,'EPS BAU Outputs'!$A:$A,"*"&amp;$C249&amp;"*",'EPS BAU Outputs'!$A:$A,"*"&amp;$B249&amp;"*",'EPS BAU Outputs'!$A:$A,"*"&amp;$A249&amp;"*",'EPS BAU Outputs'!$B:$B,$B$246)/10^12*VLOOKUP($C249,GWPbyPollutant,2,FALSE)</f>
        <v>0.23713788</v>
      </c>
      <c r="R249">
        <f>SUMIFS('EPS BAU Outputs'!Q:Q,'EPS BAU Outputs'!$A:$A,"*"&amp;$C249&amp;"*",'EPS BAU Outputs'!$A:$A,"*"&amp;$B249&amp;"*",'EPS BAU Outputs'!$A:$A,"*"&amp;$A249&amp;"*",'EPS BAU Outputs'!$B:$B,$B$246)/10^12*VLOOKUP($C249,GWPbyPollutant,2,FALSE)</f>
        <v>0.24190908000000003</v>
      </c>
      <c r="S249">
        <f>SUMIFS('EPS BAU Outputs'!R:R,'EPS BAU Outputs'!$A:$A,"*"&amp;$C249&amp;"*",'EPS BAU Outputs'!$A:$A,"*"&amp;$B249&amp;"*",'EPS BAU Outputs'!$A:$A,"*"&amp;$A249&amp;"*",'EPS BAU Outputs'!$B:$B,$B$246)/10^12*VLOOKUP($C249,GWPbyPollutant,2,FALSE)</f>
        <v>0.24303944</v>
      </c>
      <c r="T249">
        <f>SUMIFS('EPS BAU Outputs'!S:S,'EPS BAU Outputs'!$A:$A,"*"&amp;$C249&amp;"*",'EPS BAU Outputs'!$A:$A,"*"&amp;$B249&amp;"*",'EPS BAU Outputs'!$A:$A,"*"&amp;$A249&amp;"*",'EPS BAU Outputs'!$B:$B,$B$246)/10^12*VLOOKUP($C249,GWPbyPollutant,2,FALSE)</f>
        <v>0.24403652000000001</v>
      </c>
      <c r="U249">
        <f>SUMIFS('EPS BAU Outputs'!T:T,'EPS BAU Outputs'!$A:$A,"*"&amp;$C249&amp;"*",'EPS BAU Outputs'!$A:$A,"*"&amp;$B249&amp;"*",'EPS BAU Outputs'!$A:$A,"*"&amp;$A249&amp;"*",'EPS BAU Outputs'!$B:$B,$B$246)/10^12*VLOOKUP($C249,GWPbyPollutant,2,FALSE)</f>
        <v>0.24455256</v>
      </c>
      <c r="V249">
        <f>SUMIFS('EPS BAU Outputs'!U:U,'EPS BAU Outputs'!$A:$A,"*"&amp;$C249&amp;"*",'EPS BAU Outputs'!$A:$A,"*"&amp;$B249&amp;"*",'EPS BAU Outputs'!$A:$A,"*"&amp;$A249&amp;"*",'EPS BAU Outputs'!$B:$B,$B$246)/10^12*VLOOKUP($C249,GWPbyPollutant,2,FALSE)</f>
        <v>0.24511983999999998</v>
      </c>
      <c r="W249">
        <f>SUMIFS('EPS BAU Outputs'!V:V,'EPS BAU Outputs'!$A:$A,"*"&amp;$C249&amp;"*",'EPS BAU Outputs'!$A:$A,"*"&amp;$B249&amp;"*",'EPS BAU Outputs'!$A:$A,"*"&amp;$A249&amp;"*",'EPS BAU Outputs'!$B:$B,$B$246)/10^12*VLOOKUP($C249,GWPbyPollutant,2,FALSE)</f>
        <v>0.24566023999999997</v>
      </c>
      <c r="X249">
        <f>SUMIFS('EPS BAU Outputs'!W:W,'EPS BAU Outputs'!$A:$A,"*"&amp;$C249&amp;"*",'EPS BAU Outputs'!$A:$A,"*"&amp;$B249&amp;"*",'EPS BAU Outputs'!$A:$A,"*"&amp;$A249&amp;"*",'EPS BAU Outputs'!$B:$B,$B$246)/10^12*VLOOKUP($C249,GWPbyPollutant,2,FALSE)</f>
        <v>0.24635575999999998</v>
      </c>
      <c r="Y249">
        <f>SUMIFS('EPS BAU Outputs'!X:X,'EPS BAU Outputs'!$A:$A,"*"&amp;$C249&amp;"*",'EPS BAU Outputs'!$A:$A,"*"&amp;$B249&amp;"*",'EPS BAU Outputs'!$A:$A,"*"&amp;$A249&amp;"*",'EPS BAU Outputs'!$B:$B,$B$246)/10^12*VLOOKUP($C249,GWPbyPollutant,2,FALSE)</f>
        <v>0.24706723999999999</v>
      </c>
      <c r="Z249">
        <f>SUMIFS('EPS BAU Outputs'!Y:Y,'EPS BAU Outputs'!$A:$A,"*"&amp;$C249&amp;"*",'EPS BAU Outputs'!$A:$A,"*"&amp;$B249&amp;"*",'EPS BAU Outputs'!$A:$A,"*"&amp;$A249&amp;"*",'EPS BAU Outputs'!$B:$B,$B$246)/10^12*VLOOKUP($C249,GWPbyPollutant,2,FALSE)</f>
        <v>0.24774288</v>
      </c>
      <c r="AA249">
        <f>SUMIFS('EPS BAU Outputs'!Z:Z,'EPS BAU Outputs'!$A:$A,"*"&amp;$C249&amp;"*",'EPS BAU Outputs'!$A:$A,"*"&amp;$B249&amp;"*",'EPS BAU Outputs'!$A:$A,"*"&amp;$A249&amp;"*",'EPS BAU Outputs'!$B:$B,$B$246)/10^12*VLOOKUP($C249,GWPbyPollutant,2,FALSE)</f>
        <v>0.24858819999999998</v>
      </c>
      <c r="AB249">
        <f>SUMIFS('EPS BAU Outputs'!AA:AA,'EPS BAU Outputs'!$A:$A,"*"&amp;$C249&amp;"*",'EPS BAU Outputs'!$A:$A,"*"&amp;$B249&amp;"*",'EPS BAU Outputs'!$A:$A,"*"&amp;$A249&amp;"*",'EPS BAU Outputs'!$B:$B,$B$246)/10^12*VLOOKUP($C249,GWPbyPollutant,2,FALSE)</f>
        <v>0.24958807999999999</v>
      </c>
      <c r="AC249">
        <f>SUMIFS('EPS BAU Outputs'!AB:AB,'EPS BAU Outputs'!$A:$A,"*"&amp;$C249&amp;"*",'EPS BAU Outputs'!$A:$A,"*"&amp;$B249&amp;"*",'EPS BAU Outputs'!$A:$A,"*"&amp;$A249&amp;"*",'EPS BAU Outputs'!$B:$B,$B$246)/10^12*VLOOKUP($C249,GWPbyPollutant,2,FALSE)</f>
        <v>0.25076295999999998</v>
      </c>
      <c r="AD249">
        <f>SUMIFS('EPS BAU Outputs'!AC:AC,'EPS BAU Outputs'!$A:$A,"*"&amp;$C249&amp;"*",'EPS BAU Outputs'!$A:$A,"*"&amp;$B249&amp;"*",'EPS BAU Outputs'!$A:$A,"*"&amp;$A249&amp;"*",'EPS BAU Outputs'!$B:$B,$B$246)/10^12*VLOOKUP($C249,GWPbyPollutant,2,FALSE)</f>
        <v>0.25200783999999998</v>
      </c>
      <c r="AE249">
        <f>SUMIFS('EPS BAU Outputs'!AD:AD,'EPS BAU Outputs'!$A:$A,"*"&amp;$C249&amp;"*",'EPS BAU Outputs'!$A:$A,"*"&amp;$B249&amp;"*",'EPS BAU Outputs'!$A:$A,"*"&amp;$A249&amp;"*",'EPS BAU Outputs'!$B:$B,$B$246)/10^12*VLOOKUP($C249,GWPbyPollutant,2,FALSE)</f>
        <v>0.25302424000000001</v>
      </c>
      <c r="AF249">
        <f>SUMIFS('EPS BAU Outputs'!AE:AE,'EPS BAU Outputs'!$A:$A,"*"&amp;$C249&amp;"*",'EPS BAU Outputs'!$A:$A,"*"&amp;$B249&amp;"*",'EPS BAU Outputs'!$A:$A,"*"&amp;$A249&amp;"*",'EPS BAU Outputs'!$B:$B,$B$246)/10^12*VLOOKUP($C249,GWPbyPollutant,2,FALSE)</f>
        <v>0.25457879999999999</v>
      </c>
      <c r="AG249">
        <f>SUMIFS('EPS BAU Outputs'!AF:AF,'EPS BAU Outputs'!$A:$A,"*"&amp;$C249&amp;"*",'EPS BAU Outputs'!$A:$A,"*"&amp;$B249&amp;"*",'EPS BAU Outputs'!$A:$A,"*"&amp;$A249&amp;"*",'EPS BAU Outputs'!$B:$B,$B$246)/10^12*VLOOKUP($C249,GWPbyPollutant,2,FALSE)</f>
        <v>0.25634363999999998</v>
      </c>
      <c r="AH249">
        <f>SUMIFS('EPS BAU Outputs'!AG:AG,'EPS BAU Outputs'!$A:$A,"*"&amp;$C249&amp;"*",'EPS BAU Outputs'!$A:$A,"*"&amp;$B249&amp;"*",'EPS BAU Outputs'!$A:$A,"*"&amp;$A249&amp;"*",'EPS BAU Outputs'!$B:$B,$B$246)/10^12*VLOOKUP($C249,GWPbyPollutant,2,FALSE)</f>
        <v>0.2583994</v>
      </c>
    </row>
    <row r="250" spans="1:37" hidden="1" outlineLevel="1">
      <c r="A250" t="s">
        <v>597</v>
      </c>
      <c r="B250" t="s">
        <v>521</v>
      </c>
      <c r="C250" t="s">
        <v>411</v>
      </c>
      <c r="D250">
        <f>SUMIFS('EPS BAU Outputs'!C:C,'EPS BAU Outputs'!$A:$A,"*"&amp;$C250&amp;"*",'EPS BAU Outputs'!$A:$A,"*"&amp;$B250&amp;"*",'EPS BAU Outputs'!$A:$A,"*"&amp;$A250&amp;"*",'EPS BAU Outputs'!$B:$B,$B$246)/10^12*VLOOKUP($C250,GWPbyPollutant,2,FALSE)</f>
        <v>0.32690134999999998</v>
      </c>
      <c r="E250">
        <f>SUMIFS('EPS BAU Outputs'!D:D,'EPS BAU Outputs'!$A:$A,"*"&amp;$C250&amp;"*",'EPS BAU Outputs'!$A:$A,"*"&amp;$B250&amp;"*",'EPS BAU Outputs'!$A:$A,"*"&amp;$A250&amp;"*",'EPS BAU Outputs'!$B:$B,$B$246)/10^12*VLOOKUP($C250,GWPbyPollutant,2,FALSE)</f>
        <v>0.33373570000000002</v>
      </c>
      <c r="F250">
        <f>SUMIFS('EPS BAU Outputs'!E:E,'EPS BAU Outputs'!$A:$A,"*"&amp;$C250&amp;"*",'EPS BAU Outputs'!$A:$A,"*"&amp;$B250&amp;"*",'EPS BAU Outputs'!$A:$A,"*"&amp;$A250&amp;"*",'EPS BAU Outputs'!$B:$B,$B$246)/10^12*VLOOKUP($C250,GWPbyPollutant,2,FALSE)</f>
        <v>0.34164594999999998</v>
      </c>
      <c r="G250">
        <f>SUMIFS('EPS BAU Outputs'!F:F,'EPS BAU Outputs'!$A:$A,"*"&amp;$C250&amp;"*",'EPS BAU Outputs'!$A:$A,"*"&amp;$B250&amp;"*",'EPS BAU Outputs'!$A:$A,"*"&amp;$A250&amp;"*",'EPS BAU Outputs'!$B:$B,$B$246)/10^12*VLOOKUP($C250,GWPbyPollutant,2,FALSE)</f>
        <v>0.35081230000000002</v>
      </c>
      <c r="H250">
        <f>SUMIFS('EPS BAU Outputs'!G:G,'EPS BAU Outputs'!$A:$A,"*"&amp;$C250&amp;"*",'EPS BAU Outputs'!$A:$A,"*"&amp;$B250&amp;"*",'EPS BAU Outputs'!$A:$A,"*"&amp;$A250&amp;"*",'EPS BAU Outputs'!$B:$B,$B$246)/10^12*VLOOKUP($C250,GWPbyPollutant,2,FALSE)</f>
        <v>0.36011114999999999</v>
      </c>
      <c r="I250">
        <f>SUMIFS('EPS BAU Outputs'!H:H,'EPS BAU Outputs'!$A:$A,"*"&amp;$C250&amp;"*",'EPS BAU Outputs'!$A:$A,"*"&amp;$B250&amp;"*",'EPS BAU Outputs'!$A:$A,"*"&amp;$A250&amp;"*",'EPS BAU Outputs'!$B:$B,$B$246)/10^12*VLOOKUP($C250,GWPbyPollutant,2,FALSE)</f>
        <v>0.36966705</v>
      </c>
      <c r="J250">
        <f>SUMIFS('EPS BAU Outputs'!I:I,'EPS BAU Outputs'!$A:$A,"*"&amp;$C250&amp;"*",'EPS BAU Outputs'!$A:$A,"*"&amp;$B250&amp;"*",'EPS BAU Outputs'!$A:$A,"*"&amp;$A250&amp;"*",'EPS BAU Outputs'!$B:$B,$B$246)/10^12*VLOOKUP($C250,GWPbyPollutant,2,FALSE)</f>
        <v>0.37919644999999996</v>
      </c>
      <c r="K250">
        <f>SUMIFS('EPS BAU Outputs'!J:J,'EPS BAU Outputs'!$A:$A,"*"&amp;$C250&amp;"*",'EPS BAU Outputs'!$A:$A,"*"&amp;$B250&amp;"*",'EPS BAU Outputs'!$A:$A,"*"&amp;$A250&amp;"*",'EPS BAU Outputs'!$B:$B,$B$246)/10^12*VLOOKUP($C250,GWPbyPollutant,2,FALSE)</f>
        <v>0.38906769999999996</v>
      </c>
      <c r="L250">
        <f>SUMIFS('EPS BAU Outputs'!K:K,'EPS BAU Outputs'!$A:$A,"*"&amp;$C250&amp;"*",'EPS BAU Outputs'!$A:$A,"*"&amp;$B250&amp;"*",'EPS BAU Outputs'!$A:$A,"*"&amp;$A250&amp;"*",'EPS BAU Outputs'!$B:$B,$B$246)/10^12*VLOOKUP($C250,GWPbyPollutant,2,FALSE)</f>
        <v>0.39940799999999999</v>
      </c>
      <c r="M250">
        <f>SUMIFS('EPS BAU Outputs'!L:L,'EPS BAU Outputs'!$A:$A,"*"&amp;$C250&amp;"*",'EPS BAU Outputs'!$A:$A,"*"&amp;$B250&amp;"*",'EPS BAU Outputs'!$A:$A,"*"&amp;$A250&amp;"*",'EPS BAU Outputs'!$B:$B,$B$246)/10^12*VLOOKUP($C250,GWPbyPollutant,2,FALSE)</f>
        <v>0.40997090000000003</v>
      </c>
      <c r="N250">
        <f>SUMIFS('EPS BAU Outputs'!M:M,'EPS BAU Outputs'!$A:$A,"*"&amp;$C250&amp;"*",'EPS BAU Outputs'!$A:$A,"*"&amp;$B250&amp;"*",'EPS BAU Outputs'!$A:$A,"*"&amp;$A250&amp;"*",'EPS BAU Outputs'!$B:$B,$B$246)/10^12*VLOOKUP($C250,GWPbyPollutant,2,FALSE)</f>
        <v>0.42025555000000003</v>
      </c>
      <c r="O250">
        <f>SUMIFS('EPS BAU Outputs'!N:N,'EPS BAU Outputs'!$A:$A,"*"&amp;$C250&amp;"*",'EPS BAU Outputs'!$A:$A,"*"&amp;$B250&amp;"*",'EPS BAU Outputs'!$A:$A,"*"&amp;$A250&amp;"*",'EPS BAU Outputs'!$B:$B,$B$246)/10^12*VLOOKUP($C250,GWPbyPollutant,2,FALSE)</f>
        <v>0.43018245000000005</v>
      </c>
      <c r="P250">
        <f>SUMIFS('EPS BAU Outputs'!O:O,'EPS BAU Outputs'!$A:$A,"*"&amp;$C250&amp;"*",'EPS BAU Outputs'!$A:$A,"*"&amp;$B250&amp;"*",'EPS BAU Outputs'!$A:$A,"*"&amp;$A250&amp;"*",'EPS BAU Outputs'!$B:$B,$B$246)/10^12*VLOOKUP($C250,GWPbyPollutant,2,FALSE)</f>
        <v>0.43966680000000002</v>
      </c>
      <c r="Q250">
        <f>SUMIFS('EPS BAU Outputs'!P:P,'EPS BAU Outputs'!$A:$A,"*"&amp;$C250&amp;"*",'EPS BAU Outputs'!$A:$A,"*"&amp;$B250&amp;"*",'EPS BAU Outputs'!$A:$A,"*"&amp;$A250&amp;"*",'EPS BAU Outputs'!$B:$B,$B$246)/10^12*VLOOKUP($C250,GWPbyPollutant,2,FALSE)</f>
        <v>0.44886494999999998</v>
      </c>
      <c r="R250">
        <f>SUMIFS('EPS BAU Outputs'!Q:Q,'EPS BAU Outputs'!$A:$A,"*"&amp;$C250&amp;"*",'EPS BAU Outputs'!$A:$A,"*"&amp;$B250&amp;"*",'EPS BAU Outputs'!$A:$A,"*"&amp;$A250&amp;"*",'EPS BAU Outputs'!$B:$B,$B$246)/10^12*VLOOKUP($C250,GWPbyPollutant,2,FALSE)</f>
        <v>0.45789615</v>
      </c>
      <c r="S250">
        <f>SUMIFS('EPS BAU Outputs'!R:R,'EPS BAU Outputs'!$A:$A,"*"&amp;$C250&amp;"*",'EPS BAU Outputs'!$A:$A,"*"&amp;$B250&amp;"*",'EPS BAU Outputs'!$A:$A,"*"&amp;$A250&amp;"*",'EPS BAU Outputs'!$B:$B,$B$246)/10^12*VLOOKUP($C250,GWPbyPollutant,2,FALSE)</f>
        <v>0.46003470000000002</v>
      </c>
      <c r="T250">
        <f>SUMIFS('EPS BAU Outputs'!S:S,'EPS BAU Outputs'!$A:$A,"*"&amp;$C250&amp;"*",'EPS BAU Outputs'!$A:$A,"*"&amp;$B250&amp;"*",'EPS BAU Outputs'!$A:$A,"*"&amp;$A250&amp;"*",'EPS BAU Outputs'!$B:$B,$B$246)/10^12*VLOOKUP($C250,GWPbyPollutant,2,FALSE)</f>
        <v>0.46192149999999998</v>
      </c>
      <c r="U250">
        <f>SUMIFS('EPS BAU Outputs'!T:T,'EPS BAU Outputs'!$A:$A,"*"&amp;$C250&amp;"*",'EPS BAU Outputs'!$A:$A,"*"&amp;$B250&amp;"*",'EPS BAU Outputs'!$A:$A,"*"&amp;$A250&amp;"*",'EPS BAU Outputs'!$B:$B,$B$246)/10^12*VLOOKUP($C250,GWPbyPollutant,2,FALSE)</f>
        <v>0.46289934999999999</v>
      </c>
      <c r="V250">
        <f>SUMIFS('EPS BAU Outputs'!U:U,'EPS BAU Outputs'!$A:$A,"*"&amp;$C250&amp;"*",'EPS BAU Outputs'!$A:$A,"*"&amp;$B250&amp;"*",'EPS BAU Outputs'!$A:$A,"*"&amp;$A250&amp;"*",'EPS BAU Outputs'!$B:$B,$B$246)/10^12*VLOOKUP($C250,GWPbyPollutant,2,FALSE)</f>
        <v>0.46397260000000001</v>
      </c>
      <c r="W250">
        <f>SUMIFS('EPS BAU Outputs'!V:V,'EPS BAU Outputs'!$A:$A,"*"&amp;$C250&amp;"*",'EPS BAU Outputs'!$A:$A,"*"&amp;$B250&amp;"*",'EPS BAU Outputs'!$A:$A,"*"&amp;$A250&amp;"*",'EPS BAU Outputs'!$B:$B,$B$246)/10^12*VLOOKUP($C250,GWPbyPollutant,2,FALSE)</f>
        <v>0.46499550000000001</v>
      </c>
      <c r="X250">
        <f>SUMIFS('EPS BAU Outputs'!W:W,'EPS BAU Outputs'!$A:$A,"*"&amp;$C250&amp;"*",'EPS BAU Outputs'!$A:$A,"*"&amp;$B250&amp;"*",'EPS BAU Outputs'!$A:$A,"*"&amp;$A250&amp;"*",'EPS BAU Outputs'!$B:$B,$B$246)/10^12*VLOOKUP($C250,GWPbyPollutant,2,FALSE)</f>
        <v>0.46631254999999999</v>
      </c>
      <c r="Y250">
        <f>SUMIFS('EPS BAU Outputs'!X:X,'EPS BAU Outputs'!$A:$A,"*"&amp;$C250&amp;"*",'EPS BAU Outputs'!$A:$A,"*"&amp;$B250&amp;"*",'EPS BAU Outputs'!$A:$A,"*"&amp;$A250&amp;"*",'EPS BAU Outputs'!$B:$B,$B$246)/10^12*VLOOKUP($C250,GWPbyPollutant,2,FALSE)</f>
        <v>0.46765875000000001</v>
      </c>
      <c r="Z250">
        <f>SUMIFS('EPS BAU Outputs'!Y:Y,'EPS BAU Outputs'!$A:$A,"*"&amp;$C250&amp;"*",'EPS BAU Outputs'!$A:$A,"*"&amp;$B250&amp;"*",'EPS BAU Outputs'!$A:$A,"*"&amp;$A250&amp;"*",'EPS BAU Outputs'!$B:$B,$B$246)/10^12*VLOOKUP($C250,GWPbyPollutant,2,FALSE)</f>
        <v>0.46893604999999999</v>
      </c>
      <c r="AA250">
        <f>SUMIFS('EPS BAU Outputs'!Z:Z,'EPS BAU Outputs'!$A:$A,"*"&amp;$C250&amp;"*",'EPS BAU Outputs'!$A:$A,"*"&amp;$B250&amp;"*",'EPS BAU Outputs'!$A:$A,"*"&amp;$A250&amp;"*",'EPS BAU Outputs'!$B:$B,$B$246)/10^12*VLOOKUP($C250,GWPbyPollutant,2,FALSE)</f>
        <v>0.47053665</v>
      </c>
      <c r="AB250">
        <f>SUMIFS('EPS BAU Outputs'!AA:AA,'EPS BAU Outputs'!$A:$A,"*"&amp;$C250&amp;"*",'EPS BAU Outputs'!$A:$A,"*"&amp;$B250&amp;"*",'EPS BAU Outputs'!$A:$A,"*"&amp;$A250&amp;"*",'EPS BAU Outputs'!$B:$B,$B$246)/10^12*VLOOKUP($C250,GWPbyPollutant,2,FALSE)</f>
        <v>0.47242875000000001</v>
      </c>
      <c r="AC250">
        <f>SUMIFS('EPS BAU Outputs'!AB:AB,'EPS BAU Outputs'!$A:$A,"*"&amp;$C250&amp;"*",'EPS BAU Outputs'!$A:$A,"*"&amp;$B250&amp;"*",'EPS BAU Outputs'!$A:$A,"*"&amp;$A250&amp;"*",'EPS BAU Outputs'!$B:$B,$B$246)/10^12*VLOOKUP($C250,GWPbyPollutant,2,FALSE)</f>
        <v>0.47465210000000002</v>
      </c>
      <c r="AD250">
        <f>SUMIFS('EPS BAU Outputs'!AC:AC,'EPS BAU Outputs'!$A:$A,"*"&amp;$C250&amp;"*",'EPS BAU Outputs'!$A:$A,"*"&amp;$B250&amp;"*",'EPS BAU Outputs'!$A:$A,"*"&amp;$A250&amp;"*",'EPS BAU Outputs'!$B:$B,$B$246)/10^12*VLOOKUP($C250,GWPbyPollutant,2,FALSE)</f>
        <v>0.47701060000000001</v>
      </c>
      <c r="AE250">
        <f>SUMIFS('EPS BAU Outputs'!AD:AD,'EPS BAU Outputs'!$A:$A,"*"&amp;$C250&amp;"*",'EPS BAU Outputs'!$A:$A,"*"&amp;$B250&amp;"*",'EPS BAU Outputs'!$A:$A,"*"&amp;$A250&amp;"*",'EPS BAU Outputs'!$B:$B,$B$246)/10^12*VLOOKUP($C250,GWPbyPollutant,2,FALSE)</f>
        <v>0.47893449999999999</v>
      </c>
      <c r="AF250">
        <f>SUMIFS('EPS BAU Outputs'!AE:AE,'EPS BAU Outputs'!$A:$A,"*"&amp;$C250&amp;"*",'EPS BAU Outputs'!$A:$A,"*"&amp;$B250&amp;"*",'EPS BAU Outputs'!$A:$A,"*"&amp;$A250&amp;"*",'EPS BAU Outputs'!$B:$B,$B$246)/10^12*VLOOKUP($C250,GWPbyPollutant,2,FALSE)</f>
        <v>0.48187599999999997</v>
      </c>
      <c r="AG250">
        <f>SUMIFS('EPS BAU Outputs'!AF:AF,'EPS BAU Outputs'!$A:$A,"*"&amp;$C250&amp;"*",'EPS BAU Outputs'!$A:$A,"*"&amp;$B250&amp;"*",'EPS BAU Outputs'!$A:$A,"*"&amp;$A250&amp;"*",'EPS BAU Outputs'!$B:$B,$B$246)/10^12*VLOOKUP($C250,GWPbyPollutant,2,FALSE)</f>
        <v>0.48521500000000001</v>
      </c>
      <c r="AH250">
        <f>SUMIFS('EPS BAU Outputs'!AG:AG,'EPS BAU Outputs'!$A:$A,"*"&amp;$C250&amp;"*",'EPS BAU Outputs'!$A:$A,"*"&amp;$B250&amp;"*",'EPS BAU Outputs'!$A:$A,"*"&amp;$A250&amp;"*",'EPS BAU Outputs'!$B:$B,$B$246)/10^12*VLOOKUP($C250,GWPbyPollutant,2,FALSE)</f>
        <v>0.48910519999999996</v>
      </c>
    </row>
    <row r="251" spans="1:37" hidden="1" outlineLevel="1">
      <c r="A251" t="s">
        <v>597</v>
      </c>
      <c r="B251" t="s">
        <v>521</v>
      </c>
      <c r="C251" t="s">
        <v>595</v>
      </c>
      <c r="D251">
        <f>SUMIFS('EPS BAU Outputs'!C:C,'EPS BAU Outputs'!$A:$A,"*"&amp;$C251&amp;"*",'EPS BAU Outputs'!$A:$A,"*"&amp;$B251&amp;"*",'EPS BAU Outputs'!$A:$A,"*"&amp;$A251&amp;"*",'EPS BAU Outputs'!$B:$B,$B$246)/10^12*VLOOKUP($C251,GWPbyPollutant,2,FALSE)</f>
        <v>0</v>
      </c>
      <c r="E251">
        <f>SUMIFS('EPS BAU Outputs'!D:D,'EPS BAU Outputs'!$A:$A,"*"&amp;$C251&amp;"*",'EPS BAU Outputs'!$A:$A,"*"&amp;$B251&amp;"*",'EPS BAU Outputs'!$A:$A,"*"&amp;$A251&amp;"*",'EPS BAU Outputs'!$B:$B,$B$246)/10^12*VLOOKUP($C251,GWPbyPollutant,2,FALSE)</f>
        <v>0</v>
      </c>
      <c r="F251">
        <f>SUMIFS('EPS BAU Outputs'!E:E,'EPS BAU Outputs'!$A:$A,"*"&amp;$C251&amp;"*",'EPS BAU Outputs'!$A:$A,"*"&amp;$B251&amp;"*",'EPS BAU Outputs'!$A:$A,"*"&amp;$A251&amp;"*",'EPS BAU Outputs'!$B:$B,$B$246)/10^12*VLOOKUP($C251,GWPbyPollutant,2,FALSE)</f>
        <v>0</v>
      </c>
      <c r="G251">
        <f>SUMIFS('EPS BAU Outputs'!F:F,'EPS BAU Outputs'!$A:$A,"*"&amp;$C251&amp;"*",'EPS BAU Outputs'!$A:$A,"*"&amp;$B251&amp;"*",'EPS BAU Outputs'!$A:$A,"*"&amp;$A251&amp;"*",'EPS BAU Outputs'!$B:$B,$B$246)/10^12*VLOOKUP($C251,GWPbyPollutant,2,FALSE)</f>
        <v>0</v>
      </c>
      <c r="H251">
        <f>SUMIFS('EPS BAU Outputs'!G:G,'EPS BAU Outputs'!$A:$A,"*"&amp;$C251&amp;"*",'EPS BAU Outputs'!$A:$A,"*"&amp;$B251&amp;"*",'EPS BAU Outputs'!$A:$A,"*"&amp;$A251&amp;"*",'EPS BAU Outputs'!$B:$B,$B$246)/10^12*VLOOKUP($C251,GWPbyPollutant,2,FALSE)</f>
        <v>0</v>
      </c>
      <c r="I251">
        <f>SUMIFS('EPS BAU Outputs'!H:H,'EPS BAU Outputs'!$A:$A,"*"&amp;$C251&amp;"*",'EPS BAU Outputs'!$A:$A,"*"&amp;$B251&amp;"*",'EPS BAU Outputs'!$A:$A,"*"&amp;$A251&amp;"*",'EPS BAU Outputs'!$B:$B,$B$246)/10^12*VLOOKUP($C251,GWPbyPollutant,2,FALSE)</f>
        <v>0</v>
      </c>
      <c r="J251">
        <f>SUMIFS('EPS BAU Outputs'!I:I,'EPS BAU Outputs'!$A:$A,"*"&amp;$C251&amp;"*",'EPS BAU Outputs'!$A:$A,"*"&amp;$B251&amp;"*",'EPS BAU Outputs'!$A:$A,"*"&amp;$A251&amp;"*",'EPS BAU Outputs'!$B:$B,$B$246)/10^12*VLOOKUP($C251,GWPbyPollutant,2,FALSE)</f>
        <v>0</v>
      </c>
      <c r="K251">
        <f>SUMIFS('EPS BAU Outputs'!J:J,'EPS BAU Outputs'!$A:$A,"*"&amp;$C251&amp;"*",'EPS BAU Outputs'!$A:$A,"*"&amp;$B251&amp;"*",'EPS BAU Outputs'!$A:$A,"*"&amp;$A251&amp;"*",'EPS BAU Outputs'!$B:$B,$B$246)/10^12*VLOOKUP($C251,GWPbyPollutant,2,FALSE)</f>
        <v>0</v>
      </c>
      <c r="L251">
        <f>SUMIFS('EPS BAU Outputs'!K:K,'EPS BAU Outputs'!$A:$A,"*"&amp;$C251&amp;"*",'EPS BAU Outputs'!$A:$A,"*"&amp;$B251&amp;"*",'EPS BAU Outputs'!$A:$A,"*"&amp;$A251&amp;"*",'EPS BAU Outputs'!$B:$B,$B$246)/10^12*VLOOKUP($C251,GWPbyPollutant,2,FALSE)</f>
        <v>0</v>
      </c>
      <c r="M251">
        <f>SUMIFS('EPS BAU Outputs'!L:L,'EPS BAU Outputs'!$A:$A,"*"&amp;$C251&amp;"*",'EPS BAU Outputs'!$A:$A,"*"&amp;$B251&amp;"*",'EPS BAU Outputs'!$A:$A,"*"&amp;$A251&amp;"*",'EPS BAU Outputs'!$B:$B,$B$246)/10^12*VLOOKUP($C251,GWPbyPollutant,2,FALSE)</f>
        <v>0</v>
      </c>
      <c r="N251">
        <f>SUMIFS('EPS BAU Outputs'!M:M,'EPS BAU Outputs'!$A:$A,"*"&amp;$C251&amp;"*",'EPS BAU Outputs'!$A:$A,"*"&amp;$B251&amp;"*",'EPS BAU Outputs'!$A:$A,"*"&amp;$A251&amp;"*",'EPS BAU Outputs'!$B:$B,$B$246)/10^12*VLOOKUP($C251,GWPbyPollutant,2,FALSE)</f>
        <v>0</v>
      </c>
      <c r="O251">
        <f>SUMIFS('EPS BAU Outputs'!N:N,'EPS BAU Outputs'!$A:$A,"*"&amp;$C251&amp;"*",'EPS BAU Outputs'!$A:$A,"*"&amp;$B251&amp;"*",'EPS BAU Outputs'!$A:$A,"*"&amp;$A251&amp;"*",'EPS BAU Outputs'!$B:$B,$B$246)/10^12*VLOOKUP($C251,GWPbyPollutant,2,FALSE)</f>
        <v>0</v>
      </c>
      <c r="P251">
        <f>SUMIFS('EPS BAU Outputs'!O:O,'EPS BAU Outputs'!$A:$A,"*"&amp;$C251&amp;"*",'EPS BAU Outputs'!$A:$A,"*"&amp;$B251&amp;"*",'EPS BAU Outputs'!$A:$A,"*"&amp;$A251&amp;"*",'EPS BAU Outputs'!$B:$B,$B$246)/10^12*VLOOKUP($C251,GWPbyPollutant,2,FALSE)</f>
        <v>0</v>
      </c>
      <c r="Q251">
        <f>SUMIFS('EPS BAU Outputs'!P:P,'EPS BAU Outputs'!$A:$A,"*"&amp;$C251&amp;"*",'EPS BAU Outputs'!$A:$A,"*"&amp;$B251&amp;"*",'EPS BAU Outputs'!$A:$A,"*"&amp;$A251&amp;"*",'EPS BAU Outputs'!$B:$B,$B$246)/10^12*VLOOKUP($C251,GWPbyPollutant,2,FALSE)</f>
        <v>0</v>
      </c>
      <c r="R251">
        <f>SUMIFS('EPS BAU Outputs'!Q:Q,'EPS BAU Outputs'!$A:$A,"*"&amp;$C251&amp;"*",'EPS BAU Outputs'!$A:$A,"*"&amp;$B251&amp;"*",'EPS BAU Outputs'!$A:$A,"*"&amp;$A251&amp;"*",'EPS BAU Outputs'!$B:$B,$B$246)/10^12*VLOOKUP($C251,GWPbyPollutant,2,FALSE)</f>
        <v>0</v>
      </c>
      <c r="S251">
        <f>SUMIFS('EPS BAU Outputs'!R:R,'EPS BAU Outputs'!$A:$A,"*"&amp;$C251&amp;"*",'EPS BAU Outputs'!$A:$A,"*"&amp;$B251&amp;"*",'EPS BAU Outputs'!$A:$A,"*"&amp;$A251&amp;"*",'EPS BAU Outputs'!$B:$B,$B$246)/10^12*VLOOKUP($C251,GWPbyPollutant,2,FALSE)</f>
        <v>0</v>
      </c>
      <c r="T251">
        <f>SUMIFS('EPS BAU Outputs'!S:S,'EPS BAU Outputs'!$A:$A,"*"&amp;$C251&amp;"*",'EPS BAU Outputs'!$A:$A,"*"&amp;$B251&amp;"*",'EPS BAU Outputs'!$A:$A,"*"&amp;$A251&amp;"*",'EPS BAU Outputs'!$B:$B,$B$246)/10^12*VLOOKUP($C251,GWPbyPollutant,2,FALSE)</f>
        <v>0</v>
      </c>
      <c r="U251">
        <f>SUMIFS('EPS BAU Outputs'!T:T,'EPS BAU Outputs'!$A:$A,"*"&amp;$C251&amp;"*",'EPS BAU Outputs'!$A:$A,"*"&amp;$B251&amp;"*",'EPS BAU Outputs'!$A:$A,"*"&amp;$A251&amp;"*",'EPS BAU Outputs'!$B:$B,$B$246)/10^12*VLOOKUP($C251,GWPbyPollutant,2,FALSE)</f>
        <v>0</v>
      </c>
      <c r="V251">
        <f>SUMIFS('EPS BAU Outputs'!U:U,'EPS BAU Outputs'!$A:$A,"*"&amp;$C251&amp;"*",'EPS BAU Outputs'!$A:$A,"*"&amp;$B251&amp;"*",'EPS BAU Outputs'!$A:$A,"*"&amp;$A251&amp;"*",'EPS BAU Outputs'!$B:$B,$B$246)/10^12*VLOOKUP($C251,GWPbyPollutant,2,FALSE)</f>
        <v>0</v>
      </c>
      <c r="W251">
        <f>SUMIFS('EPS BAU Outputs'!V:V,'EPS BAU Outputs'!$A:$A,"*"&amp;$C251&amp;"*",'EPS BAU Outputs'!$A:$A,"*"&amp;$B251&amp;"*",'EPS BAU Outputs'!$A:$A,"*"&amp;$A251&amp;"*",'EPS BAU Outputs'!$B:$B,$B$246)/10^12*VLOOKUP($C251,GWPbyPollutant,2,FALSE)</f>
        <v>0</v>
      </c>
      <c r="X251">
        <f>SUMIFS('EPS BAU Outputs'!W:W,'EPS BAU Outputs'!$A:$A,"*"&amp;$C251&amp;"*",'EPS BAU Outputs'!$A:$A,"*"&amp;$B251&amp;"*",'EPS BAU Outputs'!$A:$A,"*"&amp;$A251&amp;"*",'EPS BAU Outputs'!$B:$B,$B$246)/10^12*VLOOKUP($C251,GWPbyPollutant,2,FALSE)</f>
        <v>0</v>
      </c>
      <c r="Y251">
        <f>SUMIFS('EPS BAU Outputs'!X:X,'EPS BAU Outputs'!$A:$A,"*"&amp;$C251&amp;"*",'EPS BAU Outputs'!$A:$A,"*"&amp;$B251&amp;"*",'EPS BAU Outputs'!$A:$A,"*"&amp;$A251&amp;"*",'EPS BAU Outputs'!$B:$B,$B$246)/10^12*VLOOKUP($C251,GWPbyPollutant,2,FALSE)</f>
        <v>0</v>
      </c>
      <c r="Z251">
        <f>SUMIFS('EPS BAU Outputs'!Y:Y,'EPS BAU Outputs'!$A:$A,"*"&amp;$C251&amp;"*",'EPS BAU Outputs'!$A:$A,"*"&amp;$B251&amp;"*",'EPS BAU Outputs'!$A:$A,"*"&amp;$A251&amp;"*",'EPS BAU Outputs'!$B:$B,$B$246)/10^12*VLOOKUP($C251,GWPbyPollutant,2,FALSE)</f>
        <v>0</v>
      </c>
      <c r="AA251">
        <f>SUMIFS('EPS BAU Outputs'!Z:Z,'EPS BAU Outputs'!$A:$A,"*"&amp;$C251&amp;"*",'EPS BAU Outputs'!$A:$A,"*"&amp;$B251&amp;"*",'EPS BAU Outputs'!$A:$A,"*"&amp;$A251&amp;"*",'EPS BAU Outputs'!$B:$B,$B$246)/10^12*VLOOKUP($C251,GWPbyPollutant,2,FALSE)</f>
        <v>0</v>
      </c>
      <c r="AB251">
        <f>SUMIFS('EPS BAU Outputs'!AA:AA,'EPS BAU Outputs'!$A:$A,"*"&amp;$C251&amp;"*",'EPS BAU Outputs'!$A:$A,"*"&amp;$B251&amp;"*",'EPS BAU Outputs'!$A:$A,"*"&amp;$A251&amp;"*",'EPS BAU Outputs'!$B:$B,$B$246)/10^12*VLOOKUP($C251,GWPbyPollutant,2,FALSE)</f>
        <v>0</v>
      </c>
      <c r="AC251">
        <f>SUMIFS('EPS BAU Outputs'!AB:AB,'EPS BAU Outputs'!$A:$A,"*"&amp;$C251&amp;"*",'EPS BAU Outputs'!$A:$A,"*"&amp;$B251&amp;"*",'EPS BAU Outputs'!$A:$A,"*"&amp;$A251&amp;"*",'EPS BAU Outputs'!$B:$B,$B$246)/10^12*VLOOKUP($C251,GWPbyPollutant,2,FALSE)</f>
        <v>0</v>
      </c>
      <c r="AD251">
        <f>SUMIFS('EPS BAU Outputs'!AC:AC,'EPS BAU Outputs'!$A:$A,"*"&amp;$C251&amp;"*",'EPS BAU Outputs'!$A:$A,"*"&amp;$B251&amp;"*",'EPS BAU Outputs'!$A:$A,"*"&amp;$A251&amp;"*",'EPS BAU Outputs'!$B:$B,$B$246)/10^12*VLOOKUP($C251,GWPbyPollutant,2,FALSE)</f>
        <v>0</v>
      </c>
      <c r="AE251">
        <f>SUMIFS('EPS BAU Outputs'!AD:AD,'EPS BAU Outputs'!$A:$A,"*"&amp;$C251&amp;"*",'EPS BAU Outputs'!$A:$A,"*"&amp;$B251&amp;"*",'EPS BAU Outputs'!$A:$A,"*"&amp;$A251&amp;"*",'EPS BAU Outputs'!$B:$B,$B$246)/10^12*VLOOKUP($C251,GWPbyPollutant,2,FALSE)</f>
        <v>0</v>
      </c>
      <c r="AF251">
        <f>SUMIFS('EPS BAU Outputs'!AE:AE,'EPS BAU Outputs'!$A:$A,"*"&amp;$C251&amp;"*",'EPS BAU Outputs'!$A:$A,"*"&amp;$B251&amp;"*",'EPS BAU Outputs'!$A:$A,"*"&amp;$A251&amp;"*",'EPS BAU Outputs'!$B:$B,$B$246)/10^12*VLOOKUP($C251,GWPbyPollutant,2,FALSE)</f>
        <v>0</v>
      </c>
      <c r="AG251">
        <f>SUMIFS('EPS BAU Outputs'!AF:AF,'EPS BAU Outputs'!$A:$A,"*"&amp;$C251&amp;"*",'EPS BAU Outputs'!$A:$A,"*"&amp;$B251&amp;"*",'EPS BAU Outputs'!$A:$A,"*"&amp;$A251&amp;"*",'EPS BAU Outputs'!$B:$B,$B$246)/10^12*VLOOKUP($C251,GWPbyPollutant,2,FALSE)</f>
        <v>0</v>
      </c>
      <c r="AH251">
        <f>SUMIFS('EPS BAU Outputs'!AG:AG,'EPS BAU Outputs'!$A:$A,"*"&amp;$C251&amp;"*",'EPS BAU Outputs'!$A:$A,"*"&amp;$B251&amp;"*",'EPS BAU Outputs'!$A:$A,"*"&amp;$A251&amp;"*",'EPS BAU Outputs'!$B:$B,$B$246)/10^12*VLOOKUP($C251,GWPbyPollutant,2,FALSE)</f>
        <v>0</v>
      </c>
    </row>
    <row r="252" spans="1:37" hidden="1" outlineLevel="1">
      <c r="A252" t="s">
        <v>597</v>
      </c>
      <c r="B252" t="s">
        <v>522</v>
      </c>
      <c r="C252" t="s">
        <v>412</v>
      </c>
      <c r="D252">
        <f>SUMIFS('EPS BAU Outputs'!C:C,'EPS BAU Outputs'!$A:$A,"*"&amp;$C252&amp;"*",'EPS BAU Outputs'!$A:$A,"*"&amp;$B252&amp;"*",'EPS BAU Outputs'!$A:$A,"*"&amp;$A252&amp;"*",'EPS BAU Outputs'!$B:$B,$B$246)/10^12*VLOOKUP($C252,GWPbyPollutant,2,FALSE)</f>
        <v>0.14399783999999999</v>
      </c>
      <c r="E252">
        <f>SUMIFS('EPS BAU Outputs'!D:D,'EPS BAU Outputs'!$A:$A,"*"&amp;$C252&amp;"*",'EPS BAU Outputs'!$A:$A,"*"&amp;$B252&amp;"*",'EPS BAU Outputs'!$A:$A,"*"&amp;$A252&amp;"*",'EPS BAU Outputs'!$B:$B,$B$246)/10^12*VLOOKUP($C252,GWPbyPollutant,2,FALSE)</f>
        <v>0.20504428</v>
      </c>
      <c r="F252">
        <f>SUMIFS('EPS BAU Outputs'!E:E,'EPS BAU Outputs'!$A:$A,"*"&amp;$C252&amp;"*",'EPS BAU Outputs'!$A:$A,"*"&amp;$B252&amp;"*",'EPS BAU Outputs'!$A:$A,"*"&amp;$A252&amp;"*",'EPS BAU Outputs'!$B:$B,$B$246)/10^12*VLOOKUP($C252,GWPbyPollutant,2,FALSE)</f>
        <v>0.18664352000000001</v>
      </c>
      <c r="G252">
        <f>SUMIFS('EPS BAU Outputs'!F:F,'EPS BAU Outputs'!$A:$A,"*"&amp;$C252&amp;"*",'EPS BAU Outputs'!$A:$A,"*"&amp;$B252&amp;"*",'EPS BAU Outputs'!$A:$A,"*"&amp;$A252&amp;"*",'EPS BAU Outputs'!$B:$B,$B$246)/10^12*VLOOKUP($C252,GWPbyPollutant,2,FALSE)</f>
        <v>0.19190948000000002</v>
      </c>
      <c r="H252">
        <f>SUMIFS('EPS BAU Outputs'!G:G,'EPS BAU Outputs'!$A:$A,"*"&amp;$C252&amp;"*",'EPS BAU Outputs'!$A:$A,"*"&amp;$B252&amp;"*",'EPS BAU Outputs'!$A:$A,"*"&amp;$A252&amp;"*",'EPS BAU Outputs'!$B:$B,$B$246)/10^12*VLOOKUP($C252,GWPbyPollutant,2,FALSE)</f>
        <v>0.20069503999999999</v>
      </c>
      <c r="I252">
        <f>SUMIFS('EPS BAU Outputs'!H:H,'EPS BAU Outputs'!$A:$A,"*"&amp;$C252&amp;"*",'EPS BAU Outputs'!$A:$A,"*"&amp;$B252&amp;"*",'EPS BAU Outputs'!$A:$A,"*"&amp;$A252&amp;"*",'EPS BAU Outputs'!$B:$B,$B$246)/10^12*VLOOKUP($C252,GWPbyPollutant,2,FALSE)</f>
        <v>0.21485912000000001</v>
      </c>
      <c r="J252">
        <f>SUMIFS('EPS BAU Outputs'!I:I,'EPS BAU Outputs'!$A:$A,"*"&amp;$C252&amp;"*",'EPS BAU Outputs'!$A:$A,"*"&amp;$B252&amp;"*",'EPS BAU Outputs'!$A:$A,"*"&amp;$A252&amp;"*",'EPS BAU Outputs'!$B:$B,$B$246)/10^12*VLOOKUP($C252,GWPbyPollutant,2,FALSE)</f>
        <v>0.21201599999999998</v>
      </c>
      <c r="K252">
        <f>SUMIFS('EPS BAU Outputs'!J:J,'EPS BAU Outputs'!$A:$A,"*"&amp;$C252&amp;"*",'EPS BAU Outputs'!$A:$A,"*"&amp;$B252&amp;"*",'EPS BAU Outputs'!$A:$A,"*"&amp;$A252&amp;"*",'EPS BAU Outputs'!$B:$B,$B$246)/10^12*VLOOKUP($C252,GWPbyPollutant,2,FALSE)</f>
        <v>0.20867532</v>
      </c>
      <c r="L252">
        <f>SUMIFS('EPS BAU Outputs'!K:K,'EPS BAU Outputs'!$A:$A,"*"&amp;$C252&amp;"*",'EPS BAU Outputs'!$A:$A,"*"&amp;$B252&amp;"*",'EPS BAU Outputs'!$A:$A,"*"&amp;$A252&amp;"*",'EPS BAU Outputs'!$B:$B,$B$246)/10^12*VLOOKUP($C252,GWPbyPollutant,2,FALSE)</f>
        <v>0.21404851999999999</v>
      </c>
      <c r="M252">
        <f>SUMIFS('EPS BAU Outputs'!L:L,'EPS BAU Outputs'!$A:$A,"*"&amp;$C252&amp;"*",'EPS BAU Outputs'!$A:$A,"*"&amp;$B252&amp;"*",'EPS BAU Outputs'!$A:$A,"*"&amp;$A252&amp;"*",'EPS BAU Outputs'!$B:$B,$B$246)/10^12*VLOOKUP($C252,GWPbyPollutant,2,FALSE)</f>
        <v>0.21435736</v>
      </c>
      <c r="N252">
        <f>SUMIFS('EPS BAU Outputs'!M:M,'EPS BAU Outputs'!$A:$A,"*"&amp;$C252&amp;"*",'EPS BAU Outputs'!$A:$A,"*"&amp;$B252&amp;"*",'EPS BAU Outputs'!$A:$A,"*"&amp;$A252&amp;"*",'EPS BAU Outputs'!$B:$B,$B$246)/10^12*VLOOKUP($C252,GWPbyPollutant,2,FALSE)</f>
        <v>0.22161579999999997</v>
      </c>
      <c r="O252">
        <f>SUMIFS('EPS BAU Outputs'!N:N,'EPS BAU Outputs'!$A:$A,"*"&amp;$C252&amp;"*",'EPS BAU Outputs'!$A:$A,"*"&amp;$B252&amp;"*",'EPS BAU Outputs'!$A:$A,"*"&amp;$A252&amp;"*",'EPS BAU Outputs'!$B:$B,$B$246)/10^12*VLOOKUP($C252,GWPbyPollutant,2,FALSE)</f>
        <v>0.22645504</v>
      </c>
      <c r="P252">
        <f>SUMIFS('EPS BAU Outputs'!O:O,'EPS BAU Outputs'!$A:$A,"*"&amp;$C252&amp;"*",'EPS BAU Outputs'!$A:$A,"*"&amp;$B252&amp;"*",'EPS BAU Outputs'!$A:$A,"*"&amp;$A252&amp;"*",'EPS BAU Outputs'!$B:$B,$B$246)/10^12*VLOOKUP($C252,GWPbyPollutant,2,FALSE)</f>
        <v>0.22847132000000003</v>
      </c>
      <c r="Q252">
        <f>SUMIFS('EPS BAU Outputs'!P:P,'EPS BAU Outputs'!$A:$A,"*"&amp;$C252&amp;"*",'EPS BAU Outputs'!$A:$A,"*"&amp;$B252&amp;"*",'EPS BAU Outputs'!$A:$A,"*"&amp;$A252&amp;"*",'EPS BAU Outputs'!$B:$B,$B$246)/10^12*VLOOKUP($C252,GWPbyPollutant,2,FALSE)</f>
        <v>0.23411863999999999</v>
      </c>
      <c r="R252">
        <f>SUMIFS('EPS BAU Outputs'!Q:Q,'EPS BAU Outputs'!$A:$A,"*"&amp;$C252&amp;"*",'EPS BAU Outputs'!$A:$A,"*"&amp;$B252&amp;"*",'EPS BAU Outputs'!$A:$A,"*"&amp;$A252&amp;"*",'EPS BAU Outputs'!$B:$B,$B$246)/10^12*VLOOKUP($C252,GWPbyPollutant,2,FALSE)</f>
        <v>0.23630880000000001</v>
      </c>
      <c r="S252">
        <f>SUMIFS('EPS BAU Outputs'!R:R,'EPS BAU Outputs'!$A:$A,"*"&amp;$C252&amp;"*",'EPS BAU Outputs'!$A:$A,"*"&amp;$B252&amp;"*",'EPS BAU Outputs'!$A:$A,"*"&amp;$A252&amp;"*",'EPS BAU Outputs'!$B:$B,$B$246)/10^12*VLOOKUP($C252,GWPbyPollutant,2,FALSE)</f>
        <v>0.23837884000000001</v>
      </c>
      <c r="T252">
        <f>SUMIFS('EPS BAU Outputs'!S:S,'EPS BAU Outputs'!$A:$A,"*"&amp;$C252&amp;"*",'EPS BAU Outputs'!$A:$A,"*"&amp;$B252&amp;"*",'EPS BAU Outputs'!$A:$A,"*"&amp;$A252&amp;"*",'EPS BAU Outputs'!$B:$B,$B$246)/10^12*VLOOKUP($C252,GWPbyPollutant,2,FALSE)</f>
        <v>0.23681896</v>
      </c>
      <c r="U252">
        <f>SUMIFS('EPS BAU Outputs'!T:T,'EPS BAU Outputs'!$A:$A,"*"&amp;$C252&amp;"*",'EPS BAU Outputs'!$A:$A,"*"&amp;$B252&amp;"*",'EPS BAU Outputs'!$A:$A,"*"&amp;$A252&amp;"*",'EPS BAU Outputs'!$B:$B,$B$246)/10^12*VLOOKUP($C252,GWPbyPollutant,2,FALSE)</f>
        <v>0.23748452000000003</v>
      </c>
      <c r="V252">
        <f>SUMIFS('EPS BAU Outputs'!U:U,'EPS BAU Outputs'!$A:$A,"*"&amp;$C252&amp;"*",'EPS BAU Outputs'!$A:$A,"*"&amp;$B252&amp;"*",'EPS BAU Outputs'!$A:$A,"*"&amp;$A252&amp;"*",'EPS BAU Outputs'!$B:$B,$B$246)/10^12*VLOOKUP($C252,GWPbyPollutant,2,FALSE)</f>
        <v>0.23656331999999999</v>
      </c>
      <c r="W252">
        <f>SUMIFS('EPS BAU Outputs'!V:V,'EPS BAU Outputs'!$A:$A,"*"&amp;$C252&amp;"*",'EPS BAU Outputs'!$A:$A,"*"&amp;$B252&amp;"*",'EPS BAU Outputs'!$A:$A,"*"&amp;$A252&amp;"*",'EPS BAU Outputs'!$B:$B,$B$246)/10^12*VLOOKUP($C252,GWPbyPollutant,2,FALSE)</f>
        <v>0.23326939999999999</v>
      </c>
      <c r="X252">
        <f>SUMIFS('EPS BAU Outputs'!W:W,'EPS BAU Outputs'!$A:$A,"*"&amp;$C252&amp;"*",'EPS BAU Outputs'!$A:$A,"*"&amp;$B252&amp;"*",'EPS BAU Outputs'!$A:$A,"*"&amp;$A252&amp;"*",'EPS BAU Outputs'!$B:$B,$B$246)/10^12*VLOOKUP($C252,GWPbyPollutant,2,FALSE)</f>
        <v>0.2341318</v>
      </c>
      <c r="Y252">
        <f>SUMIFS('EPS BAU Outputs'!X:X,'EPS BAU Outputs'!$A:$A,"*"&amp;$C252&amp;"*",'EPS BAU Outputs'!$A:$A,"*"&amp;$B252&amp;"*",'EPS BAU Outputs'!$A:$A,"*"&amp;$A252&amp;"*",'EPS BAU Outputs'!$B:$B,$B$246)/10^12*VLOOKUP($C252,GWPbyPollutant,2,FALSE)</f>
        <v>0.236236</v>
      </c>
      <c r="Z252">
        <f>SUMIFS('EPS BAU Outputs'!Y:Y,'EPS BAU Outputs'!$A:$A,"*"&amp;$C252&amp;"*",'EPS BAU Outputs'!$A:$A,"*"&amp;$B252&amp;"*",'EPS BAU Outputs'!$A:$A,"*"&amp;$A252&amp;"*",'EPS BAU Outputs'!$B:$B,$B$246)/10^12*VLOOKUP($C252,GWPbyPollutant,2,FALSE)</f>
        <v>0.23852079999999998</v>
      </c>
      <c r="AA252">
        <f>SUMIFS('EPS BAU Outputs'!Z:Z,'EPS BAU Outputs'!$A:$A,"*"&amp;$C252&amp;"*",'EPS BAU Outputs'!$A:$A,"*"&amp;$B252&amp;"*",'EPS BAU Outputs'!$A:$A,"*"&amp;$A252&amp;"*",'EPS BAU Outputs'!$B:$B,$B$246)/10^12*VLOOKUP($C252,GWPbyPollutant,2,FALSE)</f>
        <v>0.23568887999999999</v>
      </c>
      <c r="AB252">
        <f>SUMIFS('EPS BAU Outputs'!AA:AA,'EPS BAU Outputs'!$A:$A,"*"&amp;$C252&amp;"*",'EPS BAU Outputs'!$A:$A,"*"&amp;$B252&amp;"*",'EPS BAU Outputs'!$A:$A,"*"&amp;$A252&amp;"*",'EPS BAU Outputs'!$B:$B,$B$246)/10^12*VLOOKUP($C252,GWPbyPollutant,2,FALSE)</f>
        <v>0.23784628000000002</v>
      </c>
      <c r="AC252">
        <f>SUMIFS('EPS BAU Outputs'!AB:AB,'EPS BAU Outputs'!$A:$A,"*"&amp;$C252&amp;"*",'EPS BAU Outputs'!$A:$A,"*"&amp;$B252&amp;"*",'EPS BAU Outputs'!$A:$A,"*"&amp;$A252&amp;"*",'EPS BAU Outputs'!$B:$B,$B$246)/10^12*VLOOKUP($C252,GWPbyPollutant,2,FALSE)</f>
        <v>0.23746044000000002</v>
      </c>
      <c r="AD252">
        <f>SUMIFS('EPS BAU Outputs'!AC:AC,'EPS BAU Outputs'!$A:$A,"*"&amp;$C252&amp;"*",'EPS BAU Outputs'!$A:$A,"*"&amp;$B252&amp;"*",'EPS BAU Outputs'!$A:$A,"*"&amp;$A252&amp;"*",'EPS BAU Outputs'!$B:$B,$B$246)/10^12*VLOOKUP($C252,GWPbyPollutant,2,FALSE)</f>
        <v>0.2374568</v>
      </c>
      <c r="AE252">
        <f>SUMIFS('EPS BAU Outputs'!AD:AD,'EPS BAU Outputs'!$A:$A,"*"&amp;$C252&amp;"*",'EPS BAU Outputs'!$A:$A,"*"&amp;$B252&amp;"*",'EPS BAU Outputs'!$A:$A,"*"&amp;$A252&amp;"*",'EPS BAU Outputs'!$B:$B,$B$246)/10^12*VLOOKUP($C252,GWPbyPollutant,2,FALSE)</f>
        <v>0.23512216000000002</v>
      </c>
      <c r="AF252">
        <f>SUMIFS('EPS BAU Outputs'!AE:AE,'EPS BAU Outputs'!$A:$A,"*"&amp;$C252&amp;"*",'EPS BAU Outputs'!$A:$A,"*"&amp;$B252&amp;"*",'EPS BAU Outputs'!$A:$A,"*"&amp;$A252&amp;"*",'EPS BAU Outputs'!$B:$B,$B$246)/10^12*VLOOKUP($C252,GWPbyPollutant,2,FALSE)</f>
        <v>0.23514456000000003</v>
      </c>
      <c r="AG252">
        <f>SUMIFS('EPS BAU Outputs'!AF:AF,'EPS BAU Outputs'!$A:$A,"*"&amp;$C252&amp;"*",'EPS BAU Outputs'!$A:$A,"*"&amp;$B252&amp;"*",'EPS BAU Outputs'!$A:$A,"*"&amp;$A252&amp;"*",'EPS BAU Outputs'!$B:$B,$B$246)/10^12*VLOOKUP($C252,GWPbyPollutant,2,FALSE)</f>
        <v>0.23438351999999998</v>
      </c>
      <c r="AH252">
        <f>SUMIFS('EPS BAU Outputs'!AG:AG,'EPS BAU Outputs'!$A:$A,"*"&amp;$C252&amp;"*",'EPS BAU Outputs'!$A:$A,"*"&amp;$B252&amp;"*",'EPS BAU Outputs'!$A:$A,"*"&amp;$A252&amp;"*",'EPS BAU Outputs'!$B:$B,$B$246)/10^12*VLOOKUP($C252,GWPbyPollutant,2,FALSE)</f>
        <v>0.23693207999999999</v>
      </c>
    </row>
    <row r="253" spans="1:37" hidden="1" outlineLevel="1">
      <c r="A253" t="s">
        <v>597</v>
      </c>
      <c r="B253" t="s">
        <v>522</v>
      </c>
      <c r="C253" t="s">
        <v>411</v>
      </c>
      <c r="D253">
        <f>SUMIFS('EPS BAU Outputs'!C:C,'EPS BAU Outputs'!$A:$A,"*"&amp;$C253&amp;"*",'EPS BAU Outputs'!$A:$A,"*"&amp;$B253&amp;"*",'EPS BAU Outputs'!$A:$A,"*"&amp;$A253&amp;"*",'EPS BAU Outputs'!$B:$B,$B$246)/10^12*VLOOKUP($C253,GWPbyPollutant,2,FALSE)</f>
        <v>0.19201900000000002</v>
      </c>
      <c r="E253">
        <f>SUMIFS('EPS BAU Outputs'!D:D,'EPS BAU Outputs'!$A:$A,"*"&amp;$C253&amp;"*",'EPS BAU Outputs'!$A:$A,"*"&amp;$B253&amp;"*",'EPS BAU Outputs'!$A:$A,"*"&amp;$A253&amp;"*",'EPS BAU Outputs'!$B:$B,$B$246)/10^12*VLOOKUP($C253,GWPbyPollutant,2,FALSE)</f>
        <v>0.2867883</v>
      </c>
      <c r="F253">
        <f>SUMIFS('EPS BAU Outputs'!E:E,'EPS BAU Outputs'!$A:$A,"*"&amp;$C253&amp;"*",'EPS BAU Outputs'!$A:$A,"*"&amp;$B253&amp;"*",'EPS BAU Outputs'!$A:$A,"*"&amp;$A253&amp;"*",'EPS BAU Outputs'!$B:$B,$B$246)/10^12*VLOOKUP($C253,GWPbyPollutant,2,FALSE)</f>
        <v>0.25832730000000004</v>
      </c>
      <c r="G253">
        <f>SUMIFS('EPS BAU Outputs'!F:F,'EPS BAU Outputs'!$A:$A,"*"&amp;$C253&amp;"*",'EPS BAU Outputs'!$A:$A,"*"&amp;$B253&amp;"*",'EPS BAU Outputs'!$A:$A,"*"&amp;$A253&amp;"*",'EPS BAU Outputs'!$B:$B,$B$246)/10^12*VLOOKUP($C253,GWPbyPollutant,2,FALSE)</f>
        <v>0.26203995000000002</v>
      </c>
      <c r="H253">
        <f>SUMIFS('EPS BAU Outputs'!G:G,'EPS BAU Outputs'!$A:$A,"*"&amp;$C253&amp;"*",'EPS BAU Outputs'!$A:$A,"*"&amp;$B253&amp;"*",'EPS BAU Outputs'!$A:$A,"*"&amp;$A253&amp;"*",'EPS BAU Outputs'!$B:$B,$B$246)/10^12*VLOOKUP($C253,GWPbyPollutant,2,FALSE)</f>
        <v>0.2729606</v>
      </c>
      <c r="I253">
        <f>SUMIFS('EPS BAU Outputs'!H:H,'EPS BAU Outputs'!$A:$A,"*"&amp;$C253&amp;"*",'EPS BAU Outputs'!$A:$A,"*"&amp;$B253&amp;"*",'EPS BAU Outputs'!$A:$A,"*"&amp;$A253&amp;"*",'EPS BAU Outputs'!$B:$B,$B$246)/10^12*VLOOKUP($C253,GWPbyPollutant,2,FALSE)</f>
        <v>0.29240365000000001</v>
      </c>
      <c r="J253">
        <f>SUMIFS('EPS BAU Outputs'!I:I,'EPS BAU Outputs'!$A:$A,"*"&amp;$C253&amp;"*",'EPS BAU Outputs'!$A:$A,"*"&amp;$B253&amp;"*",'EPS BAU Outputs'!$A:$A,"*"&amp;$A253&amp;"*",'EPS BAU Outputs'!$B:$B,$B$246)/10^12*VLOOKUP($C253,GWPbyPollutant,2,FALSE)</f>
        <v>0.28541824999999998</v>
      </c>
      <c r="K253">
        <f>SUMIFS('EPS BAU Outputs'!J:J,'EPS BAU Outputs'!$A:$A,"*"&amp;$C253&amp;"*",'EPS BAU Outputs'!$A:$A,"*"&amp;$B253&amp;"*",'EPS BAU Outputs'!$A:$A,"*"&amp;$A253&amp;"*",'EPS BAU Outputs'!$B:$B,$B$246)/10^12*VLOOKUP($C253,GWPbyPollutant,2,FALSE)</f>
        <v>0.27778360000000002</v>
      </c>
      <c r="L253">
        <f>SUMIFS('EPS BAU Outputs'!K:K,'EPS BAU Outputs'!$A:$A,"*"&amp;$C253&amp;"*",'EPS BAU Outputs'!$A:$A,"*"&amp;$B253&amp;"*",'EPS BAU Outputs'!$A:$A,"*"&amp;$A253&amp;"*",'EPS BAU Outputs'!$B:$B,$B$246)/10^12*VLOOKUP($C253,GWPbyPollutant,2,FALSE)</f>
        <v>0.28508699999999998</v>
      </c>
      <c r="M253">
        <f>SUMIFS('EPS BAU Outputs'!L:L,'EPS BAU Outputs'!$A:$A,"*"&amp;$C253&amp;"*",'EPS BAU Outputs'!$A:$A,"*"&amp;$B253&amp;"*",'EPS BAU Outputs'!$A:$A,"*"&amp;$A253&amp;"*",'EPS BAU Outputs'!$B:$B,$B$246)/10^12*VLOOKUP($C253,GWPbyPollutant,2,FALSE)</f>
        <v>0.28614434999999999</v>
      </c>
      <c r="N253">
        <f>SUMIFS('EPS BAU Outputs'!M:M,'EPS BAU Outputs'!$A:$A,"*"&amp;$C253&amp;"*",'EPS BAU Outputs'!$A:$A,"*"&amp;$B253&amp;"*",'EPS BAU Outputs'!$A:$A,"*"&amp;$A253&amp;"*",'EPS BAU Outputs'!$B:$B,$B$246)/10^12*VLOOKUP($C253,GWPbyPollutant,2,FALSE)</f>
        <v>0.29656150000000003</v>
      </c>
      <c r="O253">
        <f>SUMIFS('EPS BAU Outputs'!N:N,'EPS BAU Outputs'!$A:$A,"*"&amp;$C253&amp;"*",'EPS BAU Outputs'!$A:$A,"*"&amp;$B253&amp;"*",'EPS BAU Outputs'!$A:$A,"*"&amp;$A253&amp;"*",'EPS BAU Outputs'!$B:$B,$B$246)/10^12*VLOOKUP($C253,GWPbyPollutant,2,FALSE)</f>
        <v>0.30353364999999999</v>
      </c>
      <c r="P253">
        <f>SUMIFS('EPS BAU Outputs'!O:O,'EPS BAU Outputs'!$A:$A,"*"&amp;$C253&amp;"*",'EPS BAU Outputs'!$A:$A,"*"&amp;$B253&amp;"*",'EPS BAU Outputs'!$A:$A,"*"&amp;$A253&amp;"*",'EPS BAU Outputs'!$B:$B,$B$246)/10^12*VLOOKUP($C253,GWPbyPollutant,2,FALSE)</f>
        <v>0.30645129999999998</v>
      </c>
      <c r="Q253">
        <f>SUMIFS('EPS BAU Outputs'!P:P,'EPS BAU Outputs'!$A:$A,"*"&amp;$C253&amp;"*",'EPS BAU Outputs'!$A:$A,"*"&amp;$B253&amp;"*",'EPS BAU Outputs'!$A:$A,"*"&amp;$A253&amp;"*",'EPS BAU Outputs'!$B:$B,$B$246)/10^12*VLOOKUP($C253,GWPbyPollutant,2,FALSE)</f>
        <v>0.31466365000000002</v>
      </c>
      <c r="R253">
        <f>SUMIFS('EPS BAU Outputs'!Q:Q,'EPS BAU Outputs'!$A:$A,"*"&amp;$C253&amp;"*",'EPS BAU Outputs'!$A:$A,"*"&amp;$B253&amp;"*",'EPS BAU Outputs'!$A:$A,"*"&amp;$A253&amp;"*",'EPS BAU Outputs'!$B:$B,$B$246)/10^12*VLOOKUP($C253,GWPbyPollutant,2,FALSE)</f>
        <v>0.31745674999999995</v>
      </c>
      <c r="S253">
        <f>SUMIFS('EPS BAU Outputs'!R:R,'EPS BAU Outputs'!$A:$A,"*"&amp;$C253&amp;"*",'EPS BAU Outputs'!$A:$A,"*"&amp;$B253&amp;"*",'EPS BAU Outputs'!$A:$A,"*"&amp;$A253&amp;"*",'EPS BAU Outputs'!$B:$B,$B$246)/10^12*VLOOKUP($C253,GWPbyPollutant,2,FALSE)</f>
        <v>0.31976490000000002</v>
      </c>
      <c r="T253">
        <f>SUMIFS('EPS BAU Outputs'!S:S,'EPS BAU Outputs'!$A:$A,"*"&amp;$C253&amp;"*",'EPS BAU Outputs'!$A:$A,"*"&amp;$B253&amp;"*",'EPS BAU Outputs'!$A:$A,"*"&amp;$A253&amp;"*",'EPS BAU Outputs'!$B:$B,$B$246)/10^12*VLOOKUP($C253,GWPbyPollutant,2,FALSE)</f>
        <v>0.31728184999999998</v>
      </c>
      <c r="U253">
        <f>SUMIFS('EPS BAU Outputs'!T:T,'EPS BAU Outputs'!$A:$A,"*"&amp;$C253&amp;"*",'EPS BAU Outputs'!$A:$A,"*"&amp;$B253&amp;"*",'EPS BAU Outputs'!$A:$A,"*"&amp;$A253&amp;"*",'EPS BAU Outputs'!$B:$B,$B$246)/10^12*VLOOKUP($C253,GWPbyPollutant,2,FALSE)</f>
        <v>0.31765814999999997</v>
      </c>
      <c r="V253">
        <f>SUMIFS('EPS BAU Outputs'!U:U,'EPS BAU Outputs'!$A:$A,"*"&amp;$C253&amp;"*",'EPS BAU Outputs'!$A:$A,"*"&amp;$B253&amp;"*",'EPS BAU Outputs'!$A:$A,"*"&amp;$A253&amp;"*",'EPS BAU Outputs'!$B:$B,$B$246)/10^12*VLOOKUP($C253,GWPbyPollutant,2,FALSE)</f>
        <v>0.31579784999999999</v>
      </c>
      <c r="W253">
        <f>SUMIFS('EPS BAU Outputs'!V:V,'EPS BAU Outputs'!$A:$A,"*"&amp;$C253&amp;"*",'EPS BAU Outputs'!$A:$A,"*"&amp;$B253&amp;"*",'EPS BAU Outputs'!$A:$A,"*"&amp;$A253&amp;"*",'EPS BAU Outputs'!$B:$B,$B$246)/10^12*VLOOKUP($C253,GWPbyPollutant,2,FALSE)</f>
        <v>0.31052170000000001</v>
      </c>
      <c r="X253">
        <f>SUMIFS('EPS BAU Outputs'!W:W,'EPS BAU Outputs'!$A:$A,"*"&amp;$C253&amp;"*",'EPS BAU Outputs'!$A:$A,"*"&amp;$B253&amp;"*",'EPS BAU Outputs'!$A:$A,"*"&amp;$A253&amp;"*",'EPS BAU Outputs'!$B:$B,$B$246)/10^12*VLOOKUP($C253,GWPbyPollutant,2,FALSE)</f>
        <v>0.31125045000000001</v>
      </c>
      <c r="Y253">
        <f>SUMIFS('EPS BAU Outputs'!X:X,'EPS BAU Outputs'!$A:$A,"*"&amp;$C253&amp;"*",'EPS BAU Outputs'!$A:$A,"*"&amp;$B253&amp;"*",'EPS BAU Outputs'!$A:$A,"*"&amp;$A253&amp;"*",'EPS BAU Outputs'!$B:$B,$B$246)/10^12*VLOOKUP($C253,GWPbyPollutant,2,FALSE)</f>
        <v>0.31370965000000001</v>
      </c>
      <c r="Z253">
        <f>SUMIFS('EPS BAU Outputs'!Y:Y,'EPS BAU Outputs'!$A:$A,"*"&amp;$C253&amp;"*",'EPS BAU Outputs'!$A:$A,"*"&amp;$B253&amp;"*",'EPS BAU Outputs'!$A:$A,"*"&amp;$A253&amp;"*",'EPS BAU Outputs'!$B:$B,$B$246)/10^12*VLOOKUP($C253,GWPbyPollutant,2,FALSE)</f>
        <v>0.31634374999999998</v>
      </c>
      <c r="AA253">
        <f>SUMIFS('EPS BAU Outputs'!Z:Z,'EPS BAU Outputs'!$A:$A,"*"&amp;$C253&amp;"*",'EPS BAU Outputs'!$A:$A,"*"&amp;$B253&amp;"*",'EPS BAU Outputs'!$A:$A,"*"&amp;$A253&amp;"*",'EPS BAU Outputs'!$B:$B,$B$246)/10^12*VLOOKUP($C253,GWPbyPollutant,2,FALSE)</f>
        <v>0.31184139999999999</v>
      </c>
      <c r="AB253">
        <f>SUMIFS('EPS BAU Outputs'!AA:AA,'EPS BAU Outputs'!$A:$A,"*"&amp;$C253&amp;"*",'EPS BAU Outputs'!$A:$A,"*"&amp;$B253&amp;"*",'EPS BAU Outputs'!$A:$A,"*"&amp;$A253&amp;"*",'EPS BAU Outputs'!$B:$B,$B$246)/10^12*VLOOKUP($C253,GWPbyPollutant,2,FALSE)</f>
        <v>0.3149631</v>
      </c>
      <c r="AC253">
        <f>SUMIFS('EPS BAU Outputs'!AB:AB,'EPS BAU Outputs'!$A:$A,"*"&amp;$C253&amp;"*",'EPS BAU Outputs'!$A:$A,"*"&amp;$B253&amp;"*",'EPS BAU Outputs'!$A:$A,"*"&amp;$A253&amp;"*",'EPS BAU Outputs'!$B:$B,$B$246)/10^12*VLOOKUP($C253,GWPbyPollutant,2,FALSE)</f>
        <v>0.31383949999999999</v>
      </c>
      <c r="AD253">
        <f>SUMIFS('EPS BAU Outputs'!AC:AC,'EPS BAU Outputs'!$A:$A,"*"&amp;$C253&amp;"*",'EPS BAU Outputs'!$A:$A,"*"&amp;$B253&amp;"*",'EPS BAU Outputs'!$A:$A,"*"&amp;$A253&amp;"*",'EPS BAU Outputs'!$B:$B,$B$246)/10^12*VLOOKUP($C253,GWPbyPollutant,2,FALSE)</f>
        <v>0.31332539999999998</v>
      </c>
      <c r="AE253">
        <f>SUMIFS('EPS BAU Outputs'!AD:AD,'EPS BAU Outputs'!$A:$A,"*"&amp;$C253&amp;"*",'EPS BAU Outputs'!$A:$A,"*"&amp;$B253&amp;"*",'EPS BAU Outputs'!$A:$A,"*"&amp;$A253&amp;"*",'EPS BAU Outputs'!$B:$B,$B$246)/10^12*VLOOKUP($C253,GWPbyPollutant,2,FALSE)</f>
        <v>0.30982209999999999</v>
      </c>
      <c r="AF253">
        <f>SUMIFS('EPS BAU Outputs'!AE:AE,'EPS BAU Outputs'!$A:$A,"*"&amp;$C253&amp;"*",'EPS BAU Outputs'!$A:$A,"*"&amp;$B253&amp;"*",'EPS BAU Outputs'!$A:$A,"*"&amp;$A253&amp;"*",'EPS BAU Outputs'!$B:$B,$B$246)/10^12*VLOOKUP($C253,GWPbyPollutant,2,FALSE)</f>
        <v>0.30901649999999997</v>
      </c>
      <c r="AG253">
        <f>SUMIFS('EPS BAU Outputs'!AF:AF,'EPS BAU Outputs'!$A:$A,"*"&amp;$C253&amp;"*",'EPS BAU Outputs'!$A:$A,"*"&amp;$B253&amp;"*",'EPS BAU Outputs'!$A:$A,"*"&amp;$A253&amp;"*",'EPS BAU Outputs'!$B:$B,$B$246)/10^12*VLOOKUP($C253,GWPbyPollutant,2,FALSE)</f>
        <v>0.30707404999999999</v>
      </c>
      <c r="AH253">
        <f>SUMIFS('EPS BAU Outputs'!AG:AG,'EPS BAU Outputs'!$A:$A,"*"&amp;$C253&amp;"*",'EPS BAU Outputs'!$A:$A,"*"&amp;$B253&amp;"*",'EPS BAU Outputs'!$A:$A,"*"&amp;$A253&amp;"*",'EPS BAU Outputs'!$B:$B,$B$246)/10^12*VLOOKUP($C253,GWPbyPollutant,2,FALSE)</f>
        <v>0.31070454999999997</v>
      </c>
    </row>
    <row r="254" spans="1:37" hidden="1" outlineLevel="1">
      <c r="A254" t="s">
        <v>597</v>
      </c>
      <c r="B254" t="s">
        <v>522</v>
      </c>
      <c r="C254" t="s">
        <v>595</v>
      </c>
      <c r="D254">
        <f>SUMIFS('EPS BAU Outputs'!C:C,'EPS BAU Outputs'!$A:$A,"*"&amp;$C254&amp;"*",'EPS BAU Outputs'!$A:$A,"*"&amp;$B254&amp;"*",'EPS BAU Outputs'!$A:$A,"*"&amp;$A254&amp;"*",'EPS BAU Outputs'!$B:$B,$B$246)/10^12*VLOOKUP($C254,GWPbyPollutant,2,FALSE)</f>
        <v>0</v>
      </c>
      <c r="E254">
        <f>SUMIFS('EPS BAU Outputs'!D:D,'EPS BAU Outputs'!$A:$A,"*"&amp;$C254&amp;"*",'EPS BAU Outputs'!$A:$A,"*"&amp;$B254&amp;"*",'EPS BAU Outputs'!$A:$A,"*"&amp;$A254&amp;"*",'EPS BAU Outputs'!$B:$B,$B$246)/10^12*VLOOKUP($C254,GWPbyPollutant,2,FALSE)</f>
        <v>0</v>
      </c>
      <c r="F254">
        <f>SUMIFS('EPS BAU Outputs'!E:E,'EPS BAU Outputs'!$A:$A,"*"&amp;$C254&amp;"*",'EPS BAU Outputs'!$A:$A,"*"&amp;$B254&amp;"*",'EPS BAU Outputs'!$A:$A,"*"&amp;$A254&amp;"*",'EPS BAU Outputs'!$B:$B,$B$246)/10^12*VLOOKUP($C254,GWPbyPollutant,2,FALSE)</f>
        <v>0</v>
      </c>
      <c r="G254">
        <f>SUMIFS('EPS BAU Outputs'!F:F,'EPS BAU Outputs'!$A:$A,"*"&amp;$C254&amp;"*",'EPS BAU Outputs'!$A:$A,"*"&amp;$B254&amp;"*",'EPS BAU Outputs'!$A:$A,"*"&amp;$A254&amp;"*",'EPS BAU Outputs'!$B:$B,$B$246)/10^12*VLOOKUP($C254,GWPbyPollutant,2,FALSE)</f>
        <v>0</v>
      </c>
      <c r="H254">
        <f>SUMIFS('EPS BAU Outputs'!G:G,'EPS BAU Outputs'!$A:$A,"*"&amp;$C254&amp;"*",'EPS BAU Outputs'!$A:$A,"*"&amp;$B254&amp;"*",'EPS BAU Outputs'!$A:$A,"*"&amp;$A254&amp;"*",'EPS BAU Outputs'!$B:$B,$B$246)/10^12*VLOOKUP($C254,GWPbyPollutant,2,FALSE)</f>
        <v>0</v>
      </c>
      <c r="I254">
        <f>SUMIFS('EPS BAU Outputs'!H:H,'EPS BAU Outputs'!$A:$A,"*"&amp;$C254&amp;"*",'EPS BAU Outputs'!$A:$A,"*"&amp;$B254&amp;"*",'EPS BAU Outputs'!$A:$A,"*"&amp;$A254&amp;"*",'EPS BAU Outputs'!$B:$B,$B$246)/10^12*VLOOKUP($C254,GWPbyPollutant,2,FALSE)</f>
        <v>0</v>
      </c>
      <c r="J254">
        <f>SUMIFS('EPS BAU Outputs'!I:I,'EPS BAU Outputs'!$A:$A,"*"&amp;$C254&amp;"*",'EPS BAU Outputs'!$A:$A,"*"&amp;$B254&amp;"*",'EPS BAU Outputs'!$A:$A,"*"&amp;$A254&amp;"*",'EPS BAU Outputs'!$B:$B,$B$246)/10^12*VLOOKUP($C254,GWPbyPollutant,2,FALSE)</f>
        <v>0</v>
      </c>
      <c r="K254">
        <f>SUMIFS('EPS BAU Outputs'!J:J,'EPS BAU Outputs'!$A:$A,"*"&amp;$C254&amp;"*",'EPS BAU Outputs'!$A:$A,"*"&amp;$B254&amp;"*",'EPS BAU Outputs'!$A:$A,"*"&amp;$A254&amp;"*",'EPS BAU Outputs'!$B:$B,$B$246)/10^12*VLOOKUP($C254,GWPbyPollutant,2,FALSE)</f>
        <v>0</v>
      </c>
      <c r="L254">
        <f>SUMIFS('EPS BAU Outputs'!K:K,'EPS BAU Outputs'!$A:$A,"*"&amp;$C254&amp;"*",'EPS BAU Outputs'!$A:$A,"*"&amp;$B254&amp;"*",'EPS BAU Outputs'!$A:$A,"*"&amp;$A254&amp;"*",'EPS BAU Outputs'!$B:$B,$B$246)/10^12*VLOOKUP($C254,GWPbyPollutant,2,FALSE)</f>
        <v>0</v>
      </c>
      <c r="M254">
        <f>SUMIFS('EPS BAU Outputs'!L:L,'EPS BAU Outputs'!$A:$A,"*"&amp;$C254&amp;"*",'EPS BAU Outputs'!$A:$A,"*"&amp;$B254&amp;"*",'EPS BAU Outputs'!$A:$A,"*"&amp;$A254&amp;"*",'EPS BAU Outputs'!$B:$B,$B$246)/10^12*VLOOKUP($C254,GWPbyPollutant,2,FALSE)</f>
        <v>0</v>
      </c>
      <c r="N254">
        <f>SUMIFS('EPS BAU Outputs'!M:M,'EPS BAU Outputs'!$A:$A,"*"&amp;$C254&amp;"*",'EPS BAU Outputs'!$A:$A,"*"&amp;$B254&amp;"*",'EPS BAU Outputs'!$A:$A,"*"&amp;$A254&amp;"*",'EPS BAU Outputs'!$B:$B,$B$246)/10^12*VLOOKUP($C254,GWPbyPollutant,2,FALSE)</f>
        <v>0</v>
      </c>
      <c r="O254">
        <f>SUMIFS('EPS BAU Outputs'!N:N,'EPS BAU Outputs'!$A:$A,"*"&amp;$C254&amp;"*",'EPS BAU Outputs'!$A:$A,"*"&amp;$B254&amp;"*",'EPS BAU Outputs'!$A:$A,"*"&amp;$A254&amp;"*",'EPS BAU Outputs'!$B:$B,$B$246)/10^12*VLOOKUP($C254,GWPbyPollutant,2,FALSE)</f>
        <v>0</v>
      </c>
      <c r="P254">
        <f>SUMIFS('EPS BAU Outputs'!O:O,'EPS BAU Outputs'!$A:$A,"*"&amp;$C254&amp;"*",'EPS BAU Outputs'!$A:$A,"*"&amp;$B254&amp;"*",'EPS BAU Outputs'!$A:$A,"*"&amp;$A254&amp;"*",'EPS BAU Outputs'!$B:$B,$B$246)/10^12*VLOOKUP($C254,GWPbyPollutant,2,FALSE)</f>
        <v>0</v>
      </c>
      <c r="Q254">
        <f>SUMIFS('EPS BAU Outputs'!P:P,'EPS BAU Outputs'!$A:$A,"*"&amp;$C254&amp;"*",'EPS BAU Outputs'!$A:$A,"*"&amp;$B254&amp;"*",'EPS BAU Outputs'!$A:$A,"*"&amp;$A254&amp;"*",'EPS BAU Outputs'!$B:$B,$B$246)/10^12*VLOOKUP($C254,GWPbyPollutant,2,FALSE)</f>
        <v>0</v>
      </c>
      <c r="R254">
        <f>SUMIFS('EPS BAU Outputs'!Q:Q,'EPS BAU Outputs'!$A:$A,"*"&amp;$C254&amp;"*",'EPS BAU Outputs'!$A:$A,"*"&amp;$B254&amp;"*",'EPS BAU Outputs'!$A:$A,"*"&amp;$A254&amp;"*",'EPS BAU Outputs'!$B:$B,$B$246)/10^12*VLOOKUP($C254,GWPbyPollutant,2,FALSE)</f>
        <v>0</v>
      </c>
      <c r="S254">
        <f>SUMIFS('EPS BAU Outputs'!R:R,'EPS BAU Outputs'!$A:$A,"*"&amp;$C254&amp;"*",'EPS BAU Outputs'!$A:$A,"*"&amp;$B254&amp;"*",'EPS BAU Outputs'!$A:$A,"*"&amp;$A254&amp;"*",'EPS BAU Outputs'!$B:$B,$B$246)/10^12*VLOOKUP($C254,GWPbyPollutant,2,FALSE)</f>
        <v>0</v>
      </c>
      <c r="T254">
        <f>SUMIFS('EPS BAU Outputs'!S:S,'EPS BAU Outputs'!$A:$A,"*"&amp;$C254&amp;"*",'EPS BAU Outputs'!$A:$A,"*"&amp;$B254&amp;"*",'EPS BAU Outputs'!$A:$A,"*"&amp;$A254&amp;"*",'EPS BAU Outputs'!$B:$B,$B$246)/10^12*VLOOKUP($C254,GWPbyPollutant,2,FALSE)</f>
        <v>0</v>
      </c>
      <c r="U254">
        <f>SUMIFS('EPS BAU Outputs'!T:T,'EPS BAU Outputs'!$A:$A,"*"&amp;$C254&amp;"*",'EPS BAU Outputs'!$A:$A,"*"&amp;$B254&amp;"*",'EPS BAU Outputs'!$A:$A,"*"&amp;$A254&amp;"*",'EPS BAU Outputs'!$B:$B,$B$246)/10^12*VLOOKUP($C254,GWPbyPollutant,2,FALSE)</f>
        <v>0</v>
      </c>
      <c r="V254">
        <f>SUMIFS('EPS BAU Outputs'!U:U,'EPS BAU Outputs'!$A:$A,"*"&amp;$C254&amp;"*",'EPS BAU Outputs'!$A:$A,"*"&amp;$B254&amp;"*",'EPS BAU Outputs'!$A:$A,"*"&amp;$A254&amp;"*",'EPS BAU Outputs'!$B:$B,$B$246)/10^12*VLOOKUP($C254,GWPbyPollutant,2,FALSE)</f>
        <v>0</v>
      </c>
      <c r="W254">
        <f>SUMIFS('EPS BAU Outputs'!V:V,'EPS BAU Outputs'!$A:$A,"*"&amp;$C254&amp;"*",'EPS BAU Outputs'!$A:$A,"*"&amp;$B254&amp;"*",'EPS BAU Outputs'!$A:$A,"*"&amp;$A254&amp;"*",'EPS BAU Outputs'!$B:$B,$B$246)/10^12*VLOOKUP($C254,GWPbyPollutant,2,FALSE)</f>
        <v>0</v>
      </c>
      <c r="X254">
        <f>SUMIFS('EPS BAU Outputs'!W:W,'EPS BAU Outputs'!$A:$A,"*"&amp;$C254&amp;"*",'EPS BAU Outputs'!$A:$A,"*"&amp;$B254&amp;"*",'EPS BAU Outputs'!$A:$A,"*"&amp;$A254&amp;"*",'EPS BAU Outputs'!$B:$B,$B$246)/10^12*VLOOKUP($C254,GWPbyPollutant,2,FALSE)</f>
        <v>0</v>
      </c>
      <c r="Y254">
        <f>SUMIFS('EPS BAU Outputs'!X:X,'EPS BAU Outputs'!$A:$A,"*"&amp;$C254&amp;"*",'EPS BAU Outputs'!$A:$A,"*"&amp;$B254&amp;"*",'EPS BAU Outputs'!$A:$A,"*"&amp;$A254&amp;"*",'EPS BAU Outputs'!$B:$B,$B$246)/10^12*VLOOKUP($C254,GWPbyPollutant,2,FALSE)</f>
        <v>0</v>
      </c>
      <c r="Z254">
        <f>SUMIFS('EPS BAU Outputs'!Y:Y,'EPS BAU Outputs'!$A:$A,"*"&amp;$C254&amp;"*",'EPS BAU Outputs'!$A:$A,"*"&amp;$B254&amp;"*",'EPS BAU Outputs'!$A:$A,"*"&amp;$A254&amp;"*",'EPS BAU Outputs'!$B:$B,$B$246)/10^12*VLOOKUP($C254,GWPbyPollutant,2,FALSE)</f>
        <v>0</v>
      </c>
      <c r="AA254">
        <f>SUMIFS('EPS BAU Outputs'!Z:Z,'EPS BAU Outputs'!$A:$A,"*"&amp;$C254&amp;"*",'EPS BAU Outputs'!$A:$A,"*"&amp;$B254&amp;"*",'EPS BAU Outputs'!$A:$A,"*"&amp;$A254&amp;"*",'EPS BAU Outputs'!$B:$B,$B$246)/10^12*VLOOKUP($C254,GWPbyPollutant,2,FALSE)</f>
        <v>0</v>
      </c>
      <c r="AB254">
        <f>SUMIFS('EPS BAU Outputs'!AA:AA,'EPS BAU Outputs'!$A:$A,"*"&amp;$C254&amp;"*",'EPS BAU Outputs'!$A:$A,"*"&amp;$B254&amp;"*",'EPS BAU Outputs'!$A:$A,"*"&amp;$A254&amp;"*",'EPS BAU Outputs'!$B:$B,$B$246)/10^12*VLOOKUP($C254,GWPbyPollutant,2,FALSE)</f>
        <v>0</v>
      </c>
      <c r="AC254">
        <f>SUMIFS('EPS BAU Outputs'!AB:AB,'EPS BAU Outputs'!$A:$A,"*"&amp;$C254&amp;"*",'EPS BAU Outputs'!$A:$A,"*"&amp;$B254&amp;"*",'EPS BAU Outputs'!$A:$A,"*"&amp;$A254&amp;"*",'EPS BAU Outputs'!$B:$B,$B$246)/10^12*VLOOKUP($C254,GWPbyPollutant,2,FALSE)</f>
        <v>0</v>
      </c>
      <c r="AD254">
        <f>SUMIFS('EPS BAU Outputs'!AC:AC,'EPS BAU Outputs'!$A:$A,"*"&amp;$C254&amp;"*",'EPS BAU Outputs'!$A:$A,"*"&amp;$B254&amp;"*",'EPS BAU Outputs'!$A:$A,"*"&amp;$A254&amp;"*",'EPS BAU Outputs'!$B:$B,$B$246)/10^12*VLOOKUP($C254,GWPbyPollutant,2,FALSE)</f>
        <v>0</v>
      </c>
      <c r="AE254">
        <f>SUMIFS('EPS BAU Outputs'!AD:AD,'EPS BAU Outputs'!$A:$A,"*"&amp;$C254&amp;"*",'EPS BAU Outputs'!$A:$A,"*"&amp;$B254&amp;"*",'EPS BAU Outputs'!$A:$A,"*"&amp;$A254&amp;"*",'EPS BAU Outputs'!$B:$B,$B$246)/10^12*VLOOKUP($C254,GWPbyPollutant,2,FALSE)</f>
        <v>0</v>
      </c>
      <c r="AF254">
        <f>SUMIFS('EPS BAU Outputs'!AE:AE,'EPS BAU Outputs'!$A:$A,"*"&amp;$C254&amp;"*",'EPS BAU Outputs'!$A:$A,"*"&amp;$B254&amp;"*",'EPS BAU Outputs'!$A:$A,"*"&amp;$A254&amp;"*",'EPS BAU Outputs'!$B:$B,$B$246)/10^12*VLOOKUP($C254,GWPbyPollutant,2,FALSE)</f>
        <v>0</v>
      </c>
      <c r="AG254">
        <f>SUMIFS('EPS BAU Outputs'!AF:AF,'EPS BAU Outputs'!$A:$A,"*"&amp;$C254&amp;"*",'EPS BAU Outputs'!$A:$A,"*"&amp;$B254&amp;"*",'EPS BAU Outputs'!$A:$A,"*"&amp;$A254&amp;"*",'EPS BAU Outputs'!$B:$B,$B$246)/10^12*VLOOKUP($C254,GWPbyPollutant,2,FALSE)</f>
        <v>0</v>
      </c>
      <c r="AH254">
        <f>SUMIFS('EPS BAU Outputs'!AG:AG,'EPS BAU Outputs'!$A:$A,"*"&amp;$C254&amp;"*",'EPS BAU Outputs'!$A:$A,"*"&amp;$B254&amp;"*",'EPS BAU Outputs'!$A:$A,"*"&amp;$A254&amp;"*",'EPS BAU Outputs'!$B:$B,$B$246)/10^12*VLOOKUP($C254,GWPbyPollutant,2,FALSE)</f>
        <v>0</v>
      </c>
    </row>
    <row r="255" spans="1:37" hidden="1" outlineLevel="1">
      <c r="A255" t="s">
        <v>597</v>
      </c>
      <c r="B255" t="s">
        <v>523</v>
      </c>
      <c r="C255" t="s">
        <v>412</v>
      </c>
      <c r="D255">
        <f>SUMIFS('EPS BAU Outputs'!C:C,'EPS BAU Outputs'!$A:$A,"*"&amp;$C255&amp;"*",'EPS BAU Outputs'!$A:$A,"*"&amp;$B255&amp;"*",'EPS BAU Outputs'!$A:$A,"*"&amp;$A255&amp;"*",'EPS BAU Outputs'!$B:$B,$B$246)/10^12*VLOOKUP($C255,GWPbyPollutant,2,FALSE)</f>
        <v>1.9193719999999997E-2</v>
      </c>
      <c r="E255">
        <f>SUMIFS('EPS BAU Outputs'!D:D,'EPS BAU Outputs'!$A:$A,"*"&amp;$C255&amp;"*",'EPS BAU Outputs'!$A:$A,"*"&amp;$B255&amp;"*",'EPS BAU Outputs'!$A:$A,"*"&amp;$A255&amp;"*",'EPS BAU Outputs'!$B:$B,$B$246)/10^12*VLOOKUP($C255,GWPbyPollutant,2,FALSE)</f>
        <v>1.921024E-2</v>
      </c>
      <c r="F255">
        <f>SUMIFS('EPS BAU Outputs'!E:E,'EPS BAU Outputs'!$A:$A,"*"&amp;$C255&amp;"*",'EPS BAU Outputs'!$A:$A,"*"&amp;$B255&amp;"*",'EPS BAU Outputs'!$A:$A,"*"&amp;$A255&amp;"*",'EPS BAU Outputs'!$B:$B,$B$246)/10^12*VLOOKUP($C255,GWPbyPollutant,2,FALSE)</f>
        <v>1.9219480000000001E-2</v>
      </c>
      <c r="G255">
        <f>SUMIFS('EPS BAU Outputs'!F:F,'EPS BAU Outputs'!$A:$A,"*"&amp;$C255&amp;"*",'EPS BAU Outputs'!$A:$A,"*"&amp;$B255&amp;"*",'EPS BAU Outputs'!$A:$A,"*"&amp;$A255&amp;"*",'EPS BAU Outputs'!$B:$B,$B$246)/10^12*VLOOKUP($C255,GWPbyPollutant,2,FALSE)</f>
        <v>1.9206599999999997E-2</v>
      </c>
      <c r="H255">
        <f>SUMIFS('EPS BAU Outputs'!G:G,'EPS BAU Outputs'!$A:$A,"*"&amp;$C255&amp;"*",'EPS BAU Outputs'!$A:$A,"*"&amp;$B255&amp;"*",'EPS BAU Outputs'!$A:$A,"*"&amp;$A255&amp;"*",'EPS BAU Outputs'!$B:$B,$B$246)/10^12*VLOOKUP($C255,GWPbyPollutant,2,FALSE)</f>
        <v>1.9212760000000002E-2</v>
      </c>
      <c r="I255">
        <f>SUMIFS('EPS BAU Outputs'!H:H,'EPS BAU Outputs'!$A:$A,"*"&amp;$C255&amp;"*",'EPS BAU Outputs'!$A:$A,"*"&amp;$B255&amp;"*",'EPS BAU Outputs'!$A:$A,"*"&amp;$A255&amp;"*",'EPS BAU Outputs'!$B:$B,$B$246)/10^12*VLOOKUP($C255,GWPbyPollutant,2,FALSE)</f>
        <v>1.9207999999999999E-2</v>
      </c>
      <c r="J255">
        <f>SUMIFS('EPS BAU Outputs'!I:I,'EPS BAU Outputs'!$A:$A,"*"&amp;$C255&amp;"*",'EPS BAU Outputs'!$A:$A,"*"&amp;$B255&amp;"*",'EPS BAU Outputs'!$A:$A,"*"&amp;$A255&amp;"*",'EPS BAU Outputs'!$B:$B,$B$246)/10^12*VLOOKUP($C255,GWPbyPollutant,2,FALSE)</f>
        <v>1.9214999999999999E-2</v>
      </c>
      <c r="K255">
        <f>SUMIFS('EPS BAU Outputs'!J:J,'EPS BAU Outputs'!$A:$A,"*"&amp;$C255&amp;"*",'EPS BAU Outputs'!$A:$A,"*"&amp;$B255&amp;"*",'EPS BAU Outputs'!$A:$A,"*"&amp;$A255&amp;"*",'EPS BAU Outputs'!$B:$B,$B$246)/10^12*VLOOKUP($C255,GWPbyPollutant,2,FALSE)</f>
        <v>1.922956E-2</v>
      </c>
      <c r="L255">
        <f>SUMIFS('EPS BAU Outputs'!K:K,'EPS BAU Outputs'!$A:$A,"*"&amp;$C255&amp;"*",'EPS BAU Outputs'!$A:$A,"*"&amp;$B255&amp;"*",'EPS BAU Outputs'!$A:$A,"*"&amp;$A255&amp;"*",'EPS BAU Outputs'!$B:$B,$B$246)/10^12*VLOOKUP($C255,GWPbyPollutant,2,FALSE)</f>
        <v>1.9245520000000002E-2</v>
      </c>
      <c r="M255">
        <f>SUMIFS('EPS BAU Outputs'!L:L,'EPS BAU Outputs'!$A:$A,"*"&amp;$C255&amp;"*",'EPS BAU Outputs'!$A:$A,"*"&amp;$B255&amp;"*",'EPS BAU Outputs'!$A:$A,"*"&amp;$A255&amp;"*",'EPS BAU Outputs'!$B:$B,$B$246)/10^12*VLOOKUP($C255,GWPbyPollutant,2,FALSE)</f>
        <v>1.926932E-2</v>
      </c>
      <c r="N255">
        <f>SUMIFS('EPS BAU Outputs'!M:M,'EPS BAU Outputs'!$A:$A,"*"&amp;$C255&amp;"*",'EPS BAU Outputs'!$A:$A,"*"&amp;$B255&amp;"*",'EPS BAU Outputs'!$A:$A,"*"&amp;$A255&amp;"*",'EPS BAU Outputs'!$B:$B,$B$246)/10^12*VLOOKUP($C255,GWPbyPollutant,2,FALSE)</f>
        <v>1.929312E-2</v>
      </c>
      <c r="O255">
        <f>SUMIFS('EPS BAU Outputs'!N:N,'EPS BAU Outputs'!$A:$A,"*"&amp;$C255&amp;"*",'EPS BAU Outputs'!$A:$A,"*"&amp;$B255&amp;"*",'EPS BAU Outputs'!$A:$A,"*"&amp;$A255&amp;"*",'EPS BAU Outputs'!$B:$B,$B$246)/10^12*VLOOKUP($C255,GWPbyPollutant,2,FALSE)</f>
        <v>1.926456E-2</v>
      </c>
      <c r="P255">
        <f>SUMIFS('EPS BAU Outputs'!O:O,'EPS BAU Outputs'!$A:$A,"*"&amp;$C255&amp;"*",'EPS BAU Outputs'!$A:$A,"*"&amp;$B255&amp;"*",'EPS BAU Outputs'!$A:$A,"*"&amp;$A255&amp;"*",'EPS BAU Outputs'!$B:$B,$B$246)/10^12*VLOOKUP($C255,GWPbyPollutant,2,FALSE)</f>
        <v>1.9286400000000002E-2</v>
      </c>
      <c r="Q255">
        <f>SUMIFS('EPS BAU Outputs'!P:P,'EPS BAU Outputs'!$A:$A,"*"&amp;$C255&amp;"*",'EPS BAU Outputs'!$A:$A,"*"&amp;$B255&amp;"*",'EPS BAU Outputs'!$A:$A,"*"&amp;$A255&amp;"*",'EPS BAU Outputs'!$B:$B,$B$246)/10^12*VLOOKUP($C255,GWPbyPollutant,2,FALSE)</f>
        <v>1.9301800000000001E-2</v>
      </c>
      <c r="R255">
        <f>SUMIFS('EPS BAU Outputs'!Q:Q,'EPS BAU Outputs'!$A:$A,"*"&amp;$C255&amp;"*",'EPS BAU Outputs'!$A:$A,"*"&amp;$B255&amp;"*",'EPS BAU Outputs'!$A:$A,"*"&amp;$A255&amp;"*",'EPS BAU Outputs'!$B:$B,$B$246)/10^12*VLOOKUP($C255,GWPbyPollutant,2,FALSE)</f>
        <v>1.93172E-2</v>
      </c>
      <c r="S255">
        <f>SUMIFS('EPS BAU Outputs'!R:R,'EPS BAU Outputs'!$A:$A,"*"&amp;$C255&amp;"*",'EPS BAU Outputs'!$A:$A,"*"&amp;$B255&amp;"*",'EPS BAU Outputs'!$A:$A,"*"&amp;$A255&amp;"*",'EPS BAU Outputs'!$B:$B,$B$246)/10^12*VLOOKUP($C255,GWPbyPollutant,2,FALSE)</f>
        <v>1.9343240000000001E-2</v>
      </c>
      <c r="T255">
        <f>SUMIFS('EPS BAU Outputs'!S:S,'EPS BAU Outputs'!$A:$A,"*"&amp;$C255&amp;"*",'EPS BAU Outputs'!$A:$A,"*"&amp;$B255&amp;"*",'EPS BAU Outputs'!$A:$A,"*"&amp;$A255&amp;"*",'EPS BAU Outputs'!$B:$B,$B$246)/10^12*VLOOKUP($C255,GWPbyPollutant,2,FALSE)</f>
        <v>1.9361999999999997E-2</v>
      </c>
      <c r="U255">
        <f>SUMIFS('EPS BAU Outputs'!T:T,'EPS BAU Outputs'!$A:$A,"*"&amp;$C255&amp;"*",'EPS BAU Outputs'!$A:$A,"*"&amp;$B255&amp;"*",'EPS BAU Outputs'!$A:$A,"*"&amp;$A255&amp;"*",'EPS BAU Outputs'!$B:$B,$B$246)/10^12*VLOOKUP($C255,GWPbyPollutant,2,FALSE)</f>
        <v>1.9389999999999998E-2</v>
      </c>
      <c r="V255">
        <f>SUMIFS('EPS BAU Outputs'!U:U,'EPS BAU Outputs'!$A:$A,"*"&amp;$C255&amp;"*",'EPS BAU Outputs'!$A:$A,"*"&amp;$B255&amp;"*",'EPS BAU Outputs'!$A:$A,"*"&amp;$A255&amp;"*",'EPS BAU Outputs'!$B:$B,$B$246)/10^12*VLOOKUP($C255,GWPbyPollutant,2,FALSE)</f>
        <v>1.9419679999999998E-2</v>
      </c>
      <c r="W255">
        <f>SUMIFS('EPS BAU Outputs'!V:V,'EPS BAU Outputs'!$A:$A,"*"&amp;$C255&amp;"*",'EPS BAU Outputs'!$A:$A,"*"&amp;$B255&amp;"*",'EPS BAU Outputs'!$A:$A,"*"&amp;$A255&amp;"*",'EPS BAU Outputs'!$B:$B,$B$246)/10^12*VLOOKUP($C255,GWPbyPollutant,2,FALSE)</f>
        <v>1.9442360000000002E-2</v>
      </c>
      <c r="X255">
        <f>SUMIFS('EPS BAU Outputs'!W:W,'EPS BAU Outputs'!$A:$A,"*"&amp;$C255&amp;"*",'EPS BAU Outputs'!$A:$A,"*"&amp;$B255&amp;"*",'EPS BAU Outputs'!$A:$A,"*"&amp;$A255&amp;"*",'EPS BAU Outputs'!$B:$B,$B$246)/10^12*VLOOKUP($C255,GWPbyPollutant,2,FALSE)</f>
        <v>1.947596E-2</v>
      </c>
      <c r="Y255">
        <f>SUMIFS('EPS BAU Outputs'!X:X,'EPS BAU Outputs'!$A:$A,"*"&amp;$C255&amp;"*",'EPS BAU Outputs'!$A:$A,"*"&amp;$B255&amp;"*",'EPS BAU Outputs'!$A:$A,"*"&amp;$A255&amp;"*",'EPS BAU Outputs'!$B:$B,$B$246)/10^12*VLOOKUP($C255,GWPbyPollutant,2,FALSE)</f>
        <v>1.9509559999999999E-2</v>
      </c>
      <c r="Z255">
        <f>SUMIFS('EPS BAU Outputs'!Y:Y,'EPS BAU Outputs'!$A:$A,"*"&amp;$C255&amp;"*",'EPS BAU Outputs'!$A:$A,"*"&amp;$B255&amp;"*",'EPS BAU Outputs'!$A:$A,"*"&amp;$A255&amp;"*",'EPS BAU Outputs'!$B:$B,$B$246)/10^12*VLOOKUP($C255,GWPbyPollutant,2,FALSE)</f>
        <v>1.953672E-2</v>
      </c>
      <c r="AA255">
        <f>SUMIFS('EPS BAU Outputs'!Z:Z,'EPS BAU Outputs'!$A:$A,"*"&amp;$C255&amp;"*",'EPS BAU Outputs'!$A:$A,"*"&amp;$B255&amp;"*",'EPS BAU Outputs'!$A:$A,"*"&amp;$A255&amp;"*",'EPS BAU Outputs'!$B:$B,$B$246)/10^12*VLOOKUP($C255,GWPbyPollutant,2,FALSE)</f>
        <v>1.9574519999999998E-2</v>
      </c>
      <c r="AB255">
        <f>SUMIFS('EPS BAU Outputs'!AA:AA,'EPS BAU Outputs'!$A:$A,"*"&amp;$C255&amp;"*",'EPS BAU Outputs'!$A:$A,"*"&amp;$B255&amp;"*",'EPS BAU Outputs'!$A:$A,"*"&amp;$A255&amp;"*",'EPS BAU Outputs'!$B:$B,$B$246)/10^12*VLOOKUP($C255,GWPbyPollutant,2,FALSE)</f>
        <v>1.9612040000000001E-2</v>
      </c>
      <c r="AC255">
        <f>SUMIFS('EPS BAU Outputs'!AB:AB,'EPS BAU Outputs'!$A:$A,"*"&amp;$C255&amp;"*",'EPS BAU Outputs'!$A:$A,"*"&amp;$B255&amp;"*",'EPS BAU Outputs'!$A:$A,"*"&amp;$A255&amp;"*",'EPS BAU Outputs'!$B:$B,$B$246)/10^12*VLOOKUP($C255,GWPbyPollutant,2,FALSE)</f>
        <v>1.9652920000000001E-2</v>
      </c>
      <c r="AD255">
        <f>SUMIFS('EPS BAU Outputs'!AC:AC,'EPS BAU Outputs'!$A:$A,"*"&amp;$C255&amp;"*",'EPS BAU Outputs'!$A:$A,"*"&amp;$B255&amp;"*",'EPS BAU Outputs'!$A:$A,"*"&amp;$A255&amp;"*",'EPS BAU Outputs'!$B:$B,$B$246)/10^12*VLOOKUP($C255,GWPbyPollutant,2,FALSE)</f>
        <v>1.9694079999999999E-2</v>
      </c>
      <c r="AE255">
        <f>SUMIFS('EPS BAU Outputs'!AD:AD,'EPS BAU Outputs'!$A:$A,"*"&amp;$C255&amp;"*",'EPS BAU Outputs'!$A:$A,"*"&amp;$B255&amp;"*",'EPS BAU Outputs'!$A:$A,"*"&amp;$A255&amp;"*",'EPS BAU Outputs'!$B:$B,$B$246)/10^12*VLOOKUP($C255,GWPbyPollutant,2,FALSE)</f>
        <v>1.9738039999999998E-2</v>
      </c>
      <c r="AF255">
        <f>SUMIFS('EPS BAU Outputs'!AE:AE,'EPS BAU Outputs'!$A:$A,"*"&amp;$C255&amp;"*",'EPS BAU Outputs'!$A:$A,"*"&amp;$B255&amp;"*",'EPS BAU Outputs'!$A:$A,"*"&amp;$A255&amp;"*",'EPS BAU Outputs'!$B:$B,$B$246)/10^12*VLOOKUP($C255,GWPbyPollutant,2,FALSE)</f>
        <v>1.9782279999999999E-2</v>
      </c>
      <c r="AG255">
        <f>SUMIFS('EPS BAU Outputs'!AF:AF,'EPS BAU Outputs'!$A:$A,"*"&amp;$C255&amp;"*",'EPS BAU Outputs'!$A:$A,"*"&amp;$B255&amp;"*",'EPS BAU Outputs'!$A:$A,"*"&amp;$A255&amp;"*",'EPS BAU Outputs'!$B:$B,$B$246)/10^12*VLOOKUP($C255,GWPbyPollutant,2,FALSE)</f>
        <v>1.9829320000000001E-2</v>
      </c>
      <c r="AH255">
        <f>SUMIFS('EPS BAU Outputs'!AG:AG,'EPS BAU Outputs'!$A:$A,"*"&amp;$C255&amp;"*",'EPS BAU Outputs'!$A:$A,"*"&amp;$B255&amp;"*",'EPS BAU Outputs'!$A:$A,"*"&amp;$A255&amp;"*",'EPS BAU Outputs'!$B:$B,$B$246)/10^12*VLOOKUP($C255,GWPbyPollutant,2,FALSE)</f>
        <v>1.9877759999999998E-2</v>
      </c>
    </row>
    <row r="256" spans="1:37" hidden="1" outlineLevel="1">
      <c r="A256" t="s">
        <v>597</v>
      </c>
      <c r="B256" t="s">
        <v>523</v>
      </c>
      <c r="C256" t="s">
        <v>411</v>
      </c>
      <c r="D256">
        <f>SUMIFS('EPS BAU Outputs'!C:C,'EPS BAU Outputs'!$A:$A,"*"&amp;$C256&amp;"*",'EPS BAU Outputs'!$A:$A,"*"&amp;$B256&amp;"*",'EPS BAU Outputs'!$A:$A,"*"&amp;$A256&amp;"*",'EPS BAU Outputs'!$B:$B,$B$246)/10^12*VLOOKUP($C256,GWPbyPollutant,2,FALSE)</f>
        <v>3.5573599999999997E-2</v>
      </c>
      <c r="E256">
        <f>SUMIFS('EPS BAU Outputs'!D:D,'EPS BAU Outputs'!$A:$A,"*"&amp;$C256&amp;"*",'EPS BAU Outputs'!$A:$A,"*"&amp;$B256&amp;"*",'EPS BAU Outputs'!$A:$A,"*"&amp;$A256&amp;"*",'EPS BAU Outputs'!$B:$B,$B$246)/10^12*VLOOKUP($C256,GWPbyPollutant,2,FALSE)</f>
        <v>3.5602750000000002E-2</v>
      </c>
      <c r="F256">
        <f>SUMIFS('EPS BAU Outputs'!E:E,'EPS BAU Outputs'!$A:$A,"*"&amp;$C256&amp;"*",'EPS BAU Outputs'!$A:$A,"*"&amp;$B256&amp;"*",'EPS BAU Outputs'!$A:$A,"*"&amp;$A256&amp;"*",'EPS BAU Outputs'!$B:$B,$B$246)/10^12*VLOOKUP($C256,GWPbyPollutant,2,FALSE)</f>
        <v>3.5618650000000002E-2</v>
      </c>
      <c r="G256">
        <f>SUMIFS('EPS BAU Outputs'!F:F,'EPS BAU Outputs'!$A:$A,"*"&amp;$C256&amp;"*",'EPS BAU Outputs'!$A:$A,"*"&amp;$B256&amp;"*",'EPS BAU Outputs'!$A:$A,"*"&amp;$A256&amp;"*",'EPS BAU Outputs'!$B:$B,$B$246)/10^12*VLOOKUP($C256,GWPbyPollutant,2,FALSE)</f>
        <v>3.5592150000000003E-2</v>
      </c>
      <c r="H256">
        <f>SUMIFS('EPS BAU Outputs'!G:G,'EPS BAU Outputs'!$A:$A,"*"&amp;$C256&amp;"*",'EPS BAU Outputs'!$A:$A,"*"&amp;$B256&amp;"*",'EPS BAU Outputs'!$A:$A,"*"&amp;$A256&amp;"*",'EPS BAU Outputs'!$B:$B,$B$246)/10^12*VLOOKUP($C256,GWPbyPollutant,2,FALSE)</f>
        <v>3.5600099999999996E-2</v>
      </c>
      <c r="I256">
        <f>SUMIFS('EPS BAU Outputs'!H:H,'EPS BAU Outputs'!$A:$A,"*"&amp;$C256&amp;"*",'EPS BAU Outputs'!$A:$A,"*"&amp;$B256&amp;"*",'EPS BAU Outputs'!$A:$A,"*"&amp;$A256&amp;"*",'EPS BAU Outputs'!$B:$B,$B$246)/10^12*VLOOKUP($C256,GWPbyPollutant,2,FALSE)</f>
        <v>3.5589500000000003E-2</v>
      </c>
      <c r="J256">
        <f>SUMIFS('EPS BAU Outputs'!I:I,'EPS BAU Outputs'!$A:$A,"*"&amp;$C256&amp;"*",'EPS BAU Outputs'!$A:$A,"*"&amp;$B256&amp;"*",'EPS BAU Outputs'!$A:$A,"*"&amp;$A256&amp;"*",'EPS BAU Outputs'!$B:$B,$B$246)/10^12*VLOOKUP($C256,GWPbyPollutant,2,FALSE)</f>
        <v>3.5600099999999996E-2</v>
      </c>
      <c r="K256">
        <f>SUMIFS('EPS BAU Outputs'!J:J,'EPS BAU Outputs'!$A:$A,"*"&amp;$C256&amp;"*",'EPS BAU Outputs'!$A:$A,"*"&amp;$B256&amp;"*",'EPS BAU Outputs'!$A:$A,"*"&amp;$A256&amp;"*",'EPS BAU Outputs'!$B:$B,$B$246)/10^12*VLOOKUP($C256,GWPbyPollutant,2,FALSE)</f>
        <v>3.5626600000000001E-2</v>
      </c>
      <c r="L256">
        <f>SUMIFS('EPS BAU Outputs'!K:K,'EPS BAU Outputs'!$A:$A,"*"&amp;$C256&amp;"*",'EPS BAU Outputs'!$A:$A,"*"&amp;$B256&amp;"*",'EPS BAU Outputs'!$A:$A,"*"&amp;$A256&amp;"*",'EPS BAU Outputs'!$B:$B,$B$246)/10^12*VLOOKUP($C256,GWPbyPollutant,2,FALSE)</f>
        <v>3.56531E-2</v>
      </c>
      <c r="M256">
        <f>SUMIFS('EPS BAU Outputs'!L:L,'EPS BAU Outputs'!$A:$A,"*"&amp;$C256&amp;"*",'EPS BAU Outputs'!$A:$A,"*"&amp;$B256&amp;"*",'EPS BAU Outputs'!$A:$A,"*"&amp;$A256&amp;"*",'EPS BAU Outputs'!$B:$B,$B$246)/10^12*VLOOKUP($C256,GWPbyPollutant,2,FALSE)</f>
        <v>3.5698149999999998E-2</v>
      </c>
      <c r="N256">
        <f>SUMIFS('EPS BAU Outputs'!M:M,'EPS BAU Outputs'!$A:$A,"*"&amp;$C256&amp;"*",'EPS BAU Outputs'!$A:$A,"*"&amp;$B256&amp;"*",'EPS BAU Outputs'!$A:$A,"*"&amp;$A256&amp;"*",'EPS BAU Outputs'!$B:$B,$B$246)/10^12*VLOOKUP($C256,GWPbyPollutant,2,FALSE)</f>
        <v>3.5740549999999996E-2</v>
      </c>
      <c r="O256">
        <f>SUMIFS('EPS BAU Outputs'!N:N,'EPS BAU Outputs'!$A:$A,"*"&amp;$C256&amp;"*",'EPS BAU Outputs'!$A:$A,"*"&amp;$B256&amp;"*",'EPS BAU Outputs'!$A:$A,"*"&amp;$A256&amp;"*",'EPS BAU Outputs'!$B:$B,$B$246)/10^12*VLOOKUP($C256,GWPbyPollutant,2,FALSE)</f>
        <v>3.5687550000000005E-2</v>
      </c>
      <c r="P256">
        <f>SUMIFS('EPS BAU Outputs'!O:O,'EPS BAU Outputs'!$A:$A,"*"&amp;$C256&amp;"*",'EPS BAU Outputs'!$A:$A,"*"&amp;$B256&amp;"*",'EPS BAU Outputs'!$A:$A,"*"&amp;$A256&amp;"*",'EPS BAU Outputs'!$B:$B,$B$246)/10^12*VLOOKUP($C256,GWPbyPollutant,2,FALSE)</f>
        <v>3.5716700000000004E-2</v>
      </c>
      <c r="Q256">
        <f>SUMIFS('EPS BAU Outputs'!P:P,'EPS BAU Outputs'!$A:$A,"*"&amp;$C256&amp;"*",'EPS BAU Outputs'!$A:$A,"*"&amp;$B256&amp;"*",'EPS BAU Outputs'!$A:$A,"*"&amp;$A256&amp;"*",'EPS BAU Outputs'!$B:$B,$B$246)/10^12*VLOOKUP($C256,GWPbyPollutant,2,FALSE)</f>
        <v>3.5732600000000003E-2</v>
      </c>
      <c r="R256">
        <f>SUMIFS('EPS BAU Outputs'!Q:Q,'EPS BAU Outputs'!$A:$A,"*"&amp;$C256&amp;"*",'EPS BAU Outputs'!$A:$A,"*"&amp;$B256&amp;"*",'EPS BAU Outputs'!$A:$A,"*"&amp;$A256&amp;"*",'EPS BAU Outputs'!$B:$B,$B$246)/10^12*VLOOKUP($C256,GWPbyPollutant,2,FALSE)</f>
        <v>3.5751149999999995E-2</v>
      </c>
      <c r="S256">
        <f>SUMIFS('EPS BAU Outputs'!R:R,'EPS BAU Outputs'!$A:$A,"*"&amp;$C256&amp;"*",'EPS BAU Outputs'!$A:$A,"*"&amp;$B256&amp;"*",'EPS BAU Outputs'!$A:$A,"*"&amp;$A256&amp;"*",'EPS BAU Outputs'!$B:$B,$B$246)/10^12*VLOOKUP($C256,GWPbyPollutant,2,FALSE)</f>
        <v>3.5788250000000001E-2</v>
      </c>
      <c r="T256">
        <f>SUMIFS('EPS BAU Outputs'!S:S,'EPS BAU Outputs'!$A:$A,"*"&amp;$C256&amp;"*",'EPS BAU Outputs'!$A:$A,"*"&amp;$B256&amp;"*",'EPS BAU Outputs'!$A:$A,"*"&amp;$A256&amp;"*",'EPS BAU Outputs'!$B:$B,$B$246)/10^12*VLOOKUP($C256,GWPbyPollutant,2,FALSE)</f>
        <v>3.5812099999999999E-2</v>
      </c>
      <c r="U256">
        <f>SUMIFS('EPS BAU Outputs'!T:T,'EPS BAU Outputs'!$A:$A,"*"&amp;$C256&amp;"*",'EPS BAU Outputs'!$A:$A,"*"&amp;$B256&amp;"*",'EPS BAU Outputs'!$A:$A,"*"&amp;$A256&amp;"*",'EPS BAU Outputs'!$B:$B,$B$246)/10^12*VLOOKUP($C256,GWPbyPollutant,2,FALSE)</f>
        <v>3.5851849999999998E-2</v>
      </c>
      <c r="V256">
        <f>SUMIFS('EPS BAU Outputs'!U:U,'EPS BAU Outputs'!$A:$A,"*"&amp;$C256&amp;"*",'EPS BAU Outputs'!$A:$A,"*"&amp;$B256&amp;"*",'EPS BAU Outputs'!$A:$A,"*"&amp;$A256&amp;"*",'EPS BAU Outputs'!$B:$B,$B$246)/10^12*VLOOKUP($C256,GWPbyPollutant,2,FALSE)</f>
        <v>3.5894250000000003E-2</v>
      </c>
      <c r="W256">
        <f>SUMIFS('EPS BAU Outputs'!V:V,'EPS BAU Outputs'!$A:$A,"*"&amp;$C256&amp;"*",'EPS BAU Outputs'!$A:$A,"*"&amp;$B256&amp;"*",'EPS BAU Outputs'!$A:$A,"*"&amp;$A256&amp;"*",'EPS BAU Outputs'!$B:$B,$B$246)/10^12*VLOOKUP($C256,GWPbyPollutant,2,FALSE)</f>
        <v>3.5926050000000001E-2</v>
      </c>
      <c r="X256">
        <f>SUMIFS('EPS BAU Outputs'!W:W,'EPS BAU Outputs'!$A:$A,"*"&amp;$C256&amp;"*",'EPS BAU Outputs'!$A:$A,"*"&amp;$B256&amp;"*",'EPS BAU Outputs'!$A:$A,"*"&amp;$A256&amp;"*",'EPS BAU Outputs'!$B:$B,$B$246)/10^12*VLOOKUP($C256,GWPbyPollutant,2,FALSE)</f>
        <v>3.5976399999999999E-2</v>
      </c>
      <c r="Y256">
        <f>SUMIFS('EPS BAU Outputs'!X:X,'EPS BAU Outputs'!$A:$A,"*"&amp;$C256&amp;"*",'EPS BAU Outputs'!$A:$A,"*"&amp;$B256&amp;"*",'EPS BAU Outputs'!$A:$A,"*"&amp;$A256&amp;"*",'EPS BAU Outputs'!$B:$B,$B$246)/10^12*VLOOKUP($C256,GWPbyPollutant,2,FALSE)</f>
        <v>3.6026749999999996E-2</v>
      </c>
      <c r="Z256">
        <f>SUMIFS('EPS BAU Outputs'!Y:Y,'EPS BAU Outputs'!$A:$A,"*"&amp;$C256&amp;"*",'EPS BAU Outputs'!$A:$A,"*"&amp;$B256&amp;"*",'EPS BAU Outputs'!$A:$A,"*"&amp;$A256&amp;"*",'EPS BAU Outputs'!$B:$B,$B$246)/10^12*VLOOKUP($C256,GWPbyPollutant,2,FALSE)</f>
        <v>3.6063850000000001E-2</v>
      </c>
      <c r="AA256">
        <f>SUMIFS('EPS BAU Outputs'!Z:Z,'EPS BAU Outputs'!$A:$A,"*"&amp;$C256&amp;"*",'EPS BAU Outputs'!$A:$A,"*"&amp;$B256&amp;"*",'EPS BAU Outputs'!$A:$A,"*"&amp;$A256&amp;"*",'EPS BAU Outputs'!$B:$B,$B$246)/10^12*VLOOKUP($C256,GWPbyPollutant,2,FALSE)</f>
        <v>3.6122149999999999E-2</v>
      </c>
      <c r="AB256">
        <f>SUMIFS('EPS BAU Outputs'!AA:AA,'EPS BAU Outputs'!$A:$A,"*"&amp;$C256&amp;"*",'EPS BAU Outputs'!$A:$A,"*"&amp;$B256&amp;"*",'EPS BAU Outputs'!$A:$A,"*"&amp;$A256&amp;"*",'EPS BAU Outputs'!$B:$B,$B$246)/10^12*VLOOKUP($C256,GWPbyPollutant,2,FALSE)</f>
        <v>3.6177800000000003E-2</v>
      </c>
      <c r="AC256">
        <f>SUMIFS('EPS BAU Outputs'!AB:AB,'EPS BAU Outputs'!$A:$A,"*"&amp;$C256&amp;"*",'EPS BAU Outputs'!$A:$A,"*"&amp;$B256&amp;"*",'EPS BAU Outputs'!$A:$A,"*"&amp;$A256&amp;"*",'EPS BAU Outputs'!$B:$B,$B$246)/10^12*VLOOKUP($C256,GWPbyPollutant,2,FALSE)</f>
        <v>3.62414E-2</v>
      </c>
      <c r="AD256">
        <f>SUMIFS('EPS BAU Outputs'!AC:AC,'EPS BAU Outputs'!$A:$A,"*"&amp;$C256&amp;"*",'EPS BAU Outputs'!$A:$A,"*"&amp;$B256&amp;"*",'EPS BAU Outputs'!$A:$A,"*"&amp;$A256&amp;"*",'EPS BAU Outputs'!$B:$B,$B$246)/10^12*VLOOKUP($C256,GWPbyPollutant,2,FALSE)</f>
        <v>3.6304999999999997E-2</v>
      </c>
      <c r="AE256">
        <f>SUMIFS('EPS BAU Outputs'!AD:AD,'EPS BAU Outputs'!$A:$A,"*"&amp;$C256&amp;"*",'EPS BAU Outputs'!$A:$A,"*"&amp;$B256&amp;"*",'EPS BAU Outputs'!$A:$A,"*"&amp;$A256&amp;"*",'EPS BAU Outputs'!$B:$B,$B$246)/10^12*VLOOKUP($C256,GWPbyPollutant,2,FALSE)</f>
        <v>3.6373900000000001E-2</v>
      </c>
      <c r="AF256">
        <f>SUMIFS('EPS BAU Outputs'!AE:AE,'EPS BAU Outputs'!$A:$A,"*"&amp;$C256&amp;"*",'EPS BAU Outputs'!$A:$A,"*"&amp;$B256&amp;"*",'EPS BAU Outputs'!$A:$A,"*"&amp;$A256&amp;"*",'EPS BAU Outputs'!$B:$B,$B$246)/10^12*VLOOKUP($C256,GWPbyPollutant,2,FALSE)</f>
        <v>3.6442799999999997E-2</v>
      </c>
      <c r="AG256">
        <f>SUMIFS('EPS BAU Outputs'!AF:AF,'EPS BAU Outputs'!$A:$A,"*"&amp;$C256&amp;"*",'EPS BAU Outputs'!$A:$A,"*"&amp;$B256&amp;"*",'EPS BAU Outputs'!$A:$A,"*"&amp;$A256&amp;"*",'EPS BAU Outputs'!$B:$B,$B$246)/10^12*VLOOKUP($C256,GWPbyPollutant,2,FALSE)</f>
        <v>3.6516999999999994E-2</v>
      </c>
      <c r="AH256">
        <f>SUMIFS('EPS BAU Outputs'!AG:AG,'EPS BAU Outputs'!$A:$A,"*"&amp;$C256&amp;"*",'EPS BAU Outputs'!$A:$A,"*"&amp;$B256&amp;"*",'EPS BAU Outputs'!$A:$A,"*"&amp;$A256&amp;"*",'EPS BAU Outputs'!$B:$B,$B$246)/10^12*VLOOKUP($C256,GWPbyPollutant,2,FALSE)</f>
        <v>3.6593849999999997E-2</v>
      </c>
    </row>
    <row r="257" spans="1:34" hidden="1" outlineLevel="1">
      <c r="A257" t="s">
        <v>597</v>
      </c>
      <c r="B257" t="s">
        <v>523</v>
      </c>
      <c r="C257" t="s">
        <v>595</v>
      </c>
      <c r="D257">
        <f>SUMIFS('EPS BAU Outputs'!C:C,'EPS BAU Outputs'!$A:$A,"*"&amp;$C257&amp;"*",'EPS BAU Outputs'!$A:$A,"*"&amp;$B257&amp;"*",'EPS BAU Outputs'!$A:$A,"*"&amp;$A257&amp;"*",'EPS BAU Outputs'!$B:$B,$B$246)/10^12*VLOOKUP($C257,GWPbyPollutant,2,FALSE)</f>
        <v>0</v>
      </c>
      <c r="E257">
        <f>SUMIFS('EPS BAU Outputs'!D:D,'EPS BAU Outputs'!$A:$A,"*"&amp;$C257&amp;"*",'EPS BAU Outputs'!$A:$A,"*"&amp;$B257&amp;"*",'EPS BAU Outputs'!$A:$A,"*"&amp;$A257&amp;"*",'EPS BAU Outputs'!$B:$B,$B$246)/10^12*VLOOKUP($C257,GWPbyPollutant,2,FALSE)</f>
        <v>0</v>
      </c>
      <c r="F257">
        <f>SUMIFS('EPS BAU Outputs'!E:E,'EPS BAU Outputs'!$A:$A,"*"&amp;$C257&amp;"*",'EPS BAU Outputs'!$A:$A,"*"&amp;$B257&amp;"*",'EPS BAU Outputs'!$A:$A,"*"&amp;$A257&amp;"*",'EPS BAU Outputs'!$B:$B,$B$246)/10^12*VLOOKUP($C257,GWPbyPollutant,2,FALSE)</f>
        <v>0</v>
      </c>
      <c r="G257">
        <f>SUMIFS('EPS BAU Outputs'!F:F,'EPS BAU Outputs'!$A:$A,"*"&amp;$C257&amp;"*",'EPS BAU Outputs'!$A:$A,"*"&amp;$B257&amp;"*",'EPS BAU Outputs'!$A:$A,"*"&amp;$A257&amp;"*",'EPS BAU Outputs'!$B:$B,$B$246)/10^12*VLOOKUP($C257,GWPbyPollutant,2,FALSE)</f>
        <v>0</v>
      </c>
      <c r="H257">
        <f>SUMIFS('EPS BAU Outputs'!G:G,'EPS BAU Outputs'!$A:$A,"*"&amp;$C257&amp;"*",'EPS BAU Outputs'!$A:$A,"*"&amp;$B257&amp;"*",'EPS BAU Outputs'!$A:$A,"*"&amp;$A257&amp;"*",'EPS BAU Outputs'!$B:$B,$B$246)/10^12*VLOOKUP($C257,GWPbyPollutant,2,FALSE)</f>
        <v>0</v>
      </c>
      <c r="I257">
        <f>SUMIFS('EPS BAU Outputs'!H:H,'EPS BAU Outputs'!$A:$A,"*"&amp;$C257&amp;"*",'EPS BAU Outputs'!$A:$A,"*"&amp;$B257&amp;"*",'EPS BAU Outputs'!$A:$A,"*"&amp;$A257&amp;"*",'EPS BAU Outputs'!$B:$B,$B$246)/10^12*VLOOKUP($C257,GWPbyPollutant,2,FALSE)</f>
        <v>0</v>
      </c>
      <c r="J257">
        <f>SUMIFS('EPS BAU Outputs'!I:I,'EPS BAU Outputs'!$A:$A,"*"&amp;$C257&amp;"*",'EPS BAU Outputs'!$A:$A,"*"&amp;$B257&amp;"*",'EPS BAU Outputs'!$A:$A,"*"&amp;$A257&amp;"*",'EPS BAU Outputs'!$B:$B,$B$246)/10^12*VLOOKUP($C257,GWPbyPollutant,2,FALSE)</f>
        <v>0</v>
      </c>
      <c r="K257">
        <f>SUMIFS('EPS BAU Outputs'!J:J,'EPS BAU Outputs'!$A:$A,"*"&amp;$C257&amp;"*",'EPS BAU Outputs'!$A:$A,"*"&amp;$B257&amp;"*",'EPS BAU Outputs'!$A:$A,"*"&amp;$A257&amp;"*",'EPS BAU Outputs'!$B:$B,$B$246)/10^12*VLOOKUP($C257,GWPbyPollutant,2,FALSE)</f>
        <v>0</v>
      </c>
      <c r="L257">
        <f>SUMIFS('EPS BAU Outputs'!K:K,'EPS BAU Outputs'!$A:$A,"*"&amp;$C257&amp;"*",'EPS BAU Outputs'!$A:$A,"*"&amp;$B257&amp;"*",'EPS BAU Outputs'!$A:$A,"*"&amp;$A257&amp;"*",'EPS BAU Outputs'!$B:$B,$B$246)/10^12*VLOOKUP($C257,GWPbyPollutant,2,FALSE)</f>
        <v>0</v>
      </c>
      <c r="M257">
        <f>SUMIFS('EPS BAU Outputs'!L:L,'EPS BAU Outputs'!$A:$A,"*"&amp;$C257&amp;"*",'EPS BAU Outputs'!$A:$A,"*"&amp;$B257&amp;"*",'EPS BAU Outputs'!$A:$A,"*"&amp;$A257&amp;"*",'EPS BAU Outputs'!$B:$B,$B$246)/10^12*VLOOKUP($C257,GWPbyPollutant,2,FALSE)</f>
        <v>0</v>
      </c>
      <c r="N257">
        <f>SUMIFS('EPS BAU Outputs'!M:M,'EPS BAU Outputs'!$A:$A,"*"&amp;$C257&amp;"*",'EPS BAU Outputs'!$A:$A,"*"&amp;$B257&amp;"*",'EPS BAU Outputs'!$A:$A,"*"&amp;$A257&amp;"*",'EPS BAU Outputs'!$B:$B,$B$246)/10^12*VLOOKUP($C257,GWPbyPollutant,2,FALSE)</f>
        <v>0</v>
      </c>
      <c r="O257">
        <f>SUMIFS('EPS BAU Outputs'!N:N,'EPS BAU Outputs'!$A:$A,"*"&amp;$C257&amp;"*",'EPS BAU Outputs'!$A:$A,"*"&amp;$B257&amp;"*",'EPS BAU Outputs'!$A:$A,"*"&amp;$A257&amp;"*",'EPS BAU Outputs'!$B:$B,$B$246)/10^12*VLOOKUP($C257,GWPbyPollutant,2,FALSE)</f>
        <v>0</v>
      </c>
      <c r="P257">
        <f>SUMIFS('EPS BAU Outputs'!O:O,'EPS BAU Outputs'!$A:$A,"*"&amp;$C257&amp;"*",'EPS BAU Outputs'!$A:$A,"*"&amp;$B257&amp;"*",'EPS BAU Outputs'!$A:$A,"*"&amp;$A257&amp;"*",'EPS BAU Outputs'!$B:$B,$B$246)/10^12*VLOOKUP($C257,GWPbyPollutant,2,FALSE)</f>
        <v>0</v>
      </c>
      <c r="Q257">
        <f>SUMIFS('EPS BAU Outputs'!P:P,'EPS BAU Outputs'!$A:$A,"*"&amp;$C257&amp;"*",'EPS BAU Outputs'!$A:$A,"*"&amp;$B257&amp;"*",'EPS BAU Outputs'!$A:$A,"*"&amp;$A257&amp;"*",'EPS BAU Outputs'!$B:$B,$B$246)/10^12*VLOOKUP($C257,GWPbyPollutant,2,FALSE)</f>
        <v>0</v>
      </c>
      <c r="R257">
        <f>SUMIFS('EPS BAU Outputs'!Q:Q,'EPS BAU Outputs'!$A:$A,"*"&amp;$C257&amp;"*",'EPS BAU Outputs'!$A:$A,"*"&amp;$B257&amp;"*",'EPS BAU Outputs'!$A:$A,"*"&amp;$A257&amp;"*",'EPS BAU Outputs'!$B:$B,$B$246)/10^12*VLOOKUP($C257,GWPbyPollutant,2,FALSE)</f>
        <v>0</v>
      </c>
      <c r="S257">
        <f>SUMIFS('EPS BAU Outputs'!R:R,'EPS BAU Outputs'!$A:$A,"*"&amp;$C257&amp;"*",'EPS BAU Outputs'!$A:$A,"*"&amp;$B257&amp;"*",'EPS BAU Outputs'!$A:$A,"*"&amp;$A257&amp;"*",'EPS BAU Outputs'!$B:$B,$B$246)/10^12*VLOOKUP($C257,GWPbyPollutant,2,FALSE)</f>
        <v>0</v>
      </c>
      <c r="T257">
        <f>SUMIFS('EPS BAU Outputs'!S:S,'EPS BAU Outputs'!$A:$A,"*"&amp;$C257&amp;"*",'EPS BAU Outputs'!$A:$A,"*"&amp;$B257&amp;"*",'EPS BAU Outputs'!$A:$A,"*"&amp;$A257&amp;"*",'EPS BAU Outputs'!$B:$B,$B$246)/10^12*VLOOKUP($C257,GWPbyPollutant,2,FALSE)</f>
        <v>0</v>
      </c>
      <c r="U257">
        <f>SUMIFS('EPS BAU Outputs'!T:T,'EPS BAU Outputs'!$A:$A,"*"&amp;$C257&amp;"*",'EPS BAU Outputs'!$A:$A,"*"&amp;$B257&amp;"*",'EPS BAU Outputs'!$A:$A,"*"&amp;$A257&amp;"*",'EPS BAU Outputs'!$B:$B,$B$246)/10^12*VLOOKUP($C257,GWPbyPollutant,2,FALSE)</f>
        <v>0</v>
      </c>
      <c r="V257">
        <f>SUMIFS('EPS BAU Outputs'!U:U,'EPS BAU Outputs'!$A:$A,"*"&amp;$C257&amp;"*",'EPS BAU Outputs'!$A:$A,"*"&amp;$B257&amp;"*",'EPS BAU Outputs'!$A:$A,"*"&amp;$A257&amp;"*",'EPS BAU Outputs'!$B:$B,$B$246)/10^12*VLOOKUP($C257,GWPbyPollutant,2,FALSE)</f>
        <v>0</v>
      </c>
      <c r="W257">
        <f>SUMIFS('EPS BAU Outputs'!V:V,'EPS BAU Outputs'!$A:$A,"*"&amp;$C257&amp;"*",'EPS BAU Outputs'!$A:$A,"*"&amp;$B257&amp;"*",'EPS BAU Outputs'!$A:$A,"*"&amp;$A257&amp;"*",'EPS BAU Outputs'!$B:$B,$B$246)/10^12*VLOOKUP($C257,GWPbyPollutant,2,FALSE)</f>
        <v>0</v>
      </c>
      <c r="X257">
        <f>SUMIFS('EPS BAU Outputs'!W:W,'EPS BAU Outputs'!$A:$A,"*"&amp;$C257&amp;"*",'EPS BAU Outputs'!$A:$A,"*"&amp;$B257&amp;"*",'EPS BAU Outputs'!$A:$A,"*"&amp;$A257&amp;"*",'EPS BAU Outputs'!$B:$B,$B$246)/10^12*VLOOKUP($C257,GWPbyPollutant,2,FALSE)</f>
        <v>0</v>
      </c>
      <c r="Y257">
        <f>SUMIFS('EPS BAU Outputs'!X:X,'EPS BAU Outputs'!$A:$A,"*"&amp;$C257&amp;"*",'EPS BAU Outputs'!$A:$A,"*"&amp;$B257&amp;"*",'EPS BAU Outputs'!$A:$A,"*"&amp;$A257&amp;"*",'EPS BAU Outputs'!$B:$B,$B$246)/10^12*VLOOKUP($C257,GWPbyPollutant,2,FALSE)</f>
        <v>0</v>
      </c>
      <c r="Z257">
        <f>SUMIFS('EPS BAU Outputs'!Y:Y,'EPS BAU Outputs'!$A:$A,"*"&amp;$C257&amp;"*",'EPS BAU Outputs'!$A:$A,"*"&amp;$B257&amp;"*",'EPS BAU Outputs'!$A:$A,"*"&amp;$A257&amp;"*",'EPS BAU Outputs'!$B:$B,$B$246)/10^12*VLOOKUP($C257,GWPbyPollutant,2,FALSE)</f>
        <v>0</v>
      </c>
      <c r="AA257">
        <f>SUMIFS('EPS BAU Outputs'!Z:Z,'EPS BAU Outputs'!$A:$A,"*"&amp;$C257&amp;"*",'EPS BAU Outputs'!$A:$A,"*"&amp;$B257&amp;"*",'EPS BAU Outputs'!$A:$A,"*"&amp;$A257&amp;"*",'EPS BAU Outputs'!$B:$B,$B$246)/10^12*VLOOKUP($C257,GWPbyPollutant,2,FALSE)</f>
        <v>0</v>
      </c>
      <c r="AB257">
        <f>SUMIFS('EPS BAU Outputs'!AA:AA,'EPS BAU Outputs'!$A:$A,"*"&amp;$C257&amp;"*",'EPS BAU Outputs'!$A:$A,"*"&amp;$B257&amp;"*",'EPS BAU Outputs'!$A:$A,"*"&amp;$A257&amp;"*",'EPS BAU Outputs'!$B:$B,$B$246)/10^12*VLOOKUP($C257,GWPbyPollutant,2,FALSE)</f>
        <v>0</v>
      </c>
      <c r="AC257">
        <f>SUMIFS('EPS BAU Outputs'!AB:AB,'EPS BAU Outputs'!$A:$A,"*"&amp;$C257&amp;"*",'EPS BAU Outputs'!$A:$A,"*"&amp;$B257&amp;"*",'EPS BAU Outputs'!$A:$A,"*"&amp;$A257&amp;"*",'EPS BAU Outputs'!$B:$B,$B$246)/10^12*VLOOKUP($C257,GWPbyPollutant,2,FALSE)</f>
        <v>0</v>
      </c>
      <c r="AD257">
        <f>SUMIFS('EPS BAU Outputs'!AC:AC,'EPS BAU Outputs'!$A:$A,"*"&amp;$C257&amp;"*",'EPS BAU Outputs'!$A:$A,"*"&amp;$B257&amp;"*",'EPS BAU Outputs'!$A:$A,"*"&amp;$A257&amp;"*",'EPS BAU Outputs'!$B:$B,$B$246)/10^12*VLOOKUP($C257,GWPbyPollutant,2,FALSE)</f>
        <v>0</v>
      </c>
      <c r="AE257">
        <f>SUMIFS('EPS BAU Outputs'!AD:AD,'EPS BAU Outputs'!$A:$A,"*"&amp;$C257&amp;"*",'EPS BAU Outputs'!$A:$A,"*"&amp;$B257&amp;"*",'EPS BAU Outputs'!$A:$A,"*"&amp;$A257&amp;"*",'EPS BAU Outputs'!$B:$B,$B$246)/10^12*VLOOKUP($C257,GWPbyPollutant,2,FALSE)</f>
        <v>0</v>
      </c>
      <c r="AF257">
        <f>SUMIFS('EPS BAU Outputs'!AE:AE,'EPS BAU Outputs'!$A:$A,"*"&amp;$C257&amp;"*",'EPS BAU Outputs'!$A:$A,"*"&amp;$B257&amp;"*",'EPS BAU Outputs'!$A:$A,"*"&amp;$A257&amp;"*",'EPS BAU Outputs'!$B:$B,$B$246)/10^12*VLOOKUP($C257,GWPbyPollutant,2,FALSE)</f>
        <v>0</v>
      </c>
      <c r="AG257">
        <f>SUMIFS('EPS BAU Outputs'!AF:AF,'EPS BAU Outputs'!$A:$A,"*"&amp;$C257&amp;"*",'EPS BAU Outputs'!$A:$A,"*"&amp;$B257&amp;"*",'EPS BAU Outputs'!$A:$A,"*"&amp;$A257&amp;"*",'EPS BAU Outputs'!$B:$B,$B$246)/10^12*VLOOKUP($C257,GWPbyPollutant,2,FALSE)</f>
        <v>0</v>
      </c>
      <c r="AH257">
        <f>SUMIFS('EPS BAU Outputs'!AG:AG,'EPS BAU Outputs'!$A:$A,"*"&amp;$C257&amp;"*",'EPS BAU Outputs'!$A:$A,"*"&amp;$B257&amp;"*",'EPS BAU Outputs'!$A:$A,"*"&amp;$A257&amp;"*",'EPS BAU Outputs'!$B:$B,$B$246)/10^12*VLOOKUP($C257,GWPbyPollutant,2,FALSE)</f>
        <v>0</v>
      </c>
    </row>
    <row r="258" spans="1:34" hidden="1" outlineLevel="1">
      <c r="A258" t="s">
        <v>597</v>
      </c>
      <c r="B258" t="s">
        <v>524</v>
      </c>
      <c r="C258" t="s">
        <v>412</v>
      </c>
      <c r="D258">
        <f>SUMIFS('EPS BAU Outputs'!C:C,'EPS BAU Outputs'!$A:$A,"*"&amp;$C258&amp;"*",'EPS BAU Outputs'!$A:$A,"*"&amp;$B258&amp;"*",'EPS BAU Outputs'!$A:$A,"*"&amp;$A258&amp;"*",'EPS BAU Outputs'!$B:$B,$B$246)/10^12*VLOOKUP($C258,GWPbyPollutant,2,FALSE)</f>
        <v>5.2396400000000003E-3</v>
      </c>
      <c r="E258">
        <f>SUMIFS('EPS BAU Outputs'!D:D,'EPS BAU Outputs'!$A:$A,"*"&amp;$C258&amp;"*",'EPS BAU Outputs'!$A:$A,"*"&amp;$B258&amp;"*",'EPS BAU Outputs'!$A:$A,"*"&amp;$A258&amp;"*",'EPS BAU Outputs'!$B:$B,$B$246)/10^12*VLOOKUP($C258,GWPbyPollutant,2,FALSE)</f>
        <v>5.2637199999999995E-3</v>
      </c>
      <c r="F258">
        <f>SUMIFS('EPS BAU Outputs'!E:E,'EPS BAU Outputs'!$A:$A,"*"&amp;$C258&amp;"*",'EPS BAU Outputs'!$A:$A,"*"&amp;$B258&amp;"*",'EPS BAU Outputs'!$A:$A,"*"&amp;$A258&amp;"*",'EPS BAU Outputs'!$B:$B,$B$246)/10^12*VLOOKUP($C258,GWPbyPollutant,2,FALSE)</f>
        <v>5.2813599999999997E-3</v>
      </c>
      <c r="G258">
        <f>SUMIFS('EPS BAU Outputs'!F:F,'EPS BAU Outputs'!$A:$A,"*"&amp;$C258&amp;"*",'EPS BAU Outputs'!$A:$A,"*"&amp;$B258&amp;"*",'EPS BAU Outputs'!$A:$A,"*"&amp;$A258&amp;"*",'EPS BAU Outputs'!$B:$B,$B$246)/10^12*VLOOKUP($C258,GWPbyPollutant,2,FALSE)</f>
        <v>5.2947999999999997E-3</v>
      </c>
      <c r="H258">
        <f>SUMIFS('EPS BAU Outputs'!G:G,'EPS BAU Outputs'!$A:$A,"*"&amp;$C258&amp;"*",'EPS BAU Outputs'!$A:$A,"*"&amp;$B258&amp;"*",'EPS BAU Outputs'!$A:$A,"*"&amp;$A258&amp;"*",'EPS BAU Outputs'!$B:$B,$B$246)/10^12*VLOOKUP($C258,GWPbyPollutant,2,FALSE)</f>
        <v>5.3090799999999999E-3</v>
      </c>
      <c r="I258">
        <f>SUMIFS('EPS BAU Outputs'!H:H,'EPS BAU Outputs'!$A:$A,"*"&amp;$C258&amp;"*",'EPS BAU Outputs'!$A:$A,"*"&amp;$B258&amp;"*",'EPS BAU Outputs'!$A:$A,"*"&amp;$A258&amp;"*",'EPS BAU Outputs'!$B:$B,$B$246)/10^12*VLOOKUP($C258,GWPbyPollutant,2,FALSE)</f>
        <v>5.3222399999999998E-3</v>
      </c>
      <c r="J258">
        <f>SUMIFS('EPS BAU Outputs'!I:I,'EPS BAU Outputs'!$A:$A,"*"&amp;$C258&amp;"*",'EPS BAU Outputs'!$A:$A,"*"&amp;$B258&amp;"*",'EPS BAU Outputs'!$A:$A,"*"&amp;$A258&amp;"*",'EPS BAU Outputs'!$B:$B,$B$246)/10^12*VLOOKUP($C258,GWPbyPollutant,2,FALSE)</f>
        <v>5.3373599999999993E-3</v>
      </c>
      <c r="K258">
        <f>SUMIFS('EPS BAU Outputs'!J:J,'EPS BAU Outputs'!$A:$A,"*"&amp;$C258&amp;"*",'EPS BAU Outputs'!$A:$A,"*"&amp;$B258&amp;"*",'EPS BAU Outputs'!$A:$A,"*"&amp;$A258&amp;"*",'EPS BAU Outputs'!$B:$B,$B$246)/10^12*VLOOKUP($C258,GWPbyPollutant,2,FALSE)</f>
        <v>5.3508000000000002E-3</v>
      </c>
      <c r="L258">
        <f>SUMIFS('EPS BAU Outputs'!K:K,'EPS BAU Outputs'!$A:$A,"*"&amp;$C258&amp;"*",'EPS BAU Outputs'!$A:$A,"*"&amp;$B258&amp;"*",'EPS BAU Outputs'!$A:$A,"*"&amp;$A258&amp;"*",'EPS BAU Outputs'!$B:$B,$B$246)/10^12*VLOOKUP($C258,GWPbyPollutant,2,FALSE)</f>
        <v>5.3659199999999997E-3</v>
      </c>
      <c r="M258">
        <f>SUMIFS('EPS BAU Outputs'!L:L,'EPS BAU Outputs'!$A:$A,"*"&amp;$C258&amp;"*",'EPS BAU Outputs'!$A:$A,"*"&amp;$B258&amp;"*",'EPS BAU Outputs'!$A:$A,"*"&amp;$A258&amp;"*",'EPS BAU Outputs'!$B:$B,$B$246)/10^12*VLOOKUP($C258,GWPbyPollutant,2,FALSE)</f>
        <v>5.3801999999999999E-3</v>
      </c>
      <c r="N258">
        <f>SUMIFS('EPS BAU Outputs'!M:M,'EPS BAU Outputs'!$A:$A,"*"&amp;$C258&amp;"*",'EPS BAU Outputs'!$A:$A,"*"&amp;$B258&amp;"*",'EPS BAU Outputs'!$A:$A,"*"&amp;$A258&amp;"*",'EPS BAU Outputs'!$B:$B,$B$246)/10^12*VLOOKUP($C258,GWPbyPollutant,2,FALSE)</f>
        <v>5.3944800000000001E-3</v>
      </c>
      <c r="O258">
        <f>SUMIFS('EPS BAU Outputs'!N:N,'EPS BAU Outputs'!$A:$A,"*"&amp;$C258&amp;"*",'EPS BAU Outputs'!$A:$A,"*"&amp;$B258&amp;"*",'EPS BAU Outputs'!$A:$A,"*"&amp;$A258&amp;"*",'EPS BAU Outputs'!$B:$B,$B$246)/10^12*VLOOKUP($C258,GWPbyPollutant,2,FALSE)</f>
        <v>5.3925199999999996E-3</v>
      </c>
      <c r="P258">
        <f>SUMIFS('EPS BAU Outputs'!O:O,'EPS BAU Outputs'!$A:$A,"*"&amp;$C258&amp;"*",'EPS BAU Outputs'!$A:$A,"*"&amp;$B258&amp;"*",'EPS BAU Outputs'!$A:$A,"*"&amp;$A258&amp;"*",'EPS BAU Outputs'!$B:$B,$B$246)/10^12*VLOOKUP($C258,GWPbyPollutant,2,FALSE)</f>
        <v>5.4734399999999996E-3</v>
      </c>
      <c r="Q258">
        <f>SUMIFS('EPS BAU Outputs'!P:P,'EPS BAU Outputs'!$A:$A,"*"&amp;$C258&amp;"*",'EPS BAU Outputs'!$A:$A,"*"&amp;$B258&amp;"*",'EPS BAU Outputs'!$A:$A,"*"&amp;$A258&amp;"*",'EPS BAU Outputs'!$B:$B,$B$246)/10^12*VLOOKUP($C258,GWPbyPollutant,2,FALSE)</f>
        <v>5.5554799999999998E-3</v>
      </c>
      <c r="R258">
        <f>SUMIFS('EPS BAU Outputs'!Q:Q,'EPS BAU Outputs'!$A:$A,"*"&amp;$C258&amp;"*",'EPS BAU Outputs'!$A:$A,"*"&amp;$B258&amp;"*",'EPS BAU Outputs'!$A:$A,"*"&amp;$A258&amp;"*",'EPS BAU Outputs'!$B:$B,$B$246)/10^12*VLOOKUP($C258,GWPbyPollutant,2,FALSE)</f>
        <v>5.6397600000000006E-3</v>
      </c>
      <c r="S258">
        <f>SUMIFS('EPS BAU Outputs'!R:R,'EPS BAU Outputs'!$A:$A,"*"&amp;$C258&amp;"*",'EPS BAU Outputs'!$A:$A,"*"&amp;$B258&amp;"*",'EPS BAU Outputs'!$A:$A,"*"&amp;$A258&amp;"*",'EPS BAU Outputs'!$B:$B,$B$246)/10^12*VLOOKUP($C258,GWPbyPollutant,2,FALSE)</f>
        <v>5.7243199999999998E-3</v>
      </c>
      <c r="T258">
        <f>SUMIFS('EPS BAU Outputs'!S:S,'EPS BAU Outputs'!$A:$A,"*"&amp;$C258&amp;"*",'EPS BAU Outputs'!$A:$A,"*"&amp;$B258&amp;"*",'EPS BAU Outputs'!$A:$A,"*"&amp;$A258&amp;"*",'EPS BAU Outputs'!$B:$B,$B$246)/10^12*VLOOKUP($C258,GWPbyPollutant,2,FALSE)</f>
        <v>5.80972E-3</v>
      </c>
      <c r="U258">
        <f>SUMIFS('EPS BAU Outputs'!T:T,'EPS BAU Outputs'!$A:$A,"*"&amp;$C258&amp;"*",'EPS BAU Outputs'!$A:$A,"*"&amp;$B258&amp;"*",'EPS BAU Outputs'!$A:$A,"*"&amp;$A258&amp;"*",'EPS BAU Outputs'!$B:$B,$B$246)/10^12*VLOOKUP($C258,GWPbyPollutant,2,FALSE)</f>
        <v>5.8970799999999999E-3</v>
      </c>
      <c r="V258">
        <f>SUMIFS('EPS BAU Outputs'!U:U,'EPS BAU Outputs'!$A:$A,"*"&amp;$C258&amp;"*",'EPS BAU Outputs'!$A:$A,"*"&amp;$B258&amp;"*",'EPS BAU Outputs'!$A:$A,"*"&amp;$A258&amp;"*",'EPS BAU Outputs'!$B:$B,$B$246)/10^12*VLOOKUP($C258,GWPbyPollutant,2,FALSE)</f>
        <v>5.9849999999999999E-3</v>
      </c>
      <c r="W258">
        <f>SUMIFS('EPS BAU Outputs'!V:V,'EPS BAU Outputs'!$A:$A,"*"&amp;$C258&amp;"*",'EPS BAU Outputs'!$A:$A,"*"&amp;$B258&amp;"*",'EPS BAU Outputs'!$A:$A,"*"&amp;$A258&amp;"*",'EPS BAU Outputs'!$B:$B,$B$246)/10^12*VLOOKUP($C258,GWPbyPollutant,2,FALSE)</f>
        <v>6.0757199999999997E-3</v>
      </c>
      <c r="X258">
        <f>SUMIFS('EPS BAU Outputs'!W:W,'EPS BAU Outputs'!$A:$A,"*"&amp;$C258&amp;"*",'EPS BAU Outputs'!$A:$A,"*"&amp;$B258&amp;"*",'EPS BAU Outputs'!$A:$A,"*"&amp;$A258&amp;"*",'EPS BAU Outputs'!$B:$B,$B$246)/10^12*VLOOKUP($C258,GWPbyPollutant,2,FALSE)</f>
        <v>6.1664399999999996E-3</v>
      </c>
      <c r="Y258">
        <f>SUMIFS('EPS BAU Outputs'!X:X,'EPS BAU Outputs'!$A:$A,"*"&amp;$C258&amp;"*",'EPS BAU Outputs'!$A:$A,"*"&amp;$B258&amp;"*",'EPS BAU Outputs'!$A:$A,"*"&amp;$A258&amp;"*",'EPS BAU Outputs'!$B:$B,$B$246)/10^12*VLOOKUP($C258,GWPbyPollutant,2,FALSE)</f>
        <v>6.2582799999999997E-3</v>
      </c>
      <c r="Z258">
        <f>SUMIFS('EPS BAU Outputs'!Y:Y,'EPS BAU Outputs'!$A:$A,"*"&amp;$C258&amp;"*",'EPS BAU Outputs'!$A:$A,"*"&amp;$B258&amp;"*",'EPS BAU Outputs'!$A:$A,"*"&amp;$A258&amp;"*",'EPS BAU Outputs'!$B:$B,$B$246)/10^12*VLOOKUP($C258,GWPbyPollutant,2,FALSE)</f>
        <v>6.3523599999999996E-3</v>
      </c>
      <c r="AA258">
        <f>SUMIFS('EPS BAU Outputs'!Z:Z,'EPS BAU Outputs'!$A:$A,"*"&amp;$C258&amp;"*",'EPS BAU Outputs'!$A:$A,"*"&amp;$B258&amp;"*",'EPS BAU Outputs'!$A:$A,"*"&amp;$A258&amp;"*",'EPS BAU Outputs'!$B:$B,$B$246)/10^12*VLOOKUP($C258,GWPbyPollutant,2,FALSE)</f>
        <v>6.4475599999999997E-3</v>
      </c>
      <c r="AB258">
        <f>SUMIFS('EPS BAU Outputs'!AA:AA,'EPS BAU Outputs'!$A:$A,"*"&amp;$C258&amp;"*",'EPS BAU Outputs'!$A:$A,"*"&amp;$B258&amp;"*",'EPS BAU Outputs'!$A:$A,"*"&amp;$A258&amp;"*",'EPS BAU Outputs'!$B:$B,$B$246)/10^12*VLOOKUP($C258,GWPbyPollutant,2,FALSE)</f>
        <v>6.5447199999999995E-3</v>
      </c>
      <c r="AC258">
        <f>SUMIFS('EPS BAU Outputs'!AB:AB,'EPS BAU Outputs'!$A:$A,"*"&amp;$C258&amp;"*",'EPS BAU Outputs'!$A:$A,"*"&amp;$B258&amp;"*",'EPS BAU Outputs'!$A:$A,"*"&amp;$A258&amp;"*",'EPS BAU Outputs'!$B:$B,$B$246)/10^12*VLOOKUP($C258,GWPbyPollutant,2,FALSE)</f>
        <v>6.6424400000000003E-3</v>
      </c>
      <c r="AD258">
        <f>SUMIFS('EPS BAU Outputs'!AC:AC,'EPS BAU Outputs'!$A:$A,"*"&amp;$C258&amp;"*",'EPS BAU Outputs'!$A:$A,"*"&amp;$B258&amp;"*",'EPS BAU Outputs'!$A:$A,"*"&amp;$A258&amp;"*",'EPS BAU Outputs'!$B:$B,$B$246)/10^12*VLOOKUP($C258,GWPbyPollutant,2,FALSE)</f>
        <v>6.7429599999999992E-3</v>
      </c>
      <c r="AE258">
        <f>SUMIFS('EPS BAU Outputs'!AD:AD,'EPS BAU Outputs'!$A:$A,"*"&amp;$C258&amp;"*",'EPS BAU Outputs'!$A:$A,"*"&amp;$B258&amp;"*",'EPS BAU Outputs'!$A:$A,"*"&amp;$A258&amp;"*",'EPS BAU Outputs'!$B:$B,$B$246)/10^12*VLOOKUP($C258,GWPbyPollutant,2,FALSE)</f>
        <v>6.8434800000000007E-3</v>
      </c>
      <c r="AF258">
        <f>SUMIFS('EPS BAU Outputs'!AE:AE,'EPS BAU Outputs'!$A:$A,"*"&amp;$C258&amp;"*",'EPS BAU Outputs'!$A:$A,"*"&amp;$B258&amp;"*",'EPS BAU Outputs'!$A:$A,"*"&amp;$A258&amp;"*",'EPS BAU Outputs'!$B:$B,$B$246)/10^12*VLOOKUP($C258,GWPbyPollutant,2,FALSE)</f>
        <v>6.9459599999999993E-3</v>
      </c>
      <c r="AG258">
        <f>SUMIFS('EPS BAU Outputs'!AF:AF,'EPS BAU Outputs'!$A:$A,"*"&amp;$C258&amp;"*",'EPS BAU Outputs'!$A:$A,"*"&amp;$B258&amp;"*",'EPS BAU Outputs'!$A:$A,"*"&amp;$A258&amp;"*",'EPS BAU Outputs'!$B:$B,$B$246)/10^12*VLOOKUP($C258,GWPbyPollutant,2,FALSE)</f>
        <v>7.0498399999999999E-3</v>
      </c>
      <c r="AH258">
        <f>SUMIFS('EPS BAU Outputs'!AG:AG,'EPS BAU Outputs'!$A:$A,"*"&amp;$C258&amp;"*",'EPS BAU Outputs'!$A:$A,"*"&amp;$B258&amp;"*",'EPS BAU Outputs'!$A:$A,"*"&amp;$A258&amp;"*",'EPS BAU Outputs'!$B:$B,$B$246)/10^12*VLOOKUP($C258,GWPbyPollutant,2,FALSE)</f>
        <v>7.1565199999999995E-3</v>
      </c>
    </row>
    <row r="259" spans="1:34" hidden="1" outlineLevel="1">
      <c r="A259" t="s">
        <v>597</v>
      </c>
      <c r="B259" t="s">
        <v>524</v>
      </c>
      <c r="C259" t="s">
        <v>411</v>
      </c>
      <c r="D259">
        <f>SUMIFS('EPS BAU Outputs'!C:C,'EPS BAU Outputs'!$A:$A,"*"&amp;$C259&amp;"*",'EPS BAU Outputs'!$A:$A,"*"&amp;$B259&amp;"*",'EPS BAU Outputs'!$A:$A,"*"&amp;$A259&amp;"*",'EPS BAU Outputs'!$B:$B,$B$246)/10^12*VLOOKUP($C259,GWPbyPollutant,2,FALSE)</f>
        <v>9.6407000000000003E-3</v>
      </c>
      <c r="E259">
        <f>SUMIFS('EPS BAU Outputs'!D:D,'EPS BAU Outputs'!$A:$A,"*"&amp;$C259&amp;"*",'EPS BAU Outputs'!$A:$A,"*"&amp;$B259&amp;"*",'EPS BAU Outputs'!$A:$A,"*"&amp;$A259&amp;"*",'EPS BAU Outputs'!$B:$B,$B$246)/10^12*VLOOKUP($C259,GWPbyPollutant,2,FALSE)</f>
        <v>9.6857499999999999E-3</v>
      </c>
      <c r="F259">
        <f>SUMIFS('EPS BAU Outputs'!E:E,'EPS BAU Outputs'!$A:$A,"*"&amp;$C259&amp;"*",'EPS BAU Outputs'!$A:$A,"*"&amp;$B259&amp;"*",'EPS BAU Outputs'!$A:$A,"*"&amp;$A259&amp;"*",'EPS BAU Outputs'!$B:$B,$B$246)/10^12*VLOOKUP($C259,GWPbyPollutant,2,FALSE)</f>
        <v>9.7175500000000001E-3</v>
      </c>
      <c r="G259">
        <f>SUMIFS('EPS BAU Outputs'!F:F,'EPS BAU Outputs'!$A:$A,"*"&amp;$C259&amp;"*",'EPS BAU Outputs'!$A:$A,"*"&amp;$B259&amp;"*",'EPS BAU Outputs'!$A:$A,"*"&amp;$A259&amp;"*",'EPS BAU Outputs'!$B:$B,$B$246)/10^12*VLOOKUP($C259,GWPbyPollutant,2,FALSE)</f>
        <v>9.7414000000000008E-3</v>
      </c>
      <c r="H259">
        <f>SUMIFS('EPS BAU Outputs'!G:G,'EPS BAU Outputs'!$A:$A,"*"&amp;$C259&amp;"*",'EPS BAU Outputs'!$A:$A,"*"&amp;$B259&amp;"*",'EPS BAU Outputs'!$A:$A,"*"&amp;$A259&amp;"*",'EPS BAU Outputs'!$B:$B,$B$246)/10^12*VLOOKUP($C259,GWPbyPollutant,2,FALSE)</f>
        <v>9.7679000000000012E-3</v>
      </c>
      <c r="I259">
        <f>SUMIFS('EPS BAU Outputs'!H:H,'EPS BAU Outputs'!$A:$A,"*"&amp;$C259&amp;"*",'EPS BAU Outputs'!$A:$A,"*"&amp;$B259&amp;"*",'EPS BAU Outputs'!$A:$A,"*"&amp;$A259&amp;"*",'EPS BAU Outputs'!$B:$B,$B$246)/10^12*VLOOKUP($C259,GWPbyPollutant,2,FALSE)</f>
        <v>9.7917499999999984E-3</v>
      </c>
      <c r="J259">
        <f>SUMIFS('EPS BAU Outputs'!I:I,'EPS BAU Outputs'!$A:$A,"*"&amp;$C259&amp;"*",'EPS BAU Outputs'!$A:$A,"*"&amp;$B259&amp;"*",'EPS BAU Outputs'!$A:$A,"*"&amp;$A259&amp;"*",'EPS BAU Outputs'!$B:$B,$B$246)/10^12*VLOOKUP($C259,GWPbyPollutant,2,FALSE)</f>
        <v>9.8209000000000005E-3</v>
      </c>
      <c r="K259">
        <f>SUMIFS('EPS BAU Outputs'!J:J,'EPS BAU Outputs'!$A:$A,"*"&amp;$C259&amp;"*",'EPS BAU Outputs'!$A:$A,"*"&amp;$B259&amp;"*",'EPS BAU Outputs'!$A:$A,"*"&amp;$A259&amp;"*",'EPS BAU Outputs'!$B:$B,$B$246)/10^12*VLOOKUP($C259,GWPbyPollutant,2,FALSE)</f>
        <v>9.8447500000000011E-3</v>
      </c>
      <c r="L259">
        <f>SUMIFS('EPS BAU Outputs'!K:K,'EPS BAU Outputs'!$A:$A,"*"&amp;$C259&amp;"*",'EPS BAU Outputs'!$A:$A,"*"&amp;$B259&amp;"*",'EPS BAU Outputs'!$A:$A,"*"&amp;$A259&amp;"*",'EPS BAU Outputs'!$B:$B,$B$246)/10^12*VLOOKUP($C259,GWPbyPollutant,2,FALSE)</f>
        <v>9.8738999999999997E-3</v>
      </c>
      <c r="M259">
        <f>SUMIFS('EPS BAU Outputs'!L:L,'EPS BAU Outputs'!$A:$A,"*"&amp;$C259&amp;"*",'EPS BAU Outputs'!$A:$A,"*"&amp;$B259&amp;"*",'EPS BAU Outputs'!$A:$A,"*"&amp;$A259&amp;"*",'EPS BAU Outputs'!$B:$B,$B$246)/10^12*VLOOKUP($C259,GWPbyPollutant,2,FALSE)</f>
        <v>9.8977500000000003E-3</v>
      </c>
      <c r="N259">
        <f>SUMIFS('EPS BAU Outputs'!M:M,'EPS BAU Outputs'!$A:$A,"*"&amp;$C259&amp;"*",'EPS BAU Outputs'!$A:$A,"*"&amp;$B259&amp;"*",'EPS BAU Outputs'!$A:$A,"*"&amp;$A259&amp;"*",'EPS BAU Outputs'!$B:$B,$B$246)/10^12*VLOOKUP($C259,GWPbyPollutant,2,FALSE)</f>
        <v>9.9242500000000008E-3</v>
      </c>
      <c r="O259">
        <f>SUMIFS('EPS BAU Outputs'!N:N,'EPS BAU Outputs'!$A:$A,"*"&amp;$C259&amp;"*",'EPS BAU Outputs'!$A:$A,"*"&amp;$B259&amp;"*",'EPS BAU Outputs'!$A:$A,"*"&amp;$A259&amp;"*",'EPS BAU Outputs'!$B:$B,$B$246)/10^12*VLOOKUP($C259,GWPbyPollutant,2,FALSE)</f>
        <v>9.9216000000000009E-3</v>
      </c>
      <c r="P259">
        <f>SUMIFS('EPS BAU Outputs'!O:O,'EPS BAU Outputs'!$A:$A,"*"&amp;$C259&amp;"*",'EPS BAU Outputs'!$A:$A,"*"&amp;$B259&amp;"*",'EPS BAU Outputs'!$A:$A,"*"&amp;$A259&amp;"*",'EPS BAU Outputs'!$B:$B,$B$246)/10^12*VLOOKUP($C259,GWPbyPollutant,2,FALSE)</f>
        <v>1.0070000000000001E-2</v>
      </c>
      <c r="Q259">
        <f>SUMIFS('EPS BAU Outputs'!P:P,'EPS BAU Outputs'!$A:$A,"*"&amp;$C259&amp;"*",'EPS BAU Outputs'!$A:$A,"*"&amp;$B259&amp;"*",'EPS BAU Outputs'!$A:$A,"*"&amp;$A259&amp;"*",'EPS BAU Outputs'!$B:$B,$B$246)/10^12*VLOOKUP($C259,GWPbyPollutant,2,FALSE)</f>
        <v>1.0221049999999999E-2</v>
      </c>
      <c r="R259">
        <f>SUMIFS('EPS BAU Outputs'!Q:Q,'EPS BAU Outputs'!$A:$A,"*"&amp;$C259&amp;"*",'EPS BAU Outputs'!$A:$A,"*"&amp;$B259&amp;"*",'EPS BAU Outputs'!$A:$A,"*"&amp;$A259&amp;"*",'EPS BAU Outputs'!$B:$B,$B$246)/10^12*VLOOKUP($C259,GWPbyPollutant,2,FALSE)</f>
        <v>1.03774E-2</v>
      </c>
      <c r="S259">
        <f>SUMIFS('EPS BAU Outputs'!R:R,'EPS BAU Outputs'!$A:$A,"*"&amp;$C259&amp;"*",'EPS BAU Outputs'!$A:$A,"*"&amp;$B259&amp;"*",'EPS BAU Outputs'!$A:$A,"*"&amp;$A259&amp;"*",'EPS BAU Outputs'!$B:$B,$B$246)/10^12*VLOOKUP($C259,GWPbyPollutant,2,FALSE)</f>
        <v>1.05311E-2</v>
      </c>
      <c r="T259">
        <f>SUMIFS('EPS BAU Outputs'!S:S,'EPS BAU Outputs'!$A:$A,"*"&amp;$C259&amp;"*",'EPS BAU Outputs'!$A:$A,"*"&amp;$B259&amp;"*",'EPS BAU Outputs'!$A:$A,"*"&amp;$A259&amp;"*",'EPS BAU Outputs'!$B:$B,$B$246)/10^12*VLOOKUP($C259,GWPbyPollutant,2,FALSE)</f>
        <v>1.0690099999999999E-2</v>
      </c>
      <c r="U259">
        <f>SUMIFS('EPS BAU Outputs'!T:T,'EPS BAU Outputs'!$A:$A,"*"&amp;$C259&amp;"*",'EPS BAU Outputs'!$A:$A,"*"&amp;$B259&amp;"*",'EPS BAU Outputs'!$A:$A,"*"&amp;$A259&amp;"*",'EPS BAU Outputs'!$B:$B,$B$246)/10^12*VLOOKUP($C259,GWPbyPollutant,2,FALSE)</f>
        <v>1.0849099999999999E-2</v>
      </c>
      <c r="V259">
        <f>SUMIFS('EPS BAU Outputs'!U:U,'EPS BAU Outputs'!$A:$A,"*"&amp;$C259&amp;"*",'EPS BAU Outputs'!$A:$A,"*"&amp;$B259&amp;"*",'EPS BAU Outputs'!$A:$A,"*"&amp;$A259&amp;"*",'EPS BAU Outputs'!$B:$B,$B$246)/10^12*VLOOKUP($C259,GWPbyPollutant,2,FALSE)</f>
        <v>1.101075E-2</v>
      </c>
      <c r="W259">
        <f>SUMIFS('EPS BAU Outputs'!V:V,'EPS BAU Outputs'!$A:$A,"*"&amp;$C259&amp;"*",'EPS BAU Outputs'!$A:$A,"*"&amp;$B259&amp;"*",'EPS BAU Outputs'!$A:$A,"*"&amp;$A259&amp;"*",'EPS BAU Outputs'!$B:$B,$B$246)/10^12*VLOOKUP($C259,GWPbyPollutant,2,FALSE)</f>
        <v>1.11777E-2</v>
      </c>
      <c r="X259">
        <f>SUMIFS('EPS BAU Outputs'!W:W,'EPS BAU Outputs'!$A:$A,"*"&amp;$C259&amp;"*",'EPS BAU Outputs'!$A:$A,"*"&amp;$B259&amp;"*",'EPS BAU Outputs'!$A:$A,"*"&amp;$A259&amp;"*",'EPS BAU Outputs'!$B:$B,$B$246)/10^12*VLOOKUP($C259,GWPbyPollutant,2,FALSE)</f>
        <v>1.134465E-2</v>
      </c>
      <c r="Y259">
        <f>SUMIFS('EPS BAU Outputs'!X:X,'EPS BAU Outputs'!$A:$A,"*"&amp;$C259&amp;"*",'EPS BAU Outputs'!$A:$A,"*"&amp;$B259&amp;"*",'EPS BAU Outputs'!$A:$A,"*"&amp;$A259&amp;"*",'EPS BAU Outputs'!$B:$B,$B$246)/10^12*VLOOKUP($C259,GWPbyPollutant,2,FALSE)</f>
        <v>1.151425E-2</v>
      </c>
      <c r="Z259">
        <f>SUMIFS('EPS BAU Outputs'!Y:Y,'EPS BAU Outputs'!$A:$A,"*"&amp;$C259&amp;"*",'EPS BAU Outputs'!$A:$A,"*"&amp;$B259&amp;"*",'EPS BAU Outputs'!$A:$A,"*"&amp;$A259&amp;"*",'EPS BAU Outputs'!$B:$B,$B$246)/10^12*VLOOKUP($C259,GWPbyPollutant,2,FALSE)</f>
        <v>1.1689150000000001E-2</v>
      </c>
      <c r="AA259">
        <f>SUMIFS('EPS BAU Outputs'!Z:Z,'EPS BAU Outputs'!$A:$A,"*"&amp;$C259&amp;"*",'EPS BAU Outputs'!$A:$A,"*"&amp;$B259&amp;"*",'EPS BAU Outputs'!$A:$A,"*"&amp;$A259&amp;"*",'EPS BAU Outputs'!$B:$B,$B$246)/10^12*VLOOKUP($C259,GWPbyPollutant,2,FALSE)</f>
        <v>1.1864049999999999E-2</v>
      </c>
      <c r="AB259">
        <f>SUMIFS('EPS BAU Outputs'!AA:AA,'EPS BAU Outputs'!$A:$A,"*"&amp;$C259&amp;"*",'EPS BAU Outputs'!$A:$A,"*"&amp;$B259&amp;"*",'EPS BAU Outputs'!$A:$A,"*"&amp;$A259&amp;"*",'EPS BAU Outputs'!$B:$B,$B$246)/10^12*VLOOKUP($C259,GWPbyPollutant,2,FALSE)</f>
        <v>1.20416E-2</v>
      </c>
      <c r="AC259">
        <f>SUMIFS('EPS BAU Outputs'!AB:AB,'EPS BAU Outputs'!$A:$A,"*"&amp;$C259&amp;"*",'EPS BAU Outputs'!$A:$A,"*"&amp;$B259&amp;"*",'EPS BAU Outputs'!$A:$A,"*"&amp;$A259&amp;"*",'EPS BAU Outputs'!$B:$B,$B$246)/10^12*VLOOKUP($C259,GWPbyPollutant,2,FALSE)</f>
        <v>1.22218E-2</v>
      </c>
      <c r="AD259">
        <f>SUMIFS('EPS BAU Outputs'!AC:AC,'EPS BAU Outputs'!$A:$A,"*"&amp;$C259&amp;"*",'EPS BAU Outputs'!$A:$A,"*"&amp;$B259&amp;"*",'EPS BAU Outputs'!$A:$A,"*"&amp;$A259&amp;"*",'EPS BAU Outputs'!$B:$B,$B$246)/10^12*VLOOKUP($C259,GWPbyPollutant,2,FALSE)</f>
        <v>1.2407300000000001E-2</v>
      </c>
      <c r="AE259">
        <f>SUMIFS('EPS BAU Outputs'!AD:AD,'EPS BAU Outputs'!$A:$A,"*"&amp;$C259&amp;"*",'EPS BAU Outputs'!$A:$A,"*"&amp;$B259&amp;"*",'EPS BAU Outputs'!$A:$A,"*"&amp;$A259&amp;"*",'EPS BAU Outputs'!$B:$B,$B$246)/10^12*VLOOKUP($C259,GWPbyPollutant,2,FALSE)</f>
        <v>1.2592799999999999E-2</v>
      </c>
      <c r="AF259">
        <f>SUMIFS('EPS BAU Outputs'!AE:AE,'EPS BAU Outputs'!$A:$A,"*"&amp;$C259&amp;"*",'EPS BAU Outputs'!$A:$A,"*"&amp;$B259&amp;"*",'EPS BAU Outputs'!$A:$A,"*"&amp;$A259&amp;"*",'EPS BAU Outputs'!$B:$B,$B$246)/10^12*VLOOKUP($C259,GWPbyPollutant,2,FALSE)</f>
        <v>1.2780949999999999E-2</v>
      </c>
      <c r="AG259">
        <f>SUMIFS('EPS BAU Outputs'!AF:AF,'EPS BAU Outputs'!$A:$A,"*"&amp;$C259&amp;"*",'EPS BAU Outputs'!$A:$A,"*"&amp;$B259&amp;"*",'EPS BAU Outputs'!$A:$A,"*"&amp;$A259&amp;"*",'EPS BAU Outputs'!$B:$B,$B$246)/10^12*VLOOKUP($C259,GWPbyPollutant,2,FALSE)</f>
        <v>1.2971749999999999E-2</v>
      </c>
      <c r="AH259">
        <f>SUMIFS('EPS BAU Outputs'!AG:AG,'EPS BAU Outputs'!$A:$A,"*"&amp;$C259&amp;"*",'EPS BAU Outputs'!$A:$A,"*"&amp;$B259&amp;"*",'EPS BAU Outputs'!$A:$A,"*"&amp;$A259&amp;"*",'EPS BAU Outputs'!$B:$B,$B$246)/10^12*VLOOKUP($C259,GWPbyPollutant,2,FALSE)</f>
        <v>1.316785E-2</v>
      </c>
    </row>
    <row r="260" spans="1:34" hidden="1" outlineLevel="1">
      <c r="A260" t="s">
        <v>597</v>
      </c>
      <c r="B260" t="s">
        <v>524</v>
      </c>
      <c r="C260" t="s">
        <v>595</v>
      </c>
      <c r="D260">
        <f>SUMIFS('EPS BAU Outputs'!C:C,'EPS BAU Outputs'!$A:$A,"*"&amp;$C260&amp;"*",'EPS BAU Outputs'!$A:$A,"*"&amp;$B260&amp;"*",'EPS BAU Outputs'!$A:$A,"*"&amp;$A260&amp;"*",'EPS BAU Outputs'!$B:$B,$B$246)/10^12*VLOOKUP($C260,GWPbyPollutant,2,FALSE)</f>
        <v>0</v>
      </c>
      <c r="E260">
        <f>SUMIFS('EPS BAU Outputs'!D:D,'EPS BAU Outputs'!$A:$A,"*"&amp;$C260&amp;"*",'EPS BAU Outputs'!$A:$A,"*"&amp;$B260&amp;"*",'EPS BAU Outputs'!$A:$A,"*"&amp;$A260&amp;"*",'EPS BAU Outputs'!$B:$B,$B$246)/10^12*VLOOKUP($C260,GWPbyPollutant,2,FALSE)</f>
        <v>0</v>
      </c>
      <c r="F260">
        <f>SUMIFS('EPS BAU Outputs'!E:E,'EPS BAU Outputs'!$A:$A,"*"&amp;$C260&amp;"*",'EPS BAU Outputs'!$A:$A,"*"&amp;$B260&amp;"*",'EPS BAU Outputs'!$A:$A,"*"&amp;$A260&amp;"*",'EPS BAU Outputs'!$B:$B,$B$246)/10^12*VLOOKUP($C260,GWPbyPollutant,2,FALSE)</f>
        <v>0</v>
      </c>
      <c r="G260">
        <f>SUMIFS('EPS BAU Outputs'!F:F,'EPS BAU Outputs'!$A:$A,"*"&amp;$C260&amp;"*",'EPS BAU Outputs'!$A:$A,"*"&amp;$B260&amp;"*",'EPS BAU Outputs'!$A:$A,"*"&amp;$A260&amp;"*",'EPS BAU Outputs'!$B:$B,$B$246)/10^12*VLOOKUP($C260,GWPbyPollutant,2,FALSE)</f>
        <v>0</v>
      </c>
      <c r="H260">
        <f>SUMIFS('EPS BAU Outputs'!G:G,'EPS BAU Outputs'!$A:$A,"*"&amp;$C260&amp;"*",'EPS BAU Outputs'!$A:$A,"*"&amp;$B260&amp;"*",'EPS BAU Outputs'!$A:$A,"*"&amp;$A260&amp;"*",'EPS BAU Outputs'!$B:$B,$B$246)/10^12*VLOOKUP($C260,GWPbyPollutant,2,FALSE)</f>
        <v>0</v>
      </c>
      <c r="I260">
        <f>SUMIFS('EPS BAU Outputs'!H:H,'EPS BAU Outputs'!$A:$A,"*"&amp;$C260&amp;"*",'EPS BAU Outputs'!$A:$A,"*"&amp;$B260&amp;"*",'EPS BAU Outputs'!$A:$A,"*"&amp;$A260&amp;"*",'EPS BAU Outputs'!$B:$B,$B$246)/10^12*VLOOKUP($C260,GWPbyPollutant,2,FALSE)</f>
        <v>0</v>
      </c>
      <c r="J260">
        <f>SUMIFS('EPS BAU Outputs'!I:I,'EPS BAU Outputs'!$A:$A,"*"&amp;$C260&amp;"*",'EPS BAU Outputs'!$A:$A,"*"&amp;$B260&amp;"*",'EPS BAU Outputs'!$A:$A,"*"&amp;$A260&amp;"*",'EPS BAU Outputs'!$B:$B,$B$246)/10^12*VLOOKUP($C260,GWPbyPollutant,2,FALSE)</f>
        <v>0</v>
      </c>
      <c r="K260">
        <f>SUMIFS('EPS BAU Outputs'!J:J,'EPS BAU Outputs'!$A:$A,"*"&amp;$C260&amp;"*",'EPS BAU Outputs'!$A:$A,"*"&amp;$B260&amp;"*",'EPS BAU Outputs'!$A:$A,"*"&amp;$A260&amp;"*",'EPS BAU Outputs'!$B:$B,$B$246)/10^12*VLOOKUP($C260,GWPbyPollutant,2,FALSE)</f>
        <v>0</v>
      </c>
      <c r="L260">
        <f>SUMIFS('EPS BAU Outputs'!K:K,'EPS BAU Outputs'!$A:$A,"*"&amp;$C260&amp;"*",'EPS BAU Outputs'!$A:$A,"*"&amp;$B260&amp;"*",'EPS BAU Outputs'!$A:$A,"*"&amp;$A260&amp;"*",'EPS BAU Outputs'!$B:$B,$B$246)/10^12*VLOOKUP($C260,GWPbyPollutant,2,FALSE)</f>
        <v>0</v>
      </c>
      <c r="M260">
        <f>SUMIFS('EPS BAU Outputs'!L:L,'EPS BAU Outputs'!$A:$A,"*"&amp;$C260&amp;"*",'EPS BAU Outputs'!$A:$A,"*"&amp;$B260&amp;"*",'EPS BAU Outputs'!$A:$A,"*"&amp;$A260&amp;"*",'EPS BAU Outputs'!$B:$B,$B$246)/10^12*VLOOKUP($C260,GWPbyPollutant,2,FALSE)</f>
        <v>0</v>
      </c>
      <c r="N260">
        <f>SUMIFS('EPS BAU Outputs'!M:M,'EPS BAU Outputs'!$A:$A,"*"&amp;$C260&amp;"*",'EPS BAU Outputs'!$A:$A,"*"&amp;$B260&amp;"*",'EPS BAU Outputs'!$A:$A,"*"&amp;$A260&amp;"*",'EPS BAU Outputs'!$B:$B,$B$246)/10^12*VLOOKUP($C260,GWPbyPollutant,2,FALSE)</f>
        <v>0</v>
      </c>
      <c r="O260">
        <f>SUMIFS('EPS BAU Outputs'!N:N,'EPS BAU Outputs'!$A:$A,"*"&amp;$C260&amp;"*",'EPS BAU Outputs'!$A:$A,"*"&amp;$B260&amp;"*",'EPS BAU Outputs'!$A:$A,"*"&amp;$A260&amp;"*",'EPS BAU Outputs'!$B:$B,$B$246)/10^12*VLOOKUP($C260,GWPbyPollutant,2,FALSE)</f>
        <v>0</v>
      </c>
      <c r="P260">
        <f>SUMIFS('EPS BAU Outputs'!O:O,'EPS BAU Outputs'!$A:$A,"*"&amp;$C260&amp;"*",'EPS BAU Outputs'!$A:$A,"*"&amp;$B260&amp;"*",'EPS BAU Outputs'!$A:$A,"*"&amp;$A260&amp;"*",'EPS BAU Outputs'!$B:$B,$B$246)/10^12*VLOOKUP($C260,GWPbyPollutant,2,FALSE)</f>
        <v>0</v>
      </c>
      <c r="Q260">
        <f>SUMIFS('EPS BAU Outputs'!P:P,'EPS BAU Outputs'!$A:$A,"*"&amp;$C260&amp;"*",'EPS BAU Outputs'!$A:$A,"*"&amp;$B260&amp;"*",'EPS BAU Outputs'!$A:$A,"*"&amp;$A260&amp;"*",'EPS BAU Outputs'!$B:$B,$B$246)/10^12*VLOOKUP($C260,GWPbyPollutant,2,FALSE)</f>
        <v>0</v>
      </c>
      <c r="R260">
        <f>SUMIFS('EPS BAU Outputs'!Q:Q,'EPS BAU Outputs'!$A:$A,"*"&amp;$C260&amp;"*",'EPS BAU Outputs'!$A:$A,"*"&amp;$B260&amp;"*",'EPS BAU Outputs'!$A:$A,"*"&amp;$A260&amp;"*",'EPS BAU Outputs'!$B:$B,$B$246)/10^12*VLOOKUP($C260,GWPbyPollutant,2,FALSE)</f>
        <v>0</v>
      </c>
      <c r="S260">
        <f>SUMIFS('EPS BAU Outputs'!R:R,'EPS BAU Outputs'!$A:$A,"*"&amp;$C260&amp;"*",'EPS BAU Outputs'!$A:$A,"*"&amp;$B260&amp;"*",'EPS BAU Outputs'!$A:$A,"*"&amp;$A260&amp;"*",'EPS BAU Outputs'!$B:$B,$B$246)/10^12*VLOOKUP($C260,GWPbyPollutant,2,FALSE)</f>
        <v>0</v>
      </c>
      <c r="T260">
        <f>SUMIFS('EPS BAU Outputs'!S:S,'EPS BAU Outputs'!$A:$A,"*"&amp;$C260&amp;"*",'EPS BAU Outputs'!$A:$A,"*"&amp;$B260&amp;"*",'EPS BAU Outputs'!$A:$A,"*"&amp;$A260&amp;"*",'EPS BAU Outputs'!$B:$B,$B$246)/10^12*VLOOKUP($C260,GWPbyPollutant,2,FALSE)</f>
        <v>0</v>
      </c>
      <c r="U260">
        <f>SUMIFS('EPS BAU Outputs'!T:T,'EPS BAU Outputs'!$A:$A,"*"&amp;$C260&amp;"*",'EPS BAU Outputs'!$A:$A,"*"&amp;$B260&amp;"*",'EPS BAU Outputs'!$A:$A,"*"&amp;$A260&amp;"*",'EPS BAU Outputs'!$B:$B,$B$246)/10^12*VLOOKUP($C260,GWPbyPollutant,2,FALSE)</f>
        <v>0</v>
      </c>
      <c r="V260">
        <f>SUMIFS('EPS BAU Outputs'!U:U,'EPS BAU Outputs'!$A:$A,"*"&amp;$C260&amp;"*",'EPS BAU Outputs'!$A:$A,"*"&amp;$B260&amp;"*",'EPS BAU Outputs'!$A:$A,"*"&amp;$A260&amp;"*",'EPS BAU Outputs'!$B:$B,$B$246)/10^12*VLOOKUP($C260,GWPbyPollutant,2,FALSE)</f>
        <v>0</v>
      </c>
      <c r="W260">
        <f>SUMIFS('EPS BAU Outputs'!V:V,'EPS BAU Outputs'!$A:$A,"*"&amp;$C260&amp;"*",'EPS BAU Outputs'!$A:$A,"*"&amp;$B260&amp;"*",'EPS BAU Outputs'!$A:$A,"*"&amp;$A260&amp;"*",'EPS BAU Outputs'!$B:$B,$B$246)/10^12*VLOOKUP($C260,GWPbyPollutant,2,FALSE)</f>
        <v>0</v>
      </c>
      <c r="X260">
        <f>SUMIFS('EPS BAU Outputs'!W:W,'EPS BAU Outputs'!$A:$A,"*"&amp;$C260&amp;"*",'EPS BAU Outputs'!$A:$A,"*"&amp;$B260&amp;"*",'EPS BAU Outputs'!$A:$A,"*"&amp;$A260&amp;"*",'EPS BAU Outputs'!$B:$B,$B$246)/10^12*VLOOKUP($C260,GWPbyPollutant,2,FALSE)</f>
        <v>0</v>
      </c>
      <c r="Y260">
        <f>SUMIFS('EPS BAU Outputs'!X:X,'EPS BAU Outputs'!$A:$A,"*"&amp;$C260&amp;"*",'EPS BAU Outputs'!$A:$A,"*"&amp;$B260&amp;"*",'EPS BAU Outputs'!$A:$A,"*"&amp;$A260&amp;"*",'EPS BAU Outputs'!$B:$B,$B$246)/10^12*VLOOKUP($C260,GWPbyPollutant,2,FALSE)</f>
        <v>0</v>
      </c>
      <c r="Z260">
        <f>SUMIFS('EPS BAU Outputs'!Y:Y,'EPS BAU Outputs'!$A:$A,"*"&amp;$C260&amp;"*",'EPS BAU Outputs'!$A:$A,"*"&amp;$B260&amp;"*",'EPS BAU Outputs'!$A:$A,"*"&amp;$A260&amp;"*",'EPS BAU Outputs'!$B:$B,$B$246)/10^12*VLOOKUP($C260,GWPbyPollutant,2,FALSE)</f>
        <v>0</v>
      </c>
      <c r="AA260">
        <f>SUMIFS('EPS BAU Outputs'!Z:Z,'EPS BAU Outputs'!$A:$A,"*"&amp;$C260&amp;"*",'EPS BAU Outputs'!$A:$A,"*"&amp;$B260&amp;"*",'EPS BAU Outputs'!$A:$A,"*"&amp;$A260&amp;"*",'EPS BAU Outputs'!$B:$B,$B$246)/10^12*VLOOKUP($C260,GWPbyPollutant,2,FALSE)</f>
        <v>0</v>
      </c>
      <c r="AB260">
        <f>SUMIFS('EPS BAU Outputs'!AA:AA,'EPS BAU Outputs'!$A:$A,"*"&amp;$C260&amp;"*",'EPS BAU Outputs'!$A:$A,"*"&amp;$B260&amp;"*",'EPS BAU Outputs'!$A:$A,"*"&amp;$A260&amp;"*",'EPS BAU Outputs'!$B:$B,$B$246)/10^12*VLOOKUP($C260,GWPbyPollutant,2,FALSE)</f>
        <v>0</v>
      </c>
      <c r="AC260">
        <f>SUMIFS('EPS BAU Outputs'!AB:AB,'EPS BAU Outputs'!$A:$A,"*"&amp;$C260&amp;"*",'EPS BAU Outputs'!$A:$A,"*"&amp;$B260&amp;"*",'EPS BAU Outputs'!$A:$A,"*"&amp;$A260&amp;"*",'EPS BAU Outputs'!$B:$B,$B$246)/10^12*VLOOKUP($C260,GWPbyPollutant,2,FALSE)</f>
        <v>0</v>
      </c>
      <c r="AD260">
        <f>SUMIFS('EPS BAU Outputs'!AC:AC,'EPS BAU Outputs'!$A:$A,"*"&amp;$C260&amp;"*",'EPS BAU Outputs'!$A:$A,"*"&amp;$B260&amp;"*",'EPS BAU Outputs'!$A:$A,"*"&amp;$A260&amp;"*",'EPS BAU Outputs'!$B:$B,$B$246)/10^12*VLOOKUP($C260,GWPbyPollutant,2,FALSE)</f>
        <v>0</v>
      </c>
      <c r="AE260">
        <f>SUMIFS('EPS BAU Outputs'!AD:AD,'EPS BAU Outputs'!$A:$A,"*"&amp;$C260&amp;"*",'EPS BAU Outputs'!$A:$A,"*"&amp;$B260&amp;"*",'EPS BAU Outputs'!$A:$A,"*"&amp;$A260&amp;"*",'EPS BAU Outputs'!$B:$B,$B$246)/10^12*VLOOKUP($C260,GWPbyPollutant,2,FALSE)</f>
        <v>0</v>
      </c>
      <c r="AF260">
        <f>SUMIFS('EPS BAU Outputs'!AE:AE,'EPS BAU Outputs'!$A:$A,"*"&amp;$C260&amp;"*",'EPS BAU Outputs'!$A:$A,"*"&amp;$B260&amp;"*",'EPS BAU Outputs'!$A:$A,"*"&amp;$A260&amp;"*",'EPS BAU Outputs'!$B:$B,$B$246)/10^12*VLOOKUP($C260,GWPbyPollutant,2,FALSE)</f>
        <v>0</v>
      </c>
      <c r="AG260">
        <f>SUMIFS('EPS BAU Outputs'!AF:AF,'EPS BAU Outputs'!$A:$A,"*"&amp;$C260&amp;"*",'EPS BAU Outputs'!$A:$A,"*"&amp;$B260&amp;"*",'EPS BAU Outputs'!$A:$A,"*"&amp;$A260&amp;"*",'EPS BAU Outputs'!$B:$B,$B$246)/10^12*VLOOKUP($C260,GWPbyPollutant,2,FALSE)</f>
        <v>0</v>
      </c>
      <c r="AH260">
        <f>SUMIFS('EPS BAU Outputs'!AG:AG,'EPS BAU Outputs'!$A:$A,"*"&amp;$C260&amp;"*",'EPS BAU Outputs'!$A:$A,"*"&amp;$B260&amp;"*",'EPS BAU Outputs'!$A:$A,"*"&amp;$A260&amp;"*",'EPS BAU Outputs'!$B:$B,$B$246)/10^12*VLOOKUP($C260,GWPbyPollutant,2,FALSE)</f>
        <v>0</v>
      </c>
    </row>
    <row r="261" spans="1:34" hidden="1" outlineLevel="1">
      <c r="A261" t="s">
        <v>597</v>
      </c>
      <c r="B261" t="s">
        <v>590</v>
      </c>
      <c r="C261" t="s">
        <v>412</v>
      </c>
      <c r="D261">
        <f>SUMIFS('EPS BAU Outputs'!C:C,'EPS BAU Outputs'!$A:$A,"*"&amp;$C261&amp;"*",'EPS BAU Outputs'!$A:$A,"*"&amp;$B261&amp;"*",'EPS BAU Outputs'!$A:$A,"*"&amp;$A261&amp;"*",'EPS BAU Outputs'!$B:$B,$B$246)/10^12*VLOOKUP($C261,GWPbyPollutant,2,FALSE)</f>
        <v>130.36548000000002</v>
      </c>
      <c r="E261">
        <f>SUMIFS('EPS BAU Outputs'!D:D,'EPS BAU Outputs'!$A:$A,"*"&amp;$C261&amp;"*",'EPS BAU Outputs'!$A:$A,"*"&amp;$B261&amp;"*",'EPS BAU Outputs'!$A:$A,"*"&amp;$A261&amp;"*",'EPS BAU Outputs'!$B:$B,$B$246)/10^12*VLOOKUP($C261,GWPbyPollutant,2,FALSE)</f>
        <v>131.79991999999999</v>
      </c>
      <c r="F261">
        <f>SUMIFS('EPS BAU Outputs'!E:E,'EPS BAU Outputs'!$A:$A,"*"&amp;$C261&amp;"*",'EPS BAU Outputs'!$A:$A,"*"&amp;$B261&amp;"*",'EPS BAU Outputs'!$A:$A,"*"&amp;$A261&amp;"*",'EPS BAU Outputs'!$B:$B,$B$246)/10^12*VLOOKUP($C261,GWPbyPollutant,2,FALSE)</f>
        <v>133.2912</v>
      </c>
      <c r="G261">
        <f>SUMIFS('EPS BAU Outputs'!F:F,'EPS BAU Outputs'!$A:$A,"*"&amp;$C261&amp;"*",'EPS BAU Outputs'!$A:$A,"*"&amp;$B261&amp;"*",'EPS BAU Outputs'!$A:$A,"*"&amp;$A261&amp;"*",'EPS BAU Outputs'!$B:$B,$B$246)/10^12*VLOOKUP($C261,GWPbyPollutant,2,FALSE)</f>
        <v>134.72284000000002</v>
      </c>
      <c r="H261">
        <f>SUMIFS('EPS BAU Outputs'!G:G,'EPS BAU Outputs'!$A:$A,"*"&amp;$C261&amp;"*",'EPS BAU Outputs'!$A:$A,"*"&amp;$B261&amp;"*",'EPS BAU Outputs'!$A:$A,"*"&amp;$A261&amp;"*",'EPS BAU Outputs'!$B:$B,$B$246)/10^12*VLOOKUP($C261,GWPbyPollutant,2,FALSE)</f>
        <v>136.15812</v>
      </c>
      <c r="I261">
        <f>SUMIFS('EPS BAU Outputs'!H:H,'EPS BAU Outputs'!$A:$A,"*"&amp;$C261&amp;"*",'EPS BAU Outputs'!$A:$A,"*"&amp;$B261&amp;"*",'EPS BAU Outputs'!$A:$A,"*"&amp;$A261&amp;"*",'EPS BAU Outputs'!$B:$B,$B$246)/10^12*VLOOKUP($C261,GWPbyPollutant,2,FALSE)</f>
        <v>137.62168000000003</v>
      </c>
      <c r="J261">
        <f>SUMIFS('EPS BAU Outputs'!I:I,'EPS BAU Outputs'!$A:$A,"*"&amp;$C261&amp;"*",'EPS BAU Outputs'!$A:$A,"*"&amp;$B261&amp;"*",'EPS BAU Outputs'!$A:$A,"*"&amp;$A261&amp;"*",'EPS BAU Outputs'!$B:$B,$B$246)/10^12*VLOOKUP($C261,GWPbyPollutant,2,FALSE)</f>
        <v>138.83828</v>
      </c>
      <c r="K261">
        <f>SUMIFS('EPS BAU Outputs'!J:J,'EPS BAU Outputs'!$A:$A,"*"&amp;$C261&amp;"*",'EPS BAU Outputs'!$A:$A,"*"&amp;$B261&amp;"*",'EPS BAU Outputs'!$A:$A,"*"&amp;$A261&amp;"*",'EPS BAU Outputs'!$B:$B,$B$246)/10^12*VLOOKUP($C261,GWPbyPollutant,2,FALSE)</f>
        <v>139.99860000000001</v>
      </c>
      <c r="L261">
        <f>SUMIFS('EPS BAU Outputs'!K:K,'EPS BAU Outputs'!$A:$A,"*"&amp;$C261&amp;"*",'EPS BAU Outputs'!$A:$A,"*"&amp;$B261&amp;"*",'EPS BAU Outputs'!$A:$A,"*"&amp;$A261&amp;"*",'EPS BAU Outputs'!$B:$B,$B$246)/10^12*VLOOKUP($C261,GWPbyPollutant,2,FALSE)</f>
        <v>141.21520000000001</v>
      </c>
      <c r="M261">
        <f>SUMIFS('EPS BAU Outputs'!L:L,'EPS BAU Outputs'!$A:$A,"*"&amp;$C261&amp;"*",'EPS BAU Outputs'!$A:$A,"*"&amp;$B261&amp;"*",'EPS BAU Outputs'!$A:$A,"*"&amp;$A261&amp;"*",'EPS BAU Outputs'!$B:$B,$B$246)/10^12*VLOOKUP($C261,GWPbyPollutant,2,FALSE)</f>
        <v>142.43459999999999</v>
      </c>
      <c r="N261">
        <f>SUMIFS('EPS BAU Outputs'!M:M,'EPS BAU Outputs'!$A:$A,"*"&amp;$C261&amp;"*",'EPS BAU Outputs'!$A:$A,"*"&amp;$B261&amp;"*",'EPS BAU Outputs'!$A:$A,"*"&amp;$A261&amp;"*",'EPS BAU Outputs'!$B:$B,$B$246)/10^12*VLOOKUP($C261,GWPbyPollutant,2,FALSE)</f>
        <v>143.65092000000001</v>
      </c>
      <c r="O261">
        <f>SUMIFS('EPS BAU Outputs'!N:N,'EPS BAU Outputs'!$A:$A,"*"&amp;$C261&amp;"*",'EPS BAU Outputs'!$A:$A,"*"&amp;$B261&amp;"*",'EPS BAU Outputs'!$A:$A,"*"&amp;$A261&amp;"*",'EPS BAU Outputs'!$B:$B,$B$246)/10^12*VLOOKUP($C261,GWPbyPollutant,2,FALSE)</f>
        <v>144.37164000000001</v>
      </c>
      <c r="P261">
        <f>SUMIFS('EPS BAU Outputs'!O:O,'EPS BAU Outputs'!$A:$A,"*"&amp;$C261&amp;"*",'EPS BAU Outputs'!$A:$A,"*"&amp;$B261&amp;"*",'EPS BAU Outputs'!$A:$A,"*"&amp;$A261&amp;"*",'EPS BAU Outputs'!$B:$B,$B$246)/10^12*VLOOKUP($C261,GWPbyPollutant,2,FALSE)</f>
        <v>145.14807999999999</v>
      </c>
      <c r="Q261">
        <f>SUMIFS('EPS BAU Outputs'!P:P,'EPS BAU Outputs'!$A:$A,"*"&amp;$C261&amp;"*",'EPS BAU Outputs'!$A:$A,"*"&amp;$B261&amp;"*",'EPS BAU Outputs'!$A:$A,"*"&amp;$A261&amp;"*",'EPS BAU Outputs'!$B:$B,$B$246)/10^12*VLOOKUP($C261,GWPbyPollutant,2,FALSE)</f>
        <v>145.89652000000001</v>
      </c>
      <c r="R261">
        <f>SUMIFS('EPS BAU Outputs'!Q:Q,'EPS BAU Outputs'!$A:$A,"*"&amp;$C261&amp;"*",'EPS BAU Outputs'!$A:$A,"*"&amp;$B261&amp;"*",'EPS BAU Outputs'!$A:$A,"*"&amp;$A261&amp;"*",'EPS BAU Outputs'!$B:$B,$B$246)/10^12*VLOOKUP($C261,GWPbyPollutant,2,FALSE)</f>
        <v>146.67239999999998</v>
      </c>
      <c r="S261">
        <f>SUMIFS('EPS BAU Outputs'!R:R,'EPS BAU Outputs'!$A:$A,"*"&amp;$C261&amp;"*",'EPS BAU Outputs'!$A:$A,"*"&amp;$B261&amp;"*",'EPS BAU Outputs'!$A:$A,"*"&amp;$A261&amp;"*",'EPS BAU Outputs'!$B:$B,$B$246)/10^12*VLOOKUP($C261,GWPbyPollutant,2,FALSE)</f>
        <v>147.39284000000001</v>
      </c>
      <c r="T261">
        <f>SUMIFS('EPS BAU Outputs'!S:S,'EPS BAU Outputs'!$A:$A,"*"&amp;$C261&amp;"*",'EPS BAU Outputs'!$A:$A,"*"&amp;$B261&amp;"*",'EPS BAU Outputs'!$A:$A,"*"&amp;$A261&amp;"*",'EPS BAU Outputs'!$B:$B,$B$246)/10^12*VLOOKUP($C261,GWPbyPollutant,2,FALSE)</f>
        <v>148.67916</v>
      </c>
      <c r="U261">
        <f>SUMIFS('EPS BAU Outputs'!T:T,'EPS BAU Outputs'!$A:$A,"*"&amp;$C261&amp;"*",'EPS BAU Outputs'!$A:$A,"*"&amp;$B261&amp;"*",'EPS BAU Outputs'!$A:$A,"*"&amp;$A261&amp;"*",'EPS BAU Outputs'!$B:$B,$B$246)/10^12*VLOOKUP($C261,GWPbyPollutant,2,FALSE)</f>
        <v>149.93747999999999</v>
      </c>
      <c r="V261">
        <f>SUMIFS('EPS BAU Outputs'!U:U,'EPS BAU Outputs'!$A:$A,"*"&amp;$C261&amp;"*",'EPS BAU Outputs'!$A:$A,"*"&amp;$B261&amp;"*",'EPS BAU Outputs'!$A:$A,"*"&amp;$A261&amp;"*",'EPS BAU Outputs'!$B:$B,$B$246)/10^12*VLOOKUP($C261,GWPbyPollutant,2,FALSE)</f>
        <v>151.19607999999999</v>
      </c>
      <c r="W261">
        <f>SUMIFS('EPS BAU Outputs'!V:V,'EPS BAU Outputs'!$A:$A,"*"&amp;$C261&amp;"*",'EPS BAU Outputs'!$A:$A,"*"&amp;$B261&amp;"*",'EPS BAU Outputs'!$A:$A,"*"&amp;$A261&amp;"*",'EPS BAU Outputs'!$B:$B,$B$246)/10^12*VLOOKUP($C261,GWPbyPollutant,2,FALSE)</f>
        <v>152.45439999999999</v>
      </c>
      <c r="X261">
        <f>SUMIFS('EPS BAU Outputs'!W:W,'EPS BAU Outputs'!$A:$A,"*"&amp;$C261&amp;"*",'EPS BAU Outputs'!$A:$A,"*"&amp;$B261&amp;"*",'EPS BAU Outputs'!$A:$A,"*"&amp;$A261&amp;"*",'EPS BAU Outputs'!$B:$B,$B$246)/10^12*VLOOKUP($C261,GWPbyPollutant,2,FALSE)</f>
        <v>153.71299999999999</v>
      </c>
      <c r="Y261">
        <f>SUMIFS('EPS BAU Outputs'!X:X,'EPS BAU Outputs'!$A:$A,"*"&amp;$C261&amp;"*",'EPS BAU Outputs'!$A:$A,"*"&amp;$B261&amp;"*",'EPS BAU Outputs'!$A:$A,"*"&amp;$A261&amp;"*",'EPS BAU Outputs'!$B:$B,$B$246)/10^12*VLOOKUP($C261,GWPbyPollutant,2,FALSE)</f>
        <v>154.88703999999998</v>
      </c>
      <c r="Z261">
        <f>SUMIFS('EPS BAU Outputs'!Y:Y,'EPS BAU Outputs'!$A:$A,"*"&amp;$C261&amp;"*",'EPS BAU Outputs'!$A:$A,"*"&amp;$B261&amp;"*",'EPS BAU Outputs'!$A:$A,"*"&amp;$A261&amp;"*",'EPS BAU Outputs'!$B:$B,$B$246)/10^12*VLOOKUP($C261,GWPbyPollutant,2,FALSE)</f>
        <v>156.08936</v>
      </c>
      <c r="AA261">
        <f>SUMIFS('EPS BAU Outputs'!Z:Z,'EPS BAU Outputs'!$A:$A,"*"&amp;$C261&amp;"*",'EPS BAU Outputs'!$A:$A,"*"&amp;$B261&amp;"*",'EPS BAU Outputs'!$A:$A,"*"&amp;$A261&amp;"*",'EPS BAU Outputs'!$B:$B,$B$246)/10^12*VLOOKUP($C261,GWPbyPollutant,2,FALSE)</f>
        <v>157.26648</v>
      </c>
      <c r="AB261">
        <f>SUMIFS('EPS BAU Outputs'!AA:AA,'EPS BAU Outputs'!$A:$A,"*"&amp;$C261&amp;"*",'EPS BAU Outputs'!$A:$A,"*"&amp;$B261&amp;"*",'EPS BAU Outputs'!$A:$A,"*"&amp;$A261&amp;"*",'EPS BAU Outputs'!$B:$B,$B$246)/10^12*VLOOKUP($C261,GWPbyPollutant,2,FALSE)</f>
        <v>158.44051999999999</v>
      </c>
      <c r="AC261">
        <f>SUMIFS('EPS BAU Outputs'!AB:AB,'EPS BAU Outputs'!$A:$A,"*"&amp;$C261&amp;"*",'EPS BAU Outputs'!$A:$A,"*"&amp;$B261&amp;"*",'EPS BAU Outputs'!$A:$A,"*"&amp;$A261&amp;"*",'EPS BAU Outputs'!$B:$B,$B$246)/10^12*VLOOKUP($C261,GWPbyPollutant,2,FALSE)</f>
        <v>159.61456000000001</v>
      </c>
      <c r="AD261">
        <f>SUMIFS('EPS BAU Outputs'!AC:AC,'EPS BAU Outputs'!$A:$A,"*"&amp;$C261&amp;"*",'EPS BAU Outputs'!$A:$A,"*"&amp;$B261&amp;"*",'EPS BAU Outputs'!$A:$A,"*"&amp;$A261&amp;"*",'EPS BAU Outputs'!$B:$B,$B$246)/10^12*VLOOKUP($C261,GWPbyPollutant,2,FALSE)</f>
        <v>160.67660000000001</v>
      </c>
      <c r="AE261">
        <f>SUMIFS('EPS BAU Outputs'!AD:AD,'EPS BAU Outputs'!$A:$A,"*"&amp;$C261&amp;"*",'EPS BAU Outputs'!$A:$A,"*"&amp;$B261&amp;"*",'EPS BAU Outputs'!$A:$A,"*"&amp;$A261&amp;"*",'EPS BAU Outputs'!$B:$B,$B$246)/10^12*VLOOKUP($C261,GWPbyPollutant,2,FALSE)</f>
        <v>161.79464000000002</v>
      </c>
      <c r="AF261">
        <f>SUMIFS('EPS BAU Outputs'!AE:AE,'EPS BAU Outputs'!$A:$A,"*"&amp;$C261&amp;"*",'EPS BAU Outputs'!$A:$A,"*"&amp;$B261&amp;"*",'EPS BAU Outputs'!$A:$A,"*"&amp;$A261&amp;"*",'EPS BAU Outputs'!$B:$B,$B$246)/10^12*VLOOKUP($C261,GWPbyPollutant,2,FALSE)</f>
        <v>162.85416000000001</v>
      </c>
      <c r="AG261">
        <f>SUMIFS('EPS BAU Outputs'!AF:AF,'EPS BAU Outputs'!$A:$A,"*"&amp;$C261&amp;"*",'EPS BAU Outputs'!$A:$A,"*"&amp;$B261&amp;"*",'EPS BAU Outputs'!$A:$A,"*"&amp;$A261&amp;"*",'EPS BAU Outputs'!$B:$B,$B$246)/10^12*VLOOKUP($C261,GWPbyPollutant,2,FALSE)</f>
        <v>163.9442</v>
      </c>
      <c r="AH261">
        <f>SUMIFS('EPS BAU Outputs'!AG:AG,'EPS BAU Outputs'!$A:$A,"*"&amp;$C261&amp;"*",'EPS BAU Outputs'!$A:$A,"*"&amp;$B261&amp;"*",'EPS BAU Outputs'!$A:$A,"*"&amp;$A261&amp;"*",'EPS BAU Outputs'!$B:$B,$B$246)/10^12*VLOOKUP($C261,GWPbyPollutant,2,FALSE)</f>
        <v>165.03423999999998</v>
      </c>
    </row>
    <row r="262" spans="1:34" hidden="1" outlineLevel="1">
      <c r="A262" t="s">
        <v>597</v>
      </c>
      <c r="B262" t="s">
        <v>590</v>
      </c>
      <c r="C262" t="s">
        <v>411</v>
      </c>
      <c r="D262">
        <f>SUMIFS('EPS BAU Outputs'!C:C,'EPS BAU Outputs'!$A:$A,"*"&amp;$C262&amp;"*",'EPS BAU Outputs'!$A:$A,"*"&amp;$B262&amp;"*",'EPS BAU Outputs'!$A:$A,"*"&amp;$A262&amp;"*",'EPS BAU Outputs'!$B:$B,$B$246)/10^12*VLOOKUP($C262,GWPbyPollutant,2,FALSE)</f>
        <v>31.780920000000002</v>
      </c>
      <c r="E262">
        <f>SUMIFS('EPS BAU Outputs'!D:D,'EPS BAU Outputs'!$A:$A,"*"&amp;$C262&amp;"*",'EPS BAU Outputs'!$A:$A,"*"&amp;$B262&amp;"*",'EPS BAU Outputs'!$A:$A,"*"&amp;$A262&amp;"*",'EPS BAU Outputs'!$B:$B,$B$246)/10^12*VLOOKUP($C262,GWPbyPollutant,2,FALSE)</f>
        <v>31.965889999999998</v>
      </c>
      <c r="F262">
        <f>SUMIFS('EPS BAU Outputs'!E:E,'EPS BAU Outputs'!$A:$A,"*"&amp;$C262&amp;"*",'EPS BAU Outputs'!$A:$A,"*"&amp;$B262&amp;"*",'EPS BAU Outputs'!$A:$A,"*"&amp;$A262&amp;"*",'EPS BAU Outputs'!$B:$B,$B$246)/10^12*VLOOKUP($C262,GWPbyPollutant,2,FALSE)</f>
        <v>32.125154999999999</v>
      </c>
      <c r="G262">
        <f>SUMIFS('EPS BAU Outputs'!F:F,'EPS BAU Outputs'!$A:$A,"*"&amp;$C262&amp;"*",'EPS BAU Outputs'!$A:$A,"*"&amp;$B262&amp;"*",'EPS BAU Outputs'!$A:$A,"*"&amp;$A262&amp;"*",'EPS BAU Outputs'!$B:$B,$B$246)/10^12*VLOOKUP($C262,GWPbyPollutant,2,FALSE)</f>
        <v>32.306415000000001</v>
      </c>
      <c r="H262">
        <f>SUMIFS('EPS BAU Outputs'!G:G,'EPS BAU Outputs'!$A:$A,"*"&amp;$C262&amp;"*",'EPS BAU Outputs'!$A:$A,"*"&amp;$B262&amp;"*",'EPS BAU Outputs'!$A:$A,"*"&amp;$A262&amp;"*",'EPS BAU Outputs'!$B:$B,$B$246)/10^12*VLOOKUP($C262,GWPbyPollutant,2,FALSE)</f>
        <v>32.491914999999999</v>
      </c>
      <c r="I262">
        <f>SUMIFS('EPS BAU Outputs'!H:H,'EPS BAU Outputs'!$A:$A,"*"&amp;$C262&amp;"*",'EPS BAU Outputs'!$A:$A,"*"&amp;$B262&amp;"*",'EPS BAU Outputs'!$A:$A,"*"&amp;$A262&amp;"*",'EPS BAU Outputs'!$B:$B,$B$246)/10^12*VLOOKUP($C262,GWPbyPollutant,2,FALSE)</f>
        <v>32.651975</v>
      </c>
      <c r="J262">
        <f>SUMIFS('EPS BAU Outputs'!I:I,'EPS BAU Outputs'!$A:$A,"*"&amp;$C262&amp;"*",'EPS BAU Outputs'!$A:$A,"*"&amp;$B262&amp;"*",'EPS BAU Outputs'!$A:$A,"*"&amp;$A262&amp;"*",'EPS BAU Outputs'!$B:$B,$B$246)/10^12*VLOOKUP($C262,GWPbyPollutant,2,FALSE)</f>
        <v>32.808324999999996</v>
      </c>
      <c r="K262">
        <f>SUMIFS('EPS BAU Outputs'!J:J,'EPS BAU Outputs'!$A:$A,"*"&amp;$C262&amp;"*",'EPS BAU Outputs'!$A:$A,"*"&amp;$B262&amp;"*",'EPS BAU Outputs'!$A:$A,"*"&amp;$A262&amp;"*",'EPS BAU Outputs'!$B:$B,$B$246)/10^12*VLOOKUP($C262,GWPbyPollutant,2,FALSE)</f>
        <v>32.964939999999999</v>
      </c>
      <c r="L262">
        <f>SUMIFS('EPS BAU Outputs'!K:K,'EPS BAU Outputs'!$A:$A,"*"&amp;$C262&amp;"*",'EPS BAU Outputs'!$A:$A,"*"&amp;$B262&amp;"*",'EPS BAU Outputs'!$A:$A,"*"&amp;$A262&amp;"*",'EPS BAU Outputs'!$B:$B,$B$246)/10^12*VLOOKUP($C262,GWPbyPollutant,2,FALSE)</f>
        <v>33.094524999999997</v>
      </c>
      <c r="M262">
        <f>SUMIFS('EPS BAU Outputs'!L:L,'EPS BAU Outputs'!$A:$A,"*"&amp;$C262&amp;"*",'EPS BAU Outputs'!$A:$A,"*"&amp;$B262&amp;"*",'EPS BAU Outputs'!$A:$A,"*"&amp;$A262&amp;"*",'EPS BAU Outputs'!$B:$B,$B$246)/10^12*VLOOKUP($C262,GWPbyPollutant,2,FALSE)</f>
        <v>33.251139999999999</v>
      </c>
      <c r="N262">
        <f>SUMIFS('EPS BAU Outputs'!M:M,'EPS BAU Outputs'!$A:$A,"*"&amp;$C262&amp;"*",'EPS BAU Outputs'!$A:$A,"*"&amp;$B262&amp;"*",'EPS BAU Outputs'!$A:$A,"*"&amp;$A262&amp;"*",'EPS BAU Outputs'!$B:$B,$B$246)/10^12*VLOOKUP($C262,GWPbyPollutant,2,FALSE)</f>
        <v>33.380989999999997</v>
      </c>
      <c r="O262">
        <f>SUMIFS('EPS BAU Outputs'!N:N,'EPS BAU Outputs'!$A:$A,"*"&amp;$C262&amp;"*",'EPS BAU Outputs'!$A:$A,"*"&amp;$B262&amp;"*",'EPS BAU Outputs'!$A:$A,"*"&amp;$A262&amp;"*",'EPS BAU Outputs'!$B:$B,$B$246)/10^12*VLOOKUP($C262,GWPbyPollutant,2,FALSE)</f>
        <v>33.480630000000005</v>
      </c>
      <c r="P262">
        <f>SUMIFS('EPS BAU Outputs'!O:O,'EPS BAU Outputs'!$A:$A,"*"&amp;$C262&amp;"*",'EPS BAU Outputs'!$A:$A,"*"&amp;$B262&amp;"*",'EPS BAU Outputs'!$A:$A,"*"&amp;$A262&amp;"*",'EPS BAU Outputs'!$B:$B,$B$246)/10^12*VLOOKUP($C262,GWPbyPollutant,2,FALSE)</f>
        <v>33.552710000000005</v>
      </c>
      <c r="Q262">
        <f>SUMIFS('EPS BAU Outputs'!P:P,'EPS BAU Outputs'!$A:$A,"*"&amp;$C262&amp;"*",'EPS BAU Outputs'!$A:$A,"*"&amp;$B262&amp;"*",'EPS BAU Outputs'!$A:$A,"*"&amp;$A262&amp;"*",'EPS BAU Outputs'!$B:$B,$B$246)/10^12*VLOOKUP($C262,GWPbyPollutant,2,FALSE)</f>
        <v>33.625055000000003</v>
      </c>
      <c r="R262">
        <f>SUMIFS('EPS BAU Outputs'!Q:Q,'EPS BAU Outputs'!$A:$A,"*"&amp;$C262&amp;"*",'EPS BAU Outputs'!$A:$A,"*"&amp;$B262&amp;"*",'EPS BAU Outputs'!$A:$A,"*"&amp;$A262&amp;"*",'EPS BAU Outputs'!$B:$B,$B$246)/10^12*VLOOKUP($C262,GWPbyPollutant,2,FALSE)</f>
        <v>33.697134999999996</v>
      </c>
      <c r="S262">
        <f>SUMIFS('EPS BAU Outputs'!R:R,'EPS BAU Outputs'!$A:$A,"*"&amp;$C262&amp;"*",'EPS BAU Outputs'!$A:$A,"*"&amp;$B262&amp;"*",'EPS BAU Outputs'!$A:$A,"*"&amp;$A262&amp;"*",'EPS BAU Outputs'!$B:$B,$B$246)/10^12*VLOOKUP($C262,GWPbyPollutant,2,FALSE)</f>
        <v>33.795715000000001</v>
      </c>
      <c r="T262">
        <f>SUMIFS('EPS BAU Outputs'!S:S,'EPS BAU Outputs'!$A:$A,"*"&amp;$C262&amp;"*",'EPS BAU Outputs'!$A:$A,"*"&amp;$B262&amp;"*",'EPS BAU Outputs'!$A:$A,"*"&amp;$A262&amp;"*",'EPS BAU Outputs'!$B:$B,$B$246)/10^12*VLOOKUP($C262,GWPbyPollutant,2,FALSE)</f>
        <v>33.838909999999998</v>
      </c>
      <c r="U262">
        <f>SUMIFS('EPS BAU Outputs'!T:T,'EPS BAU Outputs'!$A:$A,"*"&amp;$C262&amp;"*",'EPS BAU Outputs'!$A:$A,"*"&amp;$B262&amp;"*",'EPS BAU Outputs'!$A:$A,"*"&amp;$A262&amp;"*",'EPS BAU Outputs'!$B:$B,$B$246)/10^12*VLOOKUP($C262,GWPbyPollutant,2,FALSE)</f>
        <v>33.908339999999995</v>
      </c>
      <c r="V262">
        <f>SUMIFS('EPS BAU Outputs'!U:U,'EPS BAU Outputs'!$A:$A,"*"&amp;$C262&amp;"*",'EPS BAU Outputs'!$A:$A,"*"&amp;$B262&amp;"*",'EPS BAU Outputs'!$A:$A,"*"&amp;$A262&amp;"*",'EPS BAU Outputs'!$B:$B,$B$246)/10^12*VLOOKUP($C262,GWPbyPollutant,2,FALSE)</f>
        <v>33.951535</v>
      </c>
      <c r="W262">
        <f>SUMIFS('EPS BAU Outputs'!V:V,'EPS BAU Outputs'!$A:$A,"*"&amp;$C262&amp;"*",'EPS BAU Outputs'!$A:$A,"*"&amp;$B262&amp;"*",'EPS BAU Outputs'!$A:$A,"*"&amp;$A262&amp;"*",'EPS BAU Outputs'!$B:$B,$B$246)/10^12*VLOOKUP($C262,GWPbyPollutant,2,FALSE)</f>
        <v>34.021495000000002</v>
      </c>
      <c r="X262">
        <f>SUMIFS('EPS BAU Outputs'!W:W,'EPS BAU Outputs'!$A:$A,"*"&amp;$C262&amp;"*",'EPS BAU Outputs'!$A:$A,"*"&amp;$B262&amp;"*",'EPS BAU Outputs'!$A:$A,"*"&amp;$A262&amp;"*",'EPS BAU Outputs'!$B:$B,$B$246)/10^12*VLOOKUP($C262,GWPbyPollutant,2,FALSE)</f>
        <v>34.064689999999999</v>
      </c>
      <c r="Y262">
        <f>SUMIFS('EPS BAU Outputs'!X:X,'EPS BAU Outputs'!$A:$A,"*"&amp;$C262&amp;"*",'EPS BAU Outputs'!$A:$A,"*"&amp;$B262&amp;"*",'EPS BAU Outputs'!$A:$A,"*"&amp;$A262&amp;"*",'EPS BAU Outputs'!$B:$B,$B$246)/10^12*VLOOKUP($C262,GWPbyPollutant,2,FALSE)</f>
        <v>34.105499999999999</v>
      </c>
      <c r="Z262">
        <f>SUMIFS('EPS BAU Outputs'!Y:Y,'EPS BAU Outputs'!$A:$A,"*"&amp;$C262&amp;"*",'EPS BAU Outputs'!$A:$A,"*"&amp;$B262&amp;"*",'EPS BAU Outputs'!$A:$A,"*"&amp;$A262&amp;"*",'EPS BAU Outputs'!$B:$B,$B$246)/10^12*VLOOKUP($C262,GWPbyPollutant,2,FALSE)</f>
        <v>34.120075</v>
      </c>
      <c r="AA262">
        <f>SUMIFS('EPS BAU Outputs'!Z:Z,'EPS BAU Outputs'!$A:$A,"*"&amp;$C262&amp;"*",'EPS BAU Outputs'!$A:$A,"*"&amp;$B262&amp;"*",'EPS BAU Outputs'!$A:$A,"*"&amp;$A262&amp;"*",'EPS BAU Outputs'!$B:$B,$B$246)/10^12*VLOOKUP($C262,GWPbyPollutant,2,FALSE)</f>
        <v>34.160620000000002</v>
      </c>
      <c r="AB262">
        <f>SUMIFS('EPS BAU Outputs'!AA:AA,'EPS BAU Outputs'!$A:$A,"*"&amp;$C262&amp;"*",'EPS BAU Outputs'!$A:$A,"*"&amp;$B262&amp;"*",'EPS BAU Outputs'!$A:$A,"*"&amp;$A262&amp;"*",'EPS BAU Outputs'!$B:$B,$B$246)/10^12*VLOOKUP($C262,GWPbyPollutant,2,FALSE)</f>
        <v>34.174399999999999</v>
      </c>
      <c r="AC262">
        <f>SUMIFS('EPS BAU Outputs'!AB:AB,'EPS BAU Outputs'!$A:$A,"*"&amp;$C262&amp;"*",'EPS BAU Outputs'!$A:$A,"*"&amp;$B262&amp;"*",'EPS BAU Outputs'!$A:$A,"*"&amp;$A262&amp;"*",'EPS BAU Outputs'!$B:$B,$B$246)/10^12*VLOOKUP($C262,GWPbyPollutant,2,FALSE)</f>
        <v>34.214945</v>
      </c>
      <c r="AD262">
        <f>SUMIFS('EPS BAU Outputs'!AC:AC,'EPS BAU Outputs'!$A:$A,"*"&amp;$C262&amp;"*",'EPS BAU Outputs'!$A:$A,"*"&amp;$B262&amp;"*",'EPS BAU Outputs'!$A:$A,"*"&amp;$A262&amp;"*",'EPS BAU Outputs'!$B:$B,$B$246)/10^12*VLOOKUP($C262,GWPbyPollutant,2,FALSE)</f>
        <v>34.22634</v>
      </c>
      <c r="AE262">
        <f>SUMIFS('EPS BAU Outputs'!AD:AD,'EPS BAU Outputs'!$A:$A,"*"&amp;$C262&amp;"*",'EPS BAU Outputs'!$A:$A,"*"&amp;$B262&amp;"*",'EPS BAU Outputs'!$A:$A,"*"&amp;$A262&amp;"*",'EPS BAU Outputs'!$B:$B,$B$246)/10^12*VLOOKUP($C262,GWPbyPollutant,2,FALSE)</f>
        <v>34.237735000000001</v>
      </c>
      <c r="AF262">
        <f>SUMIFS('EPS BAU Outputs'!AE:AE,'EPS BAU Outputs'!$A:$A,"*"&amp;$C262&amp;"*",'EPS BAU Outputs'!$A:$A,"*"&amp;$B262&amp;"*",'EPS BAU Outputs'!$A:$A,"*"&amp;$A262&amp;"*",'EPS BAU Outputs'!$B:$B,$B$246)/10^12*VLOOKUP($C262,GWPbyPollutant,2,FALSE)</f>
        <v>34.248865000000002</v>
      </c>
      <c r="AG262">
        <f>SUMIFS('EPS BAU Outputs'!AF:AF,'EPS BAU Outputs'!$A:$A,"*"&amp;$C262&amp;"*",'EPS BAU Outputs'!$A:$A,"*"&amp;$B262&amp;"*",'EPS BAU Outputs'!$A:$A,"*"&amp;$A262&amp;"*",'EPS BAU Outputs'!$B:$B,$B$246)/10^12*VLOOKUP($C262,GWPbyPollutant,2,FALSE)</f>
        <v>34.260525000000001</v>
      </c>
      <c r="AH262">
        <f>SUMIFS('EPS BAU Outputs'!AG:AG,'EPS BAU Outputs'!$A:$A,"*"&amp;$C262&amp;"*",'EPS BAU Outputs'!$A:$A,"*"&amp;$B262&amp;"*",'EPS BAU Outputs'!$A:$A,"*"&amp;$A262&amp;"*",'EPS BAU Outputs'!$B:$B,$B$246)/10^12*VLOOKUP($C262,GWPbyPollutant,2,FALSE)</f>
        <v>34.298154999999994</v>
      </c>
    </row>
    <row r="263" spans="1:34" hidden="1" outlineLevel="1">
      <c r="A263" t="s">
        <v>597</v>
      </c>
      <c r="B263" t="s">
        <v>590</v>
      </c>
      <c r="C263" t="s">
        <v>595</v>
      </c>
      <c r="D263">
        <f>SUMIFS('EPS BAU Outputs'!C:C,'EPS BAU Outputs'!$A:$A,"*"&amp;$C263&amp;"*",'EPS BAU Outputs'!$A:$A,"*"&amp;$B263&amp;"*",'EPS BAU Outputs'!$A:$A,"*"&amp;$A263&amp;"*",'EPS BAU Outputs'!$B:$B,$B$246)/10^12*VLOOKUP($C263,GWPbyPollutant,2,FALSE)</f>
        <v>22.42</v>
      </c>
      <c r="E263">
        <f>SUMIFS('EPS BAU Outputs'!D:D,'EPS BAU Outputs'!$A:$A,"*"&amp;$C263&amp;"*",'EPS BAU Outputs'!$A:$A,"*"&amp;$B263&amp;"*",'EPS BAU Outputs'!$A:$A,"*"&amp;$A263&amp;"*",'EPS BAU Outputs'!$B:$B,$B$246)/10^12*VLOOKUP($C263,GWPbyPollutant,2,FALSE)</f>
        <v>23.47</v>
      </c>
      <c r="F263">
        <f>SUMIFS('EPS BAU Outputs'!E:E,'EPS BAU Outputs'!$A:$A,"*"&amp;$C263&amp;"*",'EPS BAU Outputs'!$A:$A,"*"&amp;$B263&amp;"*",'EPS BAU Outputs'!$A:$A,"*"&amp;$A263&amp;"*",'EPS BAU Outputs'!$B:$B,$B$246)/10^12*VLOOKUP($C263,GWPbyPollutant,2,FALSE)</f>
        <v>24.53</v>
      </c>
      <c r="G263">
        <f>SUMIFS('EPS BAU Outputs'!F:F,'EPS BAU Outputs'!$A:$A,"*"&amp;$C263&amp;"*",'EPS BAU Outputs'!$A:$A,"*"&amp;$B263&amp;"*",'EPS BAU Outputs'!$A:$A,"*"&amp;$A263&amp;"*",'EPS BAU Outputs'!$B:$B,$B$246)/10^12*VLOOKUP($C263,GWPbyPollutant,2,FALSE)</f>
        <v>25.58</v>
      </c>
      <c r="H263">
        <f>SUMIFS('EPS BAU Outputs'!G:G,'EPS BAU Outputs'!$A:$A,"*"&amp;$C263&amp;"*",'EPS BAU Outputs'!$A:$A,"*"&amp;$B263&amp;"*",'EPS BAU Outputs'!$A:$A,"*"&amp;$A263&amp;"*",'EPS BAU Outputs'!$B:$B,$B$246)/10^12*VLOOKUP($C263,GWPbyPollutant,2,FALSE)</f>
        <v>26.64</v>
      </c>
      <c r="I263">
        <f>SUMIFS('EPS BAU Outputs'!H:H,'EPS BAU Outputs'!$A:$A,"*"&amp;$C263&amp;"*",'EPS BAU Outputs'!$A:$A,"*"&amp;$B263&amp;"*",'EPS BAU Outputs'!$A:$A,"*"&amp;$A263&amp;"*",'EPS BAU Outputs'!$B:$B,$B$246)/10^12*VLOOKUP($C263,GWPbyPollutant,2,FALSE)</f>
        <v>27.69</v>
      </c>
      <c r="J263">
        <f>SUMIFS('EPS BAU Outputs'!I:I,'EPS BAU Outputs'!$A:$A,"*"&amp;$C263&amp;"*",'EPS BAU Outputs'!$A:$A,"*"&amp;$B263&amp;"*",'EPS BAU Outputs'!$A:$A,"*"&amp;$A263&amp;"*",'EPS BAU Outputs'!$B:$B,$B$246)/10^12*VLOOKUP($C263,GWPbyPollutant,2,FALSE)</f>
        <v>28.33</v>
      </c>
      <c r="K263">
        <f>SUMIFS('EPS BAU Outputs'!J:J,'EPS BAU Outputs'!$A:$A,"*"&amp;$C263&amp;"*",'EPS BAU Outputs'!$A:$A,"*"&amp;$B263&amp;"*",'EPS BAU Outputs'!$A:$A,"*"&amp;$A263&amp;"*",'EPS BAU Outputs'!$B:$B,$B$246)/10^12*VLOOKUP($C263,GWPbyPollutant,2,FALSE)</f>
        <v>28.96</v>
      </c>
      <c r="L263">
        <f>SUMIFS('EPS BAU Outputs'!K:K,'EPS BAU Outputs'!$A:$A,"*"&amp;$C263&amp;"*",'EPS BAU Outputs'!$A:$A,"*"&amp;$B263&amp;"*",'EPS BAU Outputs'!$A:$A,"*"&amp;$A263&amp;"*",'EPS BAU Outputs'!$B:$B,$B$246)/10^12*VLOOKUP($C263,GWPbyPollutant,2,FALSE)</f>
        <v>29.6</v>
      </c>
      <c r="M263">
        <f>SUMIFS('EPS BAU Outputs'!L:L,'EPS BAU Outputs'!$A:$A,"*"&amp;$C263&amp;"*",'EPS BAU Outputs'!$A:$A,"*"&amp;$B263&amp;"*",'EPS BAU Outputs'!$A:$A,"*"&amp;$A263&amp;"*",'EPS BAU Outputs'!$B:$B,$B$246)/10^12*VLOOKUP($C263,GWPbyPollutant,2,FALSE)</f>
        <v>30.24</v>
      </c>
      <c r="N263">
        <f>SUMIFS('EPS BAU Outputs'!M:M,'EPS BAU Outputs'!$A:$A,"*"&amp;$C263&amp;"*",'EPS BAU Outputs'!$A:$A,"*"&amp;$B263&amp;"*",'EPS BAU Outputs'!$A:$A,"*"&amp;$A263&amp;"*",'EPS BAU Outputs'!$B:$B,$B$246)/10^12*VLOOKUP($C263,GWPbyPollutant,2,FALSE)</f>
        <v>30.88</v>
      </c>
      <c r="O263">
        <f>SUMIFS('EPS BAU Outputs'!N:N,'EPS BAU Outputs'!$A:$A,"*"&amp;$C263&amp;"*",'EPS BAU Outputs'!$A:$A,"*"&amp;$B263&amp;"*",'EPS BAU Outputs'!$A:$A,"*"&amp;$A263&amp;"*",'EPS BAU Outputs'!$B:$B,$B$246)/10^12*VLOOKUP($C263,GWPbyPollutant,2,FALSE)</f>
        <v>31.29</v>
      </c>
      <c r="P263">
        <f>SUMIFS('EPS BAU Outputs'!O:O,'EPS BAU Outputs'!$A:$A,"*"&amp;$C263&amp;"*",'EPS BAU Outputs'!$A:$A,"*"&amp;$B263&amp;"*",'EPS BAU Outputs'!$A:$A,"*"&amp;$A263&amp;"*",'EPS BAU Outputs'!$B:$B,$B$246)/10^12*VLOOKUP($C263,GWPbyPollutant,2,FALSE)</f>
        <v>31.7</v>
      </c>
      <c r="Q263">
        <f>SUMIFS('EPS BAU Outputs'!P:P,'EPS BAU Outputs'!$A:$A,"*"&amp;$C263&amp;"*",'EPS BAU Outputs'!$A:$A,"*"&amp;$B263&amp;"*",'EPS BAU Outputs'!$A:$A,"*"&amp;$A263&amp;"*",'EPS BAU Outputs'!$B:$B,$B$246)/10^12*VLOOKUP($C263,GWPbyPollutant,2,FALSE)</f>
        <v>32.119999999999997</v>
      </c>
      <c r="R263">
        <f>SUMIFS('EPS BAU Outputs'!Q:Q,'EPS BAU Outputs'!$A:$A,"*"&amp;$C263&amp;"*",'EPS BAU Outputs'!$A:$A,"*"&amp;$B263&amp;"*",'EPS BAU Outputs'!$A:$A,"*"&amp;$A263&amp;"*",'EPS BAU Outputs'!$B:$B,$B$246)/10^12*VLOOKUP($C263,GWPbyPollutant,2,FALSE)</f>
        <v>32.53</v>
      </c>
      <c r="S263">
        <f>SUMIFS('EPS BAU Outputs'!R:R,'EPS BAU Outputs'!$A:$A,"*"&amp;$C263&amp;"*",'EPS BAU Outputs'!$A:$A,"*"&amp;$B263&amp;"*",'EPS BAU Outputs'!$A:$A,"*"&amp;$A263&amp;"*",'EPS BAU Outputs'!$B:$B,$B$246)/10^12*VLOOKUP($C263,GWPbyPollutant,2,FALSE)</f>
        <v>32.950000000000003</v>
      </c>
      <c r="T263">
        <f>SUMIFS('EPS BAU Outputs'!S:S,'EPS BAU Outputs'!$A:$A,"*"&amp;$C263&amp;"*",'EPS BAU Outputs'!$A:$A,"*"&amp;$B263&amp;"*",'EPS BAU Outputs'!$A:$A,"*"&amp;$A263&amp;"*",'EPS BAU Outputs'!$B:$B,$B$246)/10^12*VLOOKUP($C263,GWPbyPollutant,2,FALSE)</f>
        <v>33.74</v>
      </c>
      <c r="U263">
        <f>SUMIFS('EPS BAU Outputs'!T:T,'EPS BAU Outputs'!$A:$A,"*"&amp;$C263&amp;"*",'EPS BAU Outputs'!$A:$A,"*"&amp;$B263&amp;"*",'EPS BAU Outputs'!$A:$A,"*"&amp;$A263&amp;"*",'EPS BAU Outputs'!$B:$B,$B$246)/10^12*VLOOKUP($C263,GWPbyPollutant,2,FALSE)</f>
        <v>34.54</v>
      </c>
      <c r="V263">
        <f>SUMIFS('EPS BAU Outputs'!U:U,'EPS BAU Outputs'!$A:$A,"*"&amp;$C263&amp;"*",'EPS BAU Outputs'!$A:$A,"*"&amp;$B263&amp;"*",'EPS BAU Outputs'!$A:$A,"*"&amp;$A263&amp;"*",'EPS BAU Outputs'!$B:$B,$B$246)/10^12*VLOOKUP($C263,GWPbyPollutant,2,FALSE)</f>
        <v>35.33</v>
      </c>
      <c r="W263">
        <f>SUMIFS('EPS BAU Outputs'!V:V,'EPS BAU Outputs'!$A:$A,"*"&amp;$C263&amp;"*",'EPS BAU Outputs'!$A:$A,"*"&amp;$B263&amp;"*",'EPS BAU Outputs'!$A:$A,"*"&amp;$A263&amp;"*",'EPS BAU Outputs'!$B:$B,$B$246)/10^12*VLOOKUP($C263,GWPbyPollutant,2,FALSE)</f>
        <v>36.119999999999997</v>
      </c>
      <c r="X263">
        <f>SUMIFS('EPS BAU Outputs'!W:W,'EPS BAU Outputs'!$A:$A,"*"&amp;$C263&amp;"*",'EPS BAU Outputs'!$A:$A,"*"&amp;$B263&amp;"*",'EPS BAU Outputs'!$A:$A,"*"&amp;$A263&amp;"*",'EPS BAU Outputs'!$B:$B,$B$246)/10^12*VLOOKUP($C263,GWPbyPollutant,2,FALSE)</f>
        <v>36.92</v>
      </c>
      <c r="Y263">
        <f>SUMIFS('EPS BAU Outputs'!X:X,'EPS BAU Outputs'!$A:$A,"*"&amp;$C263&amp;"*",'EPS BAU Outputs'!$A:$A,"*"&amp;$B263&amp;"*",'EPS BAU Outputs'!$A:$A,"*"&amp;$A263&amp;"*",'EPS BAU Outputs'!$B:$B,$B$246)/10^12*VLOOKUP($C263,GWPbyPollutant,2,FALSE)</f>
        <v>37.880000000000003</v>
      </c>
      <c r="Z263">
        <f>SUMIFS('EPS BAU Outputs'!Y:Y,'EPS BAU Outputs'!$A:$A,"*"&amp;$C263&amp;"*",'EPS BAU Outputs'!$A:$A,"*"&amp;$B263&amp;"*",'EPS BAU Outputs'!$A:$A,"*"&amp;$A263&amp;"*",'EPS BAU Outputs'!$B:$B,$B$246)/10^12*VLOOKUP($C263,GWPbyPollutant,2,FALSE)</f>
        <v>38.83</v>
      </c>
      <c r="AA263">
        <f>SUMIFS('EPS BAU Outputs'!Z:Z,'EPS BAU Outputs'!$A:$A,"*"&amp;$C263&amp;"*",'EPS BAU Outputs'!$A:$A,"*"&amp;$B263&amp;"*",'EPS BAU Outputs'!$A:$A,"*"&amp;$A263&amp;"*",'EPS BAU Outputs'!$B:$B,$B$246)/10^12*VLOOKUP($C263,GWPbyPollutant,2,FALSE)</f>
        <v>39.79</v>
      </c>
      <c r="AB263">
        <f>SUMIFS('EPS BAU Outputs'!AA:AA,'EPS BAU Outputs'!$A:$A,"*"&amp;$C263&amp;"*",'EPS BAU Outputs'!$A:$A,"*"&amp;$B263&amp;"*",'EPS BAU Outputs'!$A:$A,"*"&amp;$A263&amp;"*",'EPS BAU Outputs'!$B:$B,$B$246)/10^12*VLOOKUP($C263,GWPbyPollutant,2,FALSE)</f>
        <v>40.75</v>
      </c>
      <c r="AC263">
        <f>SUMIFS('EPS BAU Outputs'!AB:AB,'EPS BAU Outputs'!$A:$A,"*"&amp;$C263&amp;"*",'EPS BAU Outputs'!$A:$A,"*"&amp;$B263&amp;"*",'EPS BAU Outputs'!$A:$A,"*"&amp;$A263&amp;"*",'EPS BAU Outputs'!$B:$B,$B$246)/10^12*VLOOKUP($C263,GWPbyPollutant,2,FALSE)</f>
        <v>41.71</v>
      </c>
      <c r="AD263">
        <f>SUMIFS('EPS BAU Outputs'!AC:AC,'EPS BAU Outputs'!$A:$A,"*"&amp;$C263&amp;"*",'EPS BAU Outputs'!$A:$A,"*"&amp;$B263&amp;"*",'EPS BAU Outputs'!$A:$A,"*"&amp;$A263&amp;"*",'EPS BAU Outputs'!$B:$B,$B$246)/10^12*VLOOKUP($C263,GWPbyPollutant,2,FALSE)</f>
        <v>42.78</v>
      </c>
      <c r="AE263">
        <f>SUMIFS('EPS BAU Outputs'!AD:AD,'EPS BAU Outputs'!$A:$A,"*"&amp;$C263&amp;"*",'EPS BAU Outputs'!$A:$A,"*"&amp;$B263&amp;"*",'EPS BAU Outputs'!$A:$A,"*"&amp;$A263&amp;"*",'EPS BAU Outputs'!$B:$B,$B$246)/10^12*VLOOKUP($C263,GWPbyPollutant,2,FALSE)</f>
        <v>43.85</v>
      </c>
      <c r="AF263">
        <f>SUMIFS('EPS BAU Outputs'!AE:AE,'EPS BAU Outputs'!$A:$A,"*"&amp;$C263&amp;"*",'EPS BAU Outputs'!$A:$A,"*"&amp;$B263&amp;"*",'EPS BAU Outputs'!$A:$A,"*"&amp;$A263&amp;"*",'EPS BAU Outputs'!$B:$B,$B$246)/10^12*VLOOKUP($C263,GWPbyPollutant,2,FALSE)</f>
        <v>44.92</v>
      </c>
      <c r="AG263">
        <f>SUMIFS('EPS BAU Outputs'!AF:AF,'EPS BAU Outputs'!$A:$A,"*"&amp;$C263&amp;"*",'EPS BAU Outputs'!$A:$A,"*"&amp;$B263&amp;"*",'EPS BAU Outputs'!$A:$A,"*"&amp;$A263&amp;"*",'EPS BAU Outputs'!$B:$B,$B$246)/10^12*VLOOKUP($C263,GWPbyPollutant,2,FALSE)</f>
        <v>45.98</v>
      </c>
      <c r="AH263">
        <f>SUMIFS('EPS BAU Outputs'!AG:AG,'EPS BAU Outputs'!$A:$A,"*"&amp;$C263&amp;"*",'EPS BAU Outputs'!$A:$A,"*"&amp;$B263&amp;"*",'EPS BAU Outputs'!$A:$A,"*"&amp;$A263&amp;"*",'EPS BAU Outputs'!$B:$B,$B$246)/10^12*VLOOKUP($C263,GWPbyPollutant,2,FALSE)</f>
        <v>47.05</v>
      </c>
    </row>
    <row r="264" spans="1:34" hidden="1" outlineLevel="1">
      <c r="A264" t="s">
        <v>597</v>
      </c>
      <c r="B264" t="s">
        <v>530</v>
      </c>
      <c r="C264" t="s">
        <v>412</v>
      </c>
      <c r="D264">
        <f>SUMIFS('EPS BAU Outputs'!C:C,'EPS BAU Outputs'!$A:$A,"*"&amp;$C264&amp;"*",'EPS BAU Outputs'!$A:$A,"*"&amp;$B264&amp;"*",'EPS BAU Outputs'!$A:$A,"*"&amp;$A264&amp;"*",'EPS BAU Outputs'!$B:$B,$B$246)/10^12*VLOOKUP($C264,GWPbyPollutant,2,FALSE)</f>
        <v>3.4440000000000002E-5</v>
      </c>
      <c r="E264">
        <f>SUMIFS('EPS BAU Outputs'!D:D,'EPS BAU Outputs'!$A:$A,"*"&amp;$C264&amp;"*",'EPS BAU Outputs'!$A:$A,"*"&amp;$B264&amp;"*",'EPS BAU Outputs'!$A:$A,"*"&amp;$A264&amp;"*",'EPS BAU Outputs'!$B:$B,$B$246)/10^12*VLOOKUP($C264,GWPbyPollutant,2,FALSE)</f>
        <v>3.5000000000000004E-5</v>
      </c>
      <c r="F264">
        <f>SUMIFS('EPS BAU Outputs'!E:E,'EPS BAU Outputs'!$A:$A,"*"&amp;$C264&amp;"*",'EPS BAU Outputs'!$A:$A,"*"&amp;$B264&amp;"*",'EPS BAU Outputs'!$A:$A,"*"&amp;$A264&amp;"*",'EPS BAU Outputs'!$B:$B,$B$246)/10^12*VLOOKUP($C264,GWPbyPollutant,2,FALSE)</f>
        <v>3.5840000000000002E-5</v>
      </c>
      <c r="G264">
        <f>SUMIFS('EPS BAU Outputs'!F:F,'EPS BAU Outputs'!$A:$A,"*"&amp;$C264&amp;"*",'EPS BAU Outputs'!$A:$A,"*"&amp;$B264&amp;"*",'EPS BAU Outputs'!$A:$A,"*"&amp;$A264&amp;"*",'EPS BAU Outputs'!$B:$B,$B$246)/10^12*VLOOKUP($C264,GWPbyPollutant,2,FALSE)</f>
        <v>3.6400000000000004E-5</v>
      </c>
      <c r="H264">
        <f>SUMIFS('EPS BAU Outputs'!G:G,'EPS BAU Outputs'!$A:$A,"*"&amp;$C264&amp;"*",'EPS BAU Outputs'!$A:$A,"*"&amp;$B264&amp;"*",'EPS BAU Outputs'!$A:$A,"*"&amp;$A264&amp;"*",'EPS BAU Outputs'!$B:$B,$B$246)/10^12*VLOOKUP($C264,GWPbyPollutant,2,FALSE)</f>
        <v>3.7240000000000003E-5</v>
      </c>
      <c r="I264">
        <f>SUMIFS('EPS BAU Outputs'!H:H,'EPS BAU Outputs'!$A:$A,"*"&amp;$C264&amp;"*",'EPS BAU Outputs'!$A:$A,"*"&amp;$B264&amp;"*",'EPS BAU Outputs'!$A:$A,"*"&amp;$A264&amp;"*",'EPS BAU Outputs'!$B:$B,$B$246)/10^12*VLOOKUP($C264,GWPbyPollutant,2,FALSE)</f>
        <v>3.7799999999999997E-5</v>
      </c>
      <c r="J264">
        <f>SUMIFS('EPS BAU Outputs'!I:I,'EPS BAU Outputs'!$A:$A,"*"&amp;$C264&amp;"*",'EPS BAU Outputs'!$A:$A,"*"&amp;$B264&amp;"*",'EPS BAU Outputs'!$A:$A,"*"&amp;$A264&amp;"*",'EPS BAU Outputs'!$B:$B,$B$246)/10^12*VLOOKUP($C264,GWPbyPollutant,2,FALSE)</f>
        <v>3.8639999999999996E-5</v>
      </c>
      <c r="K264">
        <f>SUMIFS('EPS BAU Outputs'!J:J,'EPS BAU Outputs'!$A:$A,"*"&amp;$C264&amp;"*",'EPS BAU Outputs'!$A:$A,"*"&amp;$B264&amp;"*",'EPS BAU Outputs'!$A:$A,"*"&amp;$A264&amp;"*",'EPS BAU Outputs'!$B:$B,$B$246)/10^12*VLOOKUP($C264,GWPbyPollutant,2,FALSE)</f>
        <v>3.9480000000000001E-5</v>
      </c>
      <c r="L264">
        <f>SUMIFS('EPS BAU Outputs'!K:K,'EPS BAU Outputs'!$A:$A,"*"&amp;$C264&amp;"*",'EPS BAU Outputs'!$A:$A,"*"&amp;$B264&amp;"*",'EPS BAU Outputs'!$A:$A,"*"&amp;$A264&amp;"*",'EPS BAU Outputs'!$B:$B,$B$246)/10^12*VLOOKUP($C264,GWPbyPollutant,2,FALSE)</f>
        <v>4.032E-5</v>
      </c>
      <c r="M264">
        <f>SUMIFS('EPS BAU Outputs'!L:L,'EPS BAU Outputs'!$A:$A,"*"&amp;$C264&amp;"*",'EPS BAU Outputs'!$A:$A,"*"&amp;$B264&amp;"*",'EPS BAU Outputs'!$A:$A,"*"&amp;$A264&amp;"*",'EPS BAU Outputs'!$B:$B,$B$246)/10^12*VLOOKUP($C264,GWPbyPollutant,2,FALSE)</f>
        <v>4.1159999999999999E-5</v>
      </c>
      <c r="N264">
        <f>SUMIFS('EPS BAU Outputs'!M:M,'EPS BAU Outputs'!$A:$A,"*"&amp;$C264&amp;"*",'EPS BAU Outputs'!$A:$A,"*"&amp;$B264&amp;"*",'EPS BAU Outputs'!$A:$A,"*"&amp;$A264&amp;"*",'EPS BAU Outputs'!$B:$B,$B$246)/10^12*VLOOKUP($C264,GWPbyPollutant,2,FALSE)</f>
        <v>4.2000000000000004E-5</v>
      </c>
      <c r="O264">
        <f>SUMIFS('EPS BAU Outputs'!N:N,'EPS BAU Outputs'!$A:$A,"*"&amp;$C264&amp;"*",'EPS BAU Outputs'!$A:$A,"*"&amp;$B264&amp;"*",'EPS BAU Outputs'!$A:$A,"*"&amp;$A264&amp;"*",'EPS BAU Outputs'!$B:$B,$B$246)/10^12*VLOOKUP($C264,GWPbyPollutant,2,FALSE)</f>
        <v>4.3120000000000001E-5</v>
      </c>
      <c r="P264">
        <f>SUMIFS('EPS BAU Outputs'!O:O,'EPS BAU Outputs'!$A:$A,"*"&amp;$C264&amp;"*",'EPS BAU Outputs'!$A:$A,"*"&amp;$B264&amp;"*",'EPS BAU Outputs'!$A:$A,"*"&amp;$A264&amp;"*",'EPS BAU Outputs'!$B:$B,$B$246)/10^12*VLOOKUP($C264,GWPbyPollutant,2,FALSE)</f>
        <v>4.3959999999999999E-5</v>
      </c>
      <c r="Q264">
        <f>SUMIFS('EPS BAU Outputs'!P:P,'EPS BAU Outputs'!$A:$A,"*"&amp;$C264&amp;"*",'EPS BAU Outputs'!$A:$A,"*"&amp;$B264&amp;"*",'EPS BAU Outputs'!$A:$A,"*"&amp;$A264&amp;"*",'EPS BAU Outputs'!$B:$B,$B$246)/10^12*VLOOKUP($C264,GWPbyPollutant,2,FALSE)</f>
        <v>4.4799999999999998E-5</v>
      </c>
      <c r="R264">
        <f>SUMIFS('EPS BAU Outputs'!Q:Q,'EPS BAU Outputs'!$A:$A,"*"&amp;$C264&amp;"*",'EPS BAU Outputs'!$A:$A,"*"&amp;$B264&amp;"*",'EPS BAU Outputs'!$A:$A,"*"&amp;$A264&amp;"*",'EPS BAU Outputs'!$B:$B,$B$246)/10^12*VLOOKUP($C264,GWPbyPollutant,2,FALSE)</f>
        <v>4.5640000000000003E-5</v>
      </c>
      <c r="S264">
        <f>SUMIFS('EPS BAU Outputs'!R:R,'EPS BAU Outputs'!$A:$A,"*"&amp;$C264&amp;"*",'EPS BAU Outputs'!$A:$A,"*"&amp;$B264&amp;"*",'EPS BAU Outputs'!$A:$A,"*"&amp;$A264&amp;"*",'EPS BAU Outputs'!$B:$B,$B$246)/10^12*VLOOKUP($C264,GWPbyPollutant,2,FALSE)</f>
        <v>4.6760000000000006E-5</v>
      </c>
      <c r="T264">
        <f>SUMIFS('EPS BAU Outputs'!S:S,'EPS BAU Outputs'!$A:$A,"*"&amp;$C264&amp;"*",'EPS BAU Outputs'!$A:$A,"*"&amp;$B264&amp;"*",'EPS BAU Outputs'!$A:$A,"*"&amp;$A264&amp;"*",'EPS BAU Outputs'!$B:$B,$B$246)/10^12*VLOOKUP($C264,GWPbyPollutant,2,FALSE)</f>
        <v>4.7879999999999996E-5</v>
      </c>
      <c r="U264">
        <f>SUMIFS('EPS BAU Outputs'!T:T,'EPS BAU Outputs'!$A:$A,"*"&amp;$C264&amp;"*",'EPS BAU Outputs'!$A:$A,"*"&amp;$B264&amp;"*",'EPS BAU Outputs'!$A:$A,"*"&amp;$A264&amp;"*",'EPS BAU Outputs'!$B:$B,$B$246)/10^12*VLOOKUP($C264,GWPbyPollutant,2,FALSE)</f>
        <v>4.8999999999999998E-5</v>
      </c>
      <c r="V264">
        <f>SUMIFS('EPS BAU Outputs'!U:U,'EPS BAU Outputs'!$A:$A,"*"&amp;$C264&amp;"*",'EPS BAU Outputs'!$A:$A,"*"&amp;$B264&amp;"*",'EPS BAU Outputs'!$A:$A,"*"&amp;$A264&amp;"*",'EPS BAU Outputs'!$B:$B,$B$246)/10^12*VLOOKUP($C264,GWPbyPollutant,2,FALSE)</f>
        <v>5.0120000000000001E-5</v>
      </c>
      <c r="W264">
        <f>SUMIFS('EPS BAU Outputs'!V:V,'EPS BAU Outputs'!$A:$A,"*"&amp;$C264&amp;"*",'EPS BAU Outputs'!$A:$A,"*"&amp;$B264&amp;"*",'EPS BAU Outputs'!$A:$A,"*"&amp;$A264&amp;"*",'EPS BAU Outputs'!$B:$B,$B$246)/10^12*VLOOKUP($C264,GWPbyPollutant,2,FALSE)</f>
        <v>5.1520000000000001E-5</v>
      </c>
      <c r="X264">
        <f>SUMIFS('EPS BAU Outputs'!W:W,'EPS BAU Outputs'!$A:$A,"*"&amp;$C264&amp;"*",'EPS BAU Outputs'!$A:$A,"*"&amp;$B264&amp;"*",'EPS BAU Outputs'!$A:$A,"*"&amp;$A264&amp;"*",'EPS BAU Outputs'!$B:$B,$B$246)/10^12*VLOOKUP($C264,GWPbyPollutant,2,FALSE)</f>
        <v>5.2639999999999997E-5</v>
      </c>
      <c r="Y264">
        <f>SUMIFS('EPS BAU Outputs'!X:X,'EPS BAU Outputs'!$A:$A,"*"&amp;$C264&amp;"*",'EPS BAU Outputs'!$A:$A,"*"&amp;$B264&amp;"*",'EPS BAU Outputs'!$A:$A,"*"&amp;$A264&amp;"*",'EPS BAU Outputs'!$B:$B,$B$246)/10^12*VLOOKUP($C264,GWPbyPollutant,2,FALSE)</f>
        <v>5.4040000000000004E-5</v>
      </c>
      <c r="Z264">
        <f>SUMIFS('EPS BAU Outputs'!Y:Y,'EPS BAU Outputs'!$A:$A,"*"&amp;$C264&amp;"*",'EPS BAU Outputs'!$A:$A,"*"&amp;$B264&amp;"*",'EPS BAU Outputs'!$A:$A,"*"&amp;$A264&amp;"*",'EPS BAU Outputs'!$B:$B,$B$246)/10^12*VLOOKUP($C264,GWPbyPollutant,2,FALSE)</f>
        <v>5.5440000000000005E-5</v>
      </c>
      <c r="AA264">
        <f>SUMIFS('EPS BAU Outputs'!Z:Z,'EPS BAU Outputs'!$A:$A,"*"&amp;$C264&amp;"*",'EPS BAU Outputs'!$A:$A,"*"&amp;$B264&amp;"*",'EPS BAU Outputs'!$A:$A,"*"&amp;$A264&amp;"*",'EPS BAU Outputs'!$B:$B,$B$246)/10^12*VLOOKUP($C264,GWPbyPollutant,2,FALSE)</f>
        <v>5.7119999999999995E-5</v>
      </c>
      <c r="AB264">
        <f>SUMIFS('EPS BAU Outputs'!AA:AA,'EPS BAU Outputs'!$A:$A,"*"&amp;$C264&amp;"*",'EPS BAU Outputs'!$A:$A,"*"&amp;$B264&amp;"*",'EPS BAU Outputs'!$A:$A,"*"&amp;$A264&amp;"*",'EPS BAU Outputs'!$B:$B,$B$246)/10^12*VLOOKUP($C264,GWPbyPollutant,2,FALSE)</f>
        <v>5.8239999999999998E-5</v>
      </c>
      <c r="AC264">
        <f>SUMIFS('EPS BAU Outputs'!AB:AB,'EPS BAU Outputs'!$A:$A,"*"&amp;$C264&amp;"*",'EPS BAU Outputs'!$A:$A,"*"&amp;$B264&amp;"*",'EPS BAU Outputs'!$A:$A,"*"&amp;$A264&amp;"*",'EPS BAU Outputs'!$B:$B,$B$246)/10^12*VLOOKUP($C264,GWPbyPollutant,2,FALSE)</f>
        <v>5.9639999999999998E-5</v>
      </c>
      <c r="AD264">
        <f>SUMIFS('EPS BAU Outputs'!AC:AC,'EPS BAU Outputs'!$A:$A,"*"&amp;$C264&amp;"*",'EPS BAU Outputs'!$A:$A,"*"&amp;$B264&amp;"*",'EPS BAU Outputs'!$A:$A,"*"&amp;$A264&amp;"*",'EPS BAU Outputs'!$B:$B,$B$246)/10^12*VLOOKUP($C264,GWPbyPollutant,2,FALSE)</f>
        <v>6.1039999999999998E-5</v>
      </c>
      <c r="AE264">
        <f>SUMIFS('EPS BAU Outputs'!AD:AD,'EPS BAU Outputs'!$A:$A,"*"&amp;$C264&amp;"*",'EPS BAU Outputs'!$A:$A,"*"&amp;$B264&amp;"*",'EPS BAU Outputs'!$A:$A,"*"&amp;$A264&amp;"*",'EPS BAU Outputs'!$B:$B,$B$246)/10^12*VLOOKUP($C264,GWPbyPollutant,2,FALSE)</f>
        <v>6.2439999999999992E-5</v>
      </c>
      <c r="AF264">
        <f>SUMIFS('EPS BAU Outputs'!AE:AE,'EPS BAU Outputs'!$A:$A,"*"&amp;$C264&amp;"*",'EPS BAU Outputs'!$A:$A,"*"&amp;$B264&amp;"*",'EPS BAU Outputs'!$A:$A,"*"&amp;$A264&amp;"*",'EPS BAU Outputs'!$B:$B,$B$246)/10^12*VLOOKUP($C264,GWPbyPollutant,2,FALSE)</f>
        <v>6.3840000000000012E-5</v>
      </c>
      <c r="AG264">
        <f>SUMIFS('EPS BAU Outputs'!AF:AF,'EPS BAU Outputs'!$A:$A,"*"&amp;$C264&amp;"*",'EPS BAU Outputs'!$A:$A,"*"&amp;$B264&amp;"*",'EPS BAU Outputs'!$A:$A,"*"&amp;$A264&amp;"*",'EPS BAU Outputs'!$B:$B,$B$246)/10^12*VLOOKUP($C264,GWPbyPollutant,2,FALSE)</f>
        <v>6.5240000000000006E-5</v>
      </c>
      <c r="AH264">
        <f>SUMIFS('EPS BAU Outputs'!AG:AG,'EPS BAU Outputs'!$A:$A,"*"&amp;$C264&amp;"*",'EPS BAU Outputs'!$A:$A,"*"&amp;$B264&amp;"*",'EPS BAU Outputs'!$A:$A,"*"&amp;$A264&amp;"*",'EPS BAU Outputs'!$B:$B,$B$246)/10^12*VLOOKUP($C264,GWPbyPollutant,2,FALSE)</f>
        <v>6.6639999999999999E-5</v>
      </c>
    </row>
    <row r="265" spans="1:34" hidden="1" outlineLevel="1">
      <c r="A265" t="s">
        <v>597</v>
      </c>
      <c r="B265" t="s">
        <v>530</v>
      </c>
      <c r="C265" t="s">
        <v>411</v>
      </c>
      <c r="D265">
        <f>SUMIFS('EPS BAU Outputs'!C:C,'EPS BAU Outputs'!$A:$A,"*"&amp;$C265&amp;"*",'EPS BAU Outputs'!$A:$A,"*"&amp;$B265&amp;"*",'EPS BAU Outputs'!$A:$A,"*"&amp;$A265&amp;"*",'EPS BAU Outputs'!$B:$B,$B$246)/10^12*VLOOKUP($C265,GWPbyPollutant,2,FALSE)</f>
        <v>3.9749999999999997E-5</v>
      </c>
      <c r="E265">
        <f>SUMIFS('EPS BAU Outputs'!D:D,'EPS BAU Outputs'!$A:$A,"*"&amp;$C265&amp;"*",'EPS BAU Outputs'!$A:$A,"*"&amp;$B265&amp;"*",'EPS BAU Outputs'!$A:$A,"*"&amp;$A265&amp;"*",'EPS BAU Outputs'!$B:$B,$B$246)/10^12*VLOOKUP($C265,GWPbyPollutant,2,FALSE)</f>
        <v>4.2400000000000001E-5</v>
      </c>
      <c r="F265">
        <f>SUMIFS('EPS BAU Outputs'!E:E,'EPS BAU Outputs'!$A:$A,"*"&amp;$C265&amp;"*",'EPS BAU Outputs'!$A:$A,"*"&amp;$B265&amp;"*",'EPS BAU Outputs'!$A:$A,"*"&amp;$A265&amp;"*",'EPS BAU Outputs'!$B:$B,$B$246)/10^12*VLOOKUP($C265,GWPbyPollutant,2,FALSE)</f>
        <v>4.2400000000000001E-5</v>
      </c>
      <c r="G265">
        <f>SUMIFS('EPS BAU Outputs'!F:F,'EPS BAU Outputs'!$A:$A,"*"&amp;$C265&amp;"*",'EPS BAU Outputs'!$A:$A,"*"&amp;$B265&amp;"*",'EPS BAU Outputs'!$A:$A,"*"&amp;$A265&amp;"*",'EPS BAU Outputs'!$B:$B,$B$246)/10^12*VLOOKUP($C265,GWPbyPollutant,2,FALSE)</f>
        <v>4.2400000000000001E-5</v>
      </c>
      <c r="H265">
        <f>SUMIFS('EPS BAU Outputs'!G:G,'EPS BAU Outputs'!$A:$A,"*"&amp;$C265&amp;"*",'EPS BAU Outputs'!$A:$A,"*"&amp;$B265&amp;"*",'EPS BAU Outputs'!$A:$A,"*"&amp;$A265&amp;"*",'EPS BAU Outputs'!$B:$B,$B$246)/10^12*VLOOKUP($C265,GWPbyPollutant,2,FALSE)</f>
        <v>4.5049999999999997E-5</v>
      </c>
      <c r="I265">
        <f>SUMIFS('EPS BAU Outputs'!H:H,'EPS BAU Outputs'!$A:$A,"*"&amp;$C265&amp;"*",'EPS BAU Outputs'!$A:$A,"*"&amp;$B265&amp;"*",'EPS BAU Outputs'!$A:$A,"*"&amp;$A265&amp;"*",'EPS BAU Outputs'!$B:$B,$B$246)/10^12*VLOOKUP($C265,GWPbyPollutant,2,FALSE)</f>
        <v>4.5049999999999997E-5</v>
      </c>
      <c r="J265">
        <f>SUMIFS('EPS BAU Outputs'!I:I,'EPS BAU Outputs'!$A:$A,"*"&amp;$C265&amp;"*",'EPS BAU Outputs'!$A:$A,"*"&amp;$B265&amp;"*",'EPS BAU Outputs'!$A:$A,"*"&amp;$A265&amp;"*",'EPS BAU Outputs'!$B:$B,$B$246)/10^12*VLOOKUP($C265,GWPbyPollutant,2,FALSE)</f>
        <v>4.5049999999999997E-5</v>
      </c>
      <c r="K265">
        <f>SUMIFS('EPS BAU Outputs'!J:J,'EPS BAU Outputs'!$A:$A,"*"&amp;$C265&amp;"*",'EPS BAU Outputs'!$A:$A,"*"&amp;$B265&amp;"*",'EPS BAU Outputs'!$A:$A,"*"&amp;$A265&amp;"*",'EPS BAU Outputs'!$B:$B,$B$246)/10^12*VLOOKUP($C265,GWPbyPollutant,2,FALSE)</f>
        <v>4.7700000000000001E-5</v>
      </c>
      <c r="L265">
        <f>SUMIFS('EPS BAU Outputs'!K:K,'EPS BAU Outputs'!$A:$A,"*"&amp;$C265&amp;"*",'EPS BAU Outputs'!$A:$A,"*"&amp;$B265&amp;"*",'EPS BAU Outputs'!$A:$A,"*"&amp;$A265&amp;"*",'EPS BAU Outputs'!$B:$B,$B$246)/10^12*VLOOKUP($C265,GWPbyPollutant,2,FALSE)</f>
        <v>4.7700000000000001E-5</v>
      </c>
      <c r="M265">
        <f>SUMIFS('EPS BAU Outputs'!L:L,'EPS BAU Outputs'!$A:$A,"*"&amp;$C265&amp;"*",'EPS BAU Outputs'!$A:$A,"*"&amp;$B265&amp;"*",'EPS BAU Outputs'!$A:$A,"*"&amp;$A265&amp;"*",'EPS BAU Outputs'!$B:$B,$B$246)/10^12*VLOOKUP($C265,GWPbyPollutant,2,FALSE)</f>
        <v>4.7700000000000001E-5</v>
      </c>
      <c r="N265">
        <f>SUMIFS('EPS BAU Outputs'!M:M,'EPS BAU Outputs'!$A:$A,"*"&amp;$C265&amp;"*",'EPS BAU Outputs'!$A:$A,"*"&amp;$B265&amp;"*",'EPS BAU Outputs'!$A:$A,"*"&amp;$A265&amp;"*",'EPS BAU Outputs'!$B:$B,$B$246)/10^12*VLOOKUP($C265,GWPbyPollutant,2,FALSE)</f>
        <v>5.0350000000000004E-5</v>
      </c>
      <c r="O265">
        <f>SUMIFS('EPS BAU Outputs'!N:N,'EPS BAU Outputs'!$A:$A,"*"&amp;$C265&amp;"*",'EPS BAU Outputs'!$A:$A,"*"&amp;$B265&amp;"*",'EPS BAU Outputs'!$A:$A,"*"&amp;$A265&amp;"*",'EPS BAU Outputs'!$B:$B,$B$246)/10^12*VLOOKUP($C265,GWPbyPollutant,2,FALSE)</f>
        <v>5.0350000000000004E-5</v>
      </c>
      <c r="P265">
        <f>SUMIFS('EPS BAU Outputs'!O:O,'EPS BAU Outputs'!$A:$A,"*"&amp;$C265&amp;"*",'EPS BAU Outputs'!$A:$A,"*"&amp;$B265&amp;"*",'EPS BAU Outputs'!$A:$A,"*"&amp;$A265&amp;"*",'EPS BAU Outputs'!$B:$B,$B$246)/10^12*VLOOKUP($C265,GWPbyPollutant,2,FALSE)</f>
        <v>5.3000000000000001E-5</v>
      </c>
      <c r="Q265">
        <f>SUMIFS('EPS BAU Outputs'!P:P,'EPS BAU Outputs'!$A:$A,"*"&amp;$C265&amp;"*",'EPS BAU Outputs'!$A:$A,"*"&amp;$B265&amp;"*",'EPS BAU Outputs'!$A:$A,"*"&amp;$A265&amp;"*",'EPS BAU Outputs'!$B:$B,$B$246)/10^12*VLOOKUP($C265,GWPbyPollutant,2,FALSE)</f>
        <v>5.3000000000000001E-5</v>
      </c>
      <c r="R265">
        <f>SUMIFS('EPS BAU Outputs'!Q:Q,'EPS BAU Outputs'!$A:$A,"*"&amp;$C265&amp;"*",'EPS BAU Outputs'!$A:$A,"*"&amp;$B265&amp;"*",'EPS BAU Outputs'!$A:$A,"*"&amp;$A265&amp;"*",'EPS BAU Outputs'!$B:$B,$B$246)/10^12*VLOOKUP($C265,GWPbyPollutant,2,FALSE)</f>
        <v>5.3000000000000001E-5</v>
      </c>
      <c r="S265">
        <f>SUMIFS('EPS BAU Outputs'!R:R,'EPS BAU Outputs'!$A:$A,"*"&amp;$C265&amp;"*",'EPS BAU Outputs'!$A:$A,"*"&amp;$B265&amp;"*",'EPS BAU Outputs'!$A:$A,"*"&amp;$A265&amp;"*",'EPS BAU Outputs'!$B:$B,$B$246)/10^12*VLOOKUP($C265,GWPbyPollutant,2,FALSE)</f>
        <v>5.5649999999999997E-5</v>
      </c>
      <c r="T265">
        <f>SUMIFS('EPS BAU Outputs'!S:S,'EPS BAU Outputs'!$A:$A,"*"&amp;$C265&amp;"*",'EPS BAU Outputs'!$A:$A,"*"&amp;$B265&amp;"*",'EPS BAU Outputs'!$A:$A,"*"&amp;$A265&amp;"*",'EPS BAU Outputs'!$B:$B,$B$246)/10^12*VLOOKUP($C265,GWPbyPollutant,2,FALSE)</f>
        <v>5.5649999999999997E-5</v>
      </c>
      <c r="U265">
        <f>SUMIFS('EPS BAU Outputs'!T:T,'EPS BAU Outputs'!$A:$A,"*"&amp;$C265&amp;"*",'EPS BAU Outputs'!$A:$A,"*"&amp;$B265&amp;"*",'EPS BAU Outputs'!$A:$A,"*"&amp;$A265&amp;"*",'EPS BAU Outputs'!$B:$B,$B$246)/10^12*VLOOKUP($C265,GWPbyPollutant,2,FALSE)</f>
        <v>5.8300000000000001E-5</v>
      </c>
      <c r="V265">
        <f>SUMIFS('EPS BAU Outputs'!U:U,'EPS BAU Outputs'!$A:$A,"*"&amp;$C265&amp;"*",'EPS BAU Outputs'!$A:$A,"*"&amp;$B265&amp;"*",'EPS BAU Outputs'!$A:$A,"*"&amp;$A265&amp;"*",'EPS BAU Outputs'!$B:$B,$B$246)/10^12*VLOOKUP($C265,GWPbyPollutant,2,FALSE)</f>
        <v>6.0949999999999998E-5</v>
      </c>
      <c r="W265">
        <f>SUMIFS('EPS BAU Outputs'!V:V,'EPS BAU Outputs'!$A:$A,"*"&amp;$C265&amp;"*",'EPS BAU Outputs'!$A:$A,"*"&amp;$B265&amp;"*",'EPS BAU Outputs'!$A:$A,"*"&amp;$A265&amp;"*",'EPS BAU Outputs'!$B:$B,$B$246)/10^12*VLOOKUP($C265,GWPbyPollutant,2,FALSE)</f>
        <v>6.0949999999999998E-5</v>
      </c>
      <c r="X265">
        <f>SUMIFS('EPS BAU Outputs'!W:W,'EPS BAU Outputs'!$A:$A,"*"&amp;$C265&amp;"*",'EPS BAU Outputs'!$A:$A,"*"&amp;$B265&amp;"*",'EPS BAU Outputs'!$A:$A,"*"&amp;$A265&amp;"*",'EPS BAU Outputs'!$B:$B,$B$246)/10^12*VLOOKUP($C265,GWPbyPollutant,2,FALSE)</f>
        <v>6.3600000000000001E-5</v>
      </c>
      <c r="Y265">
        <f>SUMIFS('EPS BAU Outputs'!X:X,'EPS BAU Outputs'!$A:$A,"*"&amp;$C265&amp;"*",'EPS BAU Outputs'!$A:$A,"*"&amp;$B265&amp;"*",'EPS BAU Outputs'!$A:$A,"*"&amp;$A265&amp;"*",'EPS BAU Outputs'!$B:$B,$B$246)/10^12*VLOOKUP($C265,GWPbyPollutant,2,FALSE)</f>
        <v>6.3600000000000001E-5</v>
      </c>
      <c r="Z265">
        <f>SUMIFS('EPS BAU Outputs'!Y:Y,'EPS BAU Outputs'!$A:$A,"*"&amp;$C265&amp;"*",'EPS BAU Outputs'!$A:$A,"*"&amp;$B265&amp;"*",'EPS BAU Outputs'!$A:$A,"*"&amp;$A265&amp;"*",'EPS BAU Outputs'!$B:$B,$B$246)/10^12*VLOOKUP($C265,GWPbyPollutant,2,FALSE)</f>
        <v>6.6249999999999998E-5</v>
      </c>
      <c r="AA265">
        <f>SUMIFS('EPS BAU Outputs'!Z:Z,'EPS BAU Outputs'!$A:$A,"*"&amp;$C265&amp;"*",'EPS BAU Outputs'!$A:$A,"*"&amp;$B265&amp;"*",'EPS BAU Outputs'!$A:$A,"*"&amp;$A265&amp;"*",'EPS BAU Outputs'!$B:$B,$B$246)/10^12*VLOOKUP($C265,GWPbyPollutant,2,FALSE)</f>
        <v>6.8899999999999994E-5</v>
      </c>
      <c r="AB265">
        <f>SUMIFS('EPS BAU Outputs'!AA:AA,'EPS BAU Outputs'!$A:$A,"*"&amp;$C265&amp;"*",'EPS BAU Outputs'!$A:$A,"*"&amp;$B265&amp;"*",'EPS BAU Outputs'!$A:$A,"*"&amp;$A265&amp;"*",'EPS BAU Outputs'!$B:$B,$B$246)/10^12*VLOOKUP($C265,GWPbyPollutant,2,FALSE)</f>
        <v>6.8899999999999994E-5</v>
      </c>
      <c r="AC265">
        <f>SUMIFS('EPS BAU Outputs'!AB:AB,'EPS BAU Outputs'!$A:$A,"*"&amp;$C265&amp;"*",'EPS BAU Outputs'!$A:$A,"*"&amp;$B265&amp;"*",'EPS BAU Outputs'!$A:$A,"*"&amp;$A265&amp;"*",'EPS BAU Outputs'!$B:$B,$B$246)/10^12*VLOOKUP($C265,GWPbyPollutant,2,FALSE)</f>
        <v>7.1550000000000004E-5</v>
      </c>
      <c r="AD265">
        <f>SUMIFS('EPS BAU Outputs'!AC:AC,'EPS BAU Outputs'!$A:$A,"*"&amp;$C265&amp;"*",'EPS BAU Outputs'!$A:$A,"*"&amp;$B265&amp;"*",'EPS BAU Outputs'!$A:$A,"*"&amp;$A265&amp;"*",'EPS BAU Outputs'!$B:$B,$B$246)/10^12*VLOOKUP($C265,GWPbyPollutant,2,FALSE)</f>
        <v>7.4200000000000001E-5</v>
      </c>
      <c r="AE265">
        <f>SUMIFS('EPS BAU Outputs'!AD:AD,'EPS BAU Outputs'!$A:$A,"*"&amp;$C265&amp;"*",'EPS BAU Outputs'!$A:$A,"*"&amp;$B265&amp;"*",'EPS BAU Outputs'!$A:$A,"*"&amp;$A265&amp;"*",'EPS BAU Outputs'!$B:$B,$B$246)/10^12*VLOOKUP($C265,GWPbyPollutant,2,FALSE)</f>
        <v>7.4200000000000001E-5</v>
      </c>
      <c r="AF265">
        <f>SUMIFS('EPS BAU Outputs'!AE:AE,'EPS BAU Outputs'!$A:$A,"*"&amp;$C265&amp;"*",'EPS BAU Outputs'!$A:$A,"*"&amp;$B265&amp;"*",'EPS BAU Outputs'!$A:$A,"*"&amp;$A265&amp;"*",'EPS BAU Outputs'!$B:$B,$B$246)/10^12*VLOOKUP($C265,GWPbyPollutant,2,FALSE)</f>
        <v>7.6849999999999998E-5</v>
      </c>
      <c r="AG265">
        <f>SUMIFS('EPS BAU Outputs'!AF:AF,'EPS BAU Outputs'!$A:$A,"*"&amp;$C265&amp;"*",'EPS BAU Outputs'!$A:$A,"*"&amp;$B265&amp;"*",'EPS BAU Outputs'!$A:$A,"*"&amp;$A265&amp;"*",'EPS BAU Outputs'!$B:$B,$B$246)/10^12*VLOOKUP($C265,GWPbyPollutant,2,FALSE)</f>
        <v>7.9499999999999994E-5</v>
      </c>
      <c r="AH265">
        <f>SUMIFS('EPS BAU Outputs'!AG:AG,'EPS BAU Outputs'!$A:$A,"*"&amp;$C265&amp;"*",'EPS BAU Outputs'!$A:$A,"*"&amp;$B265&amp;"*",'EPS BAU Outputs'!$A:$A,"*"&amp;$A265&amp;"*",'EPS BAU Outputs'!$B:$B,$B$246)/10^12*VLOOKUP($C265,GWPbyPollutant,2,FALSE)</f>
        <v>7.9499999999999994E-5</v>
      </c>
    </row>
    <row r="266" spans="1:34" hidden="1" outlineLevel="1">
      <c r="A266" t="s">
        <v>597</v>
      </c>
      <c r="B266" t="s">
        <v>530</v>
      </c>
      <c r="C266" t="s">
        <v>595</v>
      </c>
      <c r="D266">
        <f>SUMIFS('EPS BAU Outputs'!C:C,'EPS BAU Outputs'!$A:$A,"*"&amp;$C266&amp;"*",'EPS BAU Outputs'!$A:$A,"*"&amp;$B266&amp;"*",'EPS BAU Outputs'!$A:$A,"*"&amp;$A266&amp;"*",'EPS BAU Outputs'!$B:$B,$B$246)/10^12*VLOOKUP($C266,GWPbyPollutant,2,FALSE)</f>
        <v>0</v>
      </c>
      <c r="E266">
        <f>SUMIFS('EPS BAU Outputs'!D:D,'EPS BAU Outputs'!$A:$A,"*"&amp;$C266&amp;"*",'EPS BAU Outputs'!$A:$A,"*"&amp;$B266&amp;"*",'EPS BAU Outputs'!$A:$A,"*"&amp;$A266&amp;"*",'EPS BAU Outputs'!$B:$B,$B$246)/10^12*VLOOKUP($C266,GWPbyPollutant,2,FALSE)</f>
        <v>0</v>
      </c>
      <c r="F266">
        <f>SUMIFS('EPS BAU Outputs'!E:E,'EPS BAU Outputs'!$A:$A,"*"&amp;$C266&amp;"*",'EPS BAU Outputs'!$A:$A,"*"&amp;$B266&amp;"*",'EPS BAU Outputs'!$A:$A,"*"&amp;$A266&amp;"*",'EPS BAU Outputs'!$B:$B,$B$246)/10^12*VLOOKUP($C266,GWPbyPollutant,2,FALSE)</f>
        <v>0</v>
      </c>
      <c r="G266">
        <f>SUMIFS('EPS BAU Outputs'!F:F,'EPS BAU Outputs'!$A:$A,"*"&amp;$C266&amp;"*",'EPS BAU Outputs'!$A:$A,"*"&amp;$B266&amp;"*",'EPS BAU Outputs'!$A:$A,"*"&amp;$A266&amp;"*",'EPS BAU Outputs'!$B:$B,$B$246)/10^12*VLOOKUP($C266,GWPbyPollutant,2,FALSE)</f>
        <v>0</v>
      </c>
      <c r="H266">
        <f>SUMIFS('EPS BAU Outputs'!G:G,'EPS BAU Outputs'!$A:$A,"*"&amp;$C266&amp;"*",'EPS BAU Outputs'!$A:$A,"*"&amp;$B266&amp;"*",'EPS BAU Outputs'!$A:$A,"*"&amp;$A266&amp;"*",'EPS BAU Outputs'!$B:$B,$B$246)/10^12*VLOOKUP($C266,GWPbyPollutant,2,FALSE)</f>
        <v>0</v>
      </c>
      <c r="I266">
        <f>SUMIFS('EPS BAU Outputs'!H:H,'EPS BAU Outputs'!$A:$A,"*"&amp;$C266&amp;"*",'EPS BAU Outputs'!$A:$A,"*"&amp;$B266&amp;"*",'EPS BAU Outputs'!$A:$A,"*"&amp;$A266&amp;"*",'EPS BAU Outputs'!$B:$B,$B$246)/10^12*VLOOKUP($C266,GWPbyPollutant,2,FALSE)</f>
        <v>0</v>
      </c>
      <c r="J266">
        <f>SUMIFS('EPS BAU Outputs'!I:I,'EPS BAU Outputs'!$A:$A,"*"&amp;$C266&amp;"*",'EPS BAU Outputs'!$A:$A,"*"&amp;$B266&amp;"*",'EPS BAU Outputs'!$A:$A,"*"&amp;$A266&amp;"*",'EPS BAU Outputs'!$B:$B,$B$246)/10^12*VLOOKUP($C266,GWPbyPollutant,2,FALSE)</f>
        <v>0</v>
      </c>
      <c r="K266">
        <f>SUMIFS('EPS BAU Outputs'!J:J,'EPS BAU Outputs'!$A:$A,"*"&amp;$C266&amp;"*",'EPS BAU Outputs'!$A:$A,"*"&amp;$B266&amp;"*",'EPS BAU Outputs'!$A:$A,"*"&amp;$A266&amp;"*",'EPS BAU Outputs'!$B:$B,$B$246)/10^12*VLOOKUP($C266,GWPbyPollutant,2,FALSE)</f>
        <v>0</v>
      </c>
      <c r="L266">
        <f>SUMIFS('EPS BAU Outputs'!K:K,'EPS BAU Outputs'!$A:$A,"*"&amp;$C266&amp;"*",'EPS BAU Outputs'!$A:$A,"*"&amp;$B266&amp;"*",'EPS BAU Outputs'!$A:$A,"*"&amp;$A266&amp;"*",'EPS BAU Outputs'!$B:$B,$B$246)/10^12*VLOOKUP($C266,GWPbyPollutant,2,FALSE)</f>
        <v>0</v>
      </c>
      <c r="M266">
        <f>SUMIFS('EPS BAU Outputs'!L:L,'EPS BAU Outputs'!$A:$A,"*"&amp;$C266&amp;"*",'EPS BAU Outputs'!$A:$A,"*"&amp;$B266&amp;"*",'EPS BAU Outputs'!$A:$A,"*"&amp;$A266&amp;"*",'EPS BAU Outputs'!$B:$B,$B$246)/10^12*VLOOKUP($C266,GWPbyPollutant,2,FALSE)</f>
        <v>0</v>
      </c>
      <c r="N266">
        <f>SUMIFS('EPS BAU Outputs'!M:M,'EPS BAU Outputs'!$A:$A,"*"&amp;$C266&amp;"*",'EPS BAU Outputs'!$A:$A,"*"&amp;$B266&amp;"*",'EPS BAU Outputs'!$A:$A,"*"&amp;$A266&amp;"*",'EPS BAU Outputs'!$B:$B,$B$246)/10^12*VLOOKUP($C266,GWPbyPollutant,2,FALSE)</f>
        <v>0</v>
      </c>
      <c r="O266">
        <f>SUMIFS('EPS BAU Outputs'!N:N,'EPS BAU Outputs'!$A:$A,"*"&amp;$C266&amp;"*",'EPS BAU Outputs'!$A:$A,"*"&amp;$B266&amp;"*",'EPS BAU Outputs'!$A:$A,"*"&amp;$A266&amp;"*",'EPS BAU Outputs'!$B:$B,$B$246)/10^12*VLOOKUP($C266,GWPbyPollutant,2,FALSE)</f>
        <v>0</v>
      </c>
      <c r="P266">
        <f>SUMIFS('EPS BAU Outputs'!O:O,'EPS BAU Outputs'!$A:$A,"*"&amp;$C266&amp;"*",'EPS BAU Outputs'!$A:$A,"*"&amp;$B266&amp;"*",'EPS BAU Outputs'!$A:$A,"*"&amp;$A266&amp;"*",'EPS BAU Outputs'!$B:$B,$B$246)/10^12*VLOOKUP($C266,GWPbyPollutant,2,FALSE)</f>
        <v>0</v>
      </c>
      <c r="Q266">
        <f>SUMIFS('EPS BAU Outputs'!P:P,'EPS BAU Outputs'!$A:$A,"*"&amp;$C266&amp;"*",'EPS BAU Outputs'!$A:$A,"*"&amp;$B266&amp;"*",'EPS BAU Outputs'!$A:$A,"*"&amp;$A266&amp;"*",'EPS BAU Outputs'!$B:$B,$B$246)/10^12*VLOOKUP($C266,GWPbyPollutant,2,FALSE)</f>
        <v>0</v>
      </c>
      <c r="R266">
        <f>SUMIFS('EPS BAU Outputs'!Q:Q,'EPS BAU Outputs'!$A:$A,"*"&amp;$C266&amp;"*",'EPS BAU Outputs'!$A:$A,"*"&amp;$B266&amp;"*",'EPS BAU Outputs'!$A:$A,"*"&amp;$A266&amp;"*",'EPS BAU Outputs'!$B:$B,$B$246)/10^12*VLOOKUP($C266,GWPbyPollutant,2,FALSE)</f>
        <v>0</v>
      </c>
      <c r="S266">
        <f>SUMIFS('EPS BAU Outputs'!R:R,'EPS BAU Outputs'!$A:$A,"*"&amp;$C266&amp;"*",'EPS BAU Outputs'!$A:$A,"*"&amp;$B266&amp;"*",'EPS BAU Outputs'!$A:$A,"*"&amp;$A266&amp;"*",'EPS BAU Outputs'!$B:$B,$B$246)/10^12*VLOOKUP($C266,GWPbyPollutant,2,FALSE)</f>
        <v>0</v>
      </c>
      <c r="T266">
        <f>SUMIFS('EPS BAU Outputs'!S:S,'EPS BAU Outputs'!$A:$A,"*"&amp;$C266&amp;"*",'EPS BAU Outputs'!$A:$A,"*"&amp;$B266&amp;"*",'EPS BAU Outputs'!$A:$A,"*"&amp;$A266&amp;"*",'EPS BAU Outputs'!$B:$B,$B$246)/10^12*VLOOKUP($C266,GWPbyPollutant,2,FALSE)</f>
        <v>0</v>
      </c>
      <c r="U266">
        <f>SUMIFS('EPS BAU Outputs'!T:T,'EPS BAU Outputs'!$A:$A,"*"&amp;$C266&amp;"*",'EPS BAU Outputs'!$A:$A,"*"&amp;$B266&amp;"*",'EPS BAU Outputs'!$A:$A,"*"&amp;$A266&amp;"*",'EPS BAU Outputs'!$B:$B,$B$246)/10^12*VLOOKUP($C266,GWPbyPollutant,2,FALSE)</f>
        <v>0</v>
      </c>
      <c r="V266">
        <f>SUMIFS('EPS BAU Outputs'!U:U,'EPS BAU Outputs'!$A:$A,"*"&amp;$C266&amp;"*",'EPS BAU Outputs'!$A:$A,"*"&amp;$B266&amp;"*",'EPS BAU Outputs'!$A:$A,"*"&amp;$A266&amp;"*",'EPS BAU Outputs'!$B:$B,$B$246)/10^12*VLOOKUP($C266,GWPbyPollutant,2,FALSE)</f>
        <v>0</v>
      </c>
      <c r="W266">
        <f>SUMIFS('EPS BAU Outputs'!V:V,'EPS BAU Outputs'!$A:$A,"*"&amp;$C266&amp;"*",'EPS BAU Outputs'!$A:$A,"*"&amp;$B266&amp;"*",'EPS BAU Outputs'!$A:$A,"*"&amp;$A266&amp;"*",'EPS BAU Outputs'!$B:$B,$B$246)/10^12*VLOOKUP($C266,GWPbyPollutant,2,FALSE)</f>
        <v>0</v>
      </c>
      <c r="X266">
        <f>SUMIFS('EPS BAU Outputs'!W:W,'EPS BAU Outputs'!$A:$A,"*"&amp;$C266&amp;"*",'EPS BAU Outputs'!$A:$A,"*"&amp;$B266&amp;"*",'EPS BAU Outputs'!$A:$A,"*"&amp;$A266&amp;"*",'EPS BAU Outputs'!$B:$B,$B$246)/10^12*VLOOKUP($C266,GWPbyPollutant,2,FALSE)</f>
        <v>0</v>
      </c>
      <c r="Y266">
        <f>SUMIFS('EPS BAU Outputs'!X:X,'EPS BAU Outputs'!$A:$A,"*"&amp;$C266&amp;"*",'EPS BAU Outputs'!$A:$A,"*"&amp;$B266&amp;"*",'EPS BAU Outputs'!$A:$A,"*"&amp;$A266&amp;"*",'EPS BAU Outputs'!$B:$B,$B$246)/10^12*VLOOKUP($C266,GWPbyPollutant,2,FALSE)</f>
        <v>0</v>
      </c>
      <c r="Z266">
        <f>SUMIFS('EPS BAU Outputs'!Y:Y,'EPS BAU Outputs'!$A:$A,"*"&amp;$C266&amp;"*",'EPS BAU Outputs'!$A:$A,"*"&amp;$B266&amp;"*",'EPS BAU Outputs'!$A:$A,"*"&amp;$A266&amp;"*",'EPS BAU Outputs'!$B:$B,$B$246)/10^12*VLOOKUP($C266,GWPbyPollutant,2,FALSE)</f>
        <v>0</v>
      </c>
      <c r="AA266">
        <f>SUMIFS('EPS BAU Outputs'!Z:Z,'EPS BAU Outputs'!$A:$A,"*"&amp;$C266&amp;"*",'EPS BAU Outputs'!$A:$A,"*"&amp;$B266&amp;"*",'EPS BAU Outputs'!$A:$A,"*"&amp;$A266&amp;"*",'EPS BAU Outputs'!$B:$B,$B$246)/10^12*VLOOKUP($C266,GWPbyPollutant,2,FALSE)</f>
        <v>0</v>
      </c>
      <c r="AB266">
        <f>SUMIFS('EPS BAU Outputs'!AA:AA,'EPS BAU Outputs'!$A:$A,"*"&amp;$C266&amp;"*",'EPS BAU Outputs'!$A:$A,"*"&amp;$B266&amp;"*",'EPS BAU Outputs'!$A:$A,"*"&amp;$A266&amp;"*",'EPS BAU Outputs'!$B:$B,$B$246)/10^12*VLOOKUP($C266,GWPbyPollutant,2,FALSE)</f>
        <v>0</v>
      </c>
      <c r="AC266">
        <f>SUMIFS('EPS BAU Outputs'!AB:AB,'EPS BAU Outputs'!$A:$A,"*"&amp;$C266&amp;"*",'EPS BAU Outputs'!$A:$A,"*"&amp;$B266&amp;"*",'EPS BAU Outputs'!$A:$A,"*"&amp;$A266&amp;"*",'EPS BAU Outputs'!$B:$B,$B$246)/10^12*VLOOKUP($C266,GWPbyPollutant,2,FALSE)</f>
        <v>0</v>
      </c>
      <c r="AD266">
        <f>SUMIFS('EPS BAU Outputs'!AC:AC,'EPS BAU Outputs'!$A:$A,"*"&amp;$C266&amp;"*",'EPS BAU Outputs'!$A:$A,"*"&amp;$B266&amp;"*",'EPS BAU Outputs'!$A:$A,"*"&amp;$A266&amp;"*",'EPS BAU Outputs'!$B:$B,$B$246)/10^12*VLOOKUP($C266,GWPbyPollutant,2,FALSE)</f>
        <v>0</v>
      </c>
      <c r="AE266">
        <f>SUMIFS('EPS BAU Outputs'!AD:AD,'EPS BAU Outputs'!$A:$A,"*"&amp;$C266&amp;"*",'EPS BAU Outputs'!$A:$A,"*"&amp;$B266&amp;"*",'EPS BAU Outputs'!$A:$A,"*"&amp;$A266&amp;"*",'EPS BAU Outputs'!$B:$B,$B$246)/10^12*VLOOKUP($C266,GWPbyPollutant,2,FALSE)</f>
        <v>0</v>
      </c>
      <c r="AF266">
        <f>SUMIFS('EPS BAU Outputs'!AE:AE,'EPS BAU Outputs'!$A:$A,"*"&amp;$C266&amp;"*",'EPS BAU Outputs'!$A:$A,"*"&amp;$B266&amp;"*",'EPS BAU Outputs'!$A:$A,"*"&amp;$A266&amp;"*",'EPS BAU Outputs'!$B:$B,$B$246)/10^12*VLOOKUP($C266,GWPbyPollutant,2,FALSE)</f>
        <v>0</v>
      </c>
      <c r="AG266">
        <f>SUMIFS('EPS BAU Outputs'!AF:AF,'EPS BAU Outputs'!$A:$A,"*"&amp;$C266&amp;"*",'EPS BAU Outputs'!$A:$A,"*"&amp;$B266&amp;"*",'EPS BAU Outputs'!$A:$A,"*"&amp;$A266&amp;"*",'EPS BAU Outputs'!$B:$B,$B$246)/10^12*VLOOKUP($C266,GWPbyPollutant,2,FALSE)</f>
        <v>0</v>
      </c>
      <c r="AH266">
        <f>SUMIFS('EPS BAU Outputs'!AG:AG,'EPS BAU Outputs'!$A:$A,"*"&amp;$C266&amp;"*",'EPS BAU Outputs'!$A:$A,"*"&amp;$B266&amp;"*",'EPS BAU Outputs'!$A:$A,"*"&amp;$A266&amp;"*",'EPS BAU Outputs'!$B:$B,$B$246)/10^12*VLOOKUP($C266,GWPbyPollutant,2,FALSE)</f>
        <v>0</v>
      </c>
    </row>
    <row r="267" spans="1:34" hidden="1" outlineLevel="1">
      <c r="A267" t="s">
        <v>597</v>
      </c>
      <c r="B267" t="s">
        <v>531</v>
      </c>
      <c r="C267" t="s">
        <v>412</v>
      </c>
      <c r="D267">
        <f>SUMIFS('EPS BAU Outputs'!C:C,'EPS BAU Outputs'!$A:$A,"*"&amp;$C267&amp;"*",'EPS BAU Outputs'!$A:$A,"*"&amp;$B267&amp;"*",'EPS BAU Outputs'!$A:$A,"*"&amp;$A267&amp;"*",'EPS BAU Outputs'!$B:$B,$B$246)/10^12*VLOOKUP($C267,GWPbyPollutant,2,FALSE)</f>
        <v>-0.217</v>
      </c>
      <c r="E267">
        <f>SUMIFS('EPS BAU Outputs'!D:D,'EPS BAU Outputs'!$A:$A,"*"&amp;$C267&amp;"*",'EPS BAU Outputs'!$A:$A,"*"&amp;$B267&amp;"*",'EPS BAU Outputs'!$A:$A,"*"&amp;$A267&amp;"*",'EPS BAU Outputs'!$B:$B,$B$246)/10^12*VLOOKUP($C267,GWPbyPollutant,2,FALSE)</f>
        <v>-0.21504000000000001</v>
      </c>
      <c r="F267">
        <f>SUMIFS('EPS BAU Outputs'!E:E,'EPS BAU Outputs'!$A:$A,"*"&amp;$C267&amp;"*",'EPS BAU Outputs'!$A:$A,"*"&amp;$B267&amp;"*",'EPS BAU Outputs'!$A:$A,"*"&amp;$A267&amp;"*",'EPS BAU Outputs'!$B:$B,$B$246)/10^12*VLOOKUP($C267,GWPbyPollutant,2,FALSE)</f>
        <v>-0.21335999999999999</v>
      </c>
      <c r="G267">
        <f>SUMIFS('EPS BAU Outputs'!F:F,'EPS BAU Outputs'!$A:$A,"*"&amp;$C267&amp;"*",'EPS BAU Outputs'!$A:$A,"*"&amp;$B267&amp;"*",'EPS BAU Outputs'!$A:$A,"*"&amp;$A267&amp;"*",'EPS BAU Outputs'!$B:$B,$B$246)/10^12*VLOOKUP($C267,GWPbyPollutant,2,FALSE)</f>
        <v>-0.2114</v>
      </c>
      <c r="H267">
        <f>SUMIFS('EPS BAU Outputs'!G:G,'EPS BAU Outputs'!$A:$A,"*"&amp;$C267&amp;"*",'EPS BAU Outputs'!$A:$A,"*"&amp;$B267&amp;"*",'EPS BAU Outputs'!$A:$A,"*"&amp;$A267&amp;"*",'EPS BAU Outputs'!$B:$B,$B$246)/10^12*VLOOKUP($C267,GWPbyPollutant,2,FALSE)</f>
        <v>-0.20943999999999999</v>
      </c>
      <c r="I267">
        <f>SUMIFS('EPS BAU Outputs'!H:H,'EPS BAU Outputs'!$A:$A,"*"&amp;$C267&amp;"*",'EPS BAU Outputs'!$A:$A,"*"&amp;$B267&amp;"*",'EPS BAU Outputs'!$A:$A,"*"&amp;$A267&amp;"*",'EPS BAU Outputs'!$B:$B,$B$246)/10^12*VLOOKUP($C267,GWPbyPollutant,2,FALSE)</f>
        <v>-0.20748</v>
      </c>
      <c r="J267">
        <f>SUMIFS('EPS BAU Outputs'!I:I,'EPS BAU Outputs'!$A:$A,"*"&amp;$C267&amp;"*",'EPS BAU Outputs'!$A:$A,"*"&amp;$B267&amp;"*",'EPS BAU Outputs'!$A:$A,"*"&amp;$A267&amp;"*",'EPS BAU Outputs'!$B:$B,$B$246)/10^12*VLOOKUP($C267,GWPbyPollutant,2,FALSE)</f>
        <v>-0.20579999999999998</v>
      </c>
      <c r="K267">
        <f>SUMIFS('EPS BAU Outputs'!J:J,'EPS BAU Outputs'!$A:$A,"*"&amp;$C267&amp;"*",'EPS BAU Outputs'!$A:$A,"*"&amp;$B267&amp;"*",'EPS BAU Outputs'!$A:$A,"*"&amp;$A267&amp;"*",'EPS BAU Outputs'!$B:$B,$B$246)/10^12*VLOOKUP($C267,GWPbyPollutant,2,FALSE)</f>
        <v>-0.20383999999999999</v>
      </c>
      <c r="L267">
        <f>SUMIFS('EPS BAU Outputs'!K:K,'EPS BAU Outputs'!$A:$A,"*"&amp;$C267&amp;"*",'EPS BAU Outputs'!$A:$A,"*"&amp;$B267&amp;"*",'EPS BAU Outputs'!$A:$A,"*"&amp;$A267&amp;"*",'EPS BAU Outputs'!$B:$B,$B$246)/10^12*VLOOKUP($C267,GWPbyPollutant,2,FALSE)</f>
        <v>-0.20188</v>
      </c>
      <c r="M267">
        <f>SUMIFS('EPS BAU Outputs'!L:L,'EPS BAU Outputs'!$A:$A,"*"&amp;$C267&amp;"*",'EPS BAU Outputs'!$A:$A,"*"&amp;$B267&amp;"*",'EPS BAU Outputs'!$A:$A,"*"&amp;$A267&amp;"*",'EPS BAU Outputs'!$B:$B,$B$246)/10^12*VLOOKUP($C267,GWPbyPollutant,2,FALSE)</f>
        <v>-0.20019999999999999</v>
      </c>
      <c r="N267">
        <f>SUMIFS('EPS BAU Outputs'!M:M,'EPS BAU Outputs'!$A:$A,"*"&amp;$C267&amp;"*",'EPS BAU Outputs'!$A:$A,"*"&amp;$B267&amp;"*",'EPS BAU Outputs'!$A:$A,"*"&amp;$A267&amp;"*",'EPS BAU Outputs'!$B:$B,$B$246)/10^12*VLOOKUP($C267,GWPbyPollutant,2,FALSE)</f>
        <v>-0.19824</v>
      </c>
      <c r="O267">
        <f>SUMIFS('EPS BAU Outputs'!N:N,'EPS BAU Outputs'!$A:$A,"*"&amp;$C267&amp;"*",'EPS BAU Outputs'!$A:$A,"*"&amp;$B267&amp;"*",'EPS BAU Outputs'!$A:$A,"*"&amp;$A267&amp;"*",'EPS BAU Outputs'!$B:$B,$B$246)/10^12*VLOOKUP($C267,GWPbyPollutant,2,FALSE)</f>
        <v>-0.19627999999999998</v>
      </c>
      <c r="P267">
        <f>SUMIFS('EPS BAU Outputs'!O:O,'EPS BAU Outputs'!$A:$A,"*"&amp;$C267&amp;"*",'EPS BAU Outputs'!$A:$A,"*"&amp;$B267&amp;"*",'EPS BAU Outputs'!$A:$A,"*"&amp;$A267&amp;"*",'EPS BAU Outputs'!$B:$B,$B$246)/10^12*VLOOKUP($C267,GWPbyPollutant,2,FALSE)</f>
        <v>-0.1946</v>
      </c>
      <c r="Q267">
        <f>SUMIFS('EPS BAU Outputs'!P:P,'EPS BAU Outputs'!$A:$A,"*"&amp;$C267&amp;"*",'EPS BAU Outputs'!$A:$A,"*"&amp;$B267&amp;"*",'EPS BAU Outputs'!$A:$A,"*"&amp;$A267&amp;"*",'EPS BAU Outputs'!$B:$B,$B$246)/10^12*VLOOKUP($C267,GWPbyPollutant,2,FALSE)</f>
        <v>-0.19264000000000001</v>
      </c>
      <c r="R267">
        <f>SUMIFS('EPS BAU Outputs'!Q:Q,'EPS BAU Outputs'!$A:$A,"*"&amp;$C267&amp;"*",'EPS BAU Outputs'!$A:$A,"*"&amp;$B267&amp;"*",'EPS BAU Outputs'!$A:$A,"*"&amp;$A267&amp;"*",'EPS BAU Outputs'!$B:$B,$B$246)/10^12*VLOOKUP($C267,GWPbyPollutant,2,FALSE)</f>
        <v>-0.19068000000000002</v>
      </c>
      <c r="S267">
        <f>SUMIFS('EPS BAU Outputs'!R:R,'EPS BAU Outputs'!$A:$A,"*"&amp;$C267&amp;"*",'EPS BAU Outputs'!$A:$A,"*"&amp;$B267&amp;"*",'EPS BAU Outputs'!$A:$A,"*"&amp;$A267&amp;"*",'EPS BAU Outputs'!$B:$B,$B$246)/10^12*VLOOKUP($C267,GWPbyPollutant,2,FALSE)</f>
        <v>-0.189</v>
      </c>
      <c r="T267">
        <f>SUMIFS('EPS BAU Outputs'!S:S,'EPS BAU Outputs'!$A:$A,"*"&amp;$C267&amp;"*",'EPS BAU Outputs'!$A:$A,"*"&amp;$B267&amp;"*",'EPS BAU Outputs'!$A:$A,"*"&amp;$A267&amp;"*",'EPS BAU Outputs'!$B:$B,$B$246)/10^12*VLOOKUP($C267,GWPbyPollutant,2,FALSE)</f>
        <v>-0.18704000000000001</v>
      </c>
      <c r="U267">
        <f>SUMIFS('EPS BAU Outputs'!T:T,'EPS BAU Outputs'!$A:$A,"*"&amp;$C267&amp;"*",'EPS BAU Outputs'!$A:$A,"*"&amp;$B267&amp;"*",'EPS BAU Outputs'!$A:$A,"*"&amp;$A267&amp;"*",'EPS BAU Outputs'!$B:$B,$B$246)/10^12*VLOOKUP($C267,GWPbyPollutant,2,FALSE)</f>
        <v>-0.18508000000000002</v>
      </c>
      <c r="V267">
        <f>SUMIFS('EPS BAU Outputs'!U:U,'EPS BAU Outputs'!$A:$A,"*"&amp;$C267&amp;"*",'EPS BAU Outputs'!$A:$A,"*"&amp;$B267&amp;"*",'EPS BAU Outputs'!$A:$A,"*"&amp;$A267&amp;"*",'EPS BAU Outputs'!$B:$B,$B$246)/10^12*VLOOKUP($C267,GWPbyPollutant,2,FALSE)</f>
        <v>-0.18340000000000001</v>
      </c>
      <c r="W267">
        <f>SUMIFS('EPS BAU Outputs'!V:V,'EPS BAU Outputs'!$A:$A,"*"&amp;$C267&amp;"*",'EPS BAU Outputs'!$A:$A,"*"&amp;$B267&amp;"*",'EPS BAU Outputs'!$A:$A,"*"&amp;$A267&amp;"*",'EPS BAU Outputs'!$B:$B,$B$246)/10^12*VLOOKUP($C267,GWPbyPollutant,2,FALSE)</f>
        <v>-0.18143999999999999</v>
      </c>
      <c r="X267">
        <f>SUMIFS('EPS BAU Outputs'!W:W,'EPS BAU Outputs'!$A:$A,"*"&amp;$C267&amp;"*",'EPS BAU Outputs'!$A:$A,"*"&amp;$B267&amp;"*",'EPS BAU Outputs'!$A:$A,"*"&amp;$A267&amp;"*",'EPS BAU Outputs'!$B:$B,$B$246)/10^12*VLOOKUP($C267,GWPbyPollutant,2,FALSE)</f>
        <v>-0.17948</v>
      </c>
      <c r="Y267">
        <f>SUMIFS('EPS BAU Outputs'!X:X,'EPS BAU Outputs'!$A:$A,"*"&amp;$C267&amp;"*",'EPS BAU Outputs'!$A:$A,"*"&amp;$B267&amp;"*",'EPS BAU Outputs'!$A:$A,"*"&amp;$A267&amp;"*",'EPS BAU Outputs'!$B:$B,$B$246)/10^12*VLOOKUP($C267,GWPbyPollutant,2,FALSE)</f>
        <v>-0.17779999999999999</v>
      </c>
      <c r="Z267">
        <f>SUMIFS('EPS BAU Outputs'!Y:Y,'EPS BAU Outputs'!$A:$A,"*"&amp;$C267&amp;"*",'EPS BAU Outputs'!$A:$A,"*"&amp;$B267&amp;"*",'EPS BAU Outputs'!$A:$A,"*"&amp;$A267&amp;"*",'EPS BAU Outputs'!$B:$B,$B$246)/10^12*VLOOKUP($C267,GWPbyPollutant,2,FALSE)</f>
        <v>-0.17584</v>
      </c>
      <c r="AA267">
        <f>SUMIFS('EPS BAU Outputs'!Z:Z,'EPS BAU Outputs'!$A:$A,"*"&amp;$C267&amp;"*",'EPS BAU Outputs'!$A:$A,"*"&amp;$B267&amp;"*",'EPS BAU Outputs'!$A:$A,"*"&amp;$A267&amp;"*",'EPS BAU Outputs'!$B:$B,$B$246)/10^12*VLOOKUP($C267,GWPbyPollutant,2,FALSE)</f>
        <v>-0.17388000000000001</v>
      </c>
      <c r="AB267">
        <f>SUMIFS('EPS BAU Outputs'!AA:AA,'EPS BAU Outputs'!$A:$A,"*"&amp;$C267&amp;"*",'EPS BAU Outputs'!$A:$A,"*"&amp;$B267&amp;"*",'EPS BAU Outputs'!$A:$A,"*"&amp;$A267&amp;"*",'EPS BAU Outputs'!$B:$B,$B$246)/10^12*VLOOKUP($C267,GWPbyPollutant,2,FALSE)</f>
        <v>-0.17219999999999999</v>
      </c>
      <c r="AC267">
        <f>SUMIFS('EPS BAU Outputs'!AB:AB,'EPS BAU Outputs'!$A:$A,"*"&amp;$C267&amp;"*",'EPS BAU Outputs'!$A:$A,"*"&amp;$B267&amp;"*",'EPS BAU Outputs'!$A:$A,"*"&amp;$A267&amp;"*",'EPS BAU Outputs'!$B:$B,$B$246)/10^12*VLOOKUP($C267,GWPbyPollutant,2,FALSE)</f>
        <v>-0.17024</v>
      </c>
      <c r="AD267">
        <f>SUMIFS('EPS BAU Outputs'!AC:AC,'EPS BAU Outputs'!$A:$A,"*"&amp;$C267&amp;"*",'EPS BAU Outputs'!$A:$A,"*"&amp;$B267&amp;"*",'EPS BAU Outputs'!$A:$A,"*"&amp;$A267&amp;"*",'EPS BAU Outputs'!$B:$B,$B$246)/10^12*VLOOKUP($C267,GWPbyPollutant,2,FALSE)</f>
        <v>-0.16827999999999999</v>
      </c>
      <c r="AE267">
        <f>SUMIFS('EPS BAU Outputs'!AD:AD,'EPS BAU Outputs'!$A:$A,"*"&amp;$C267&amp;"*",'EPS BAU Outputs'!$A:$A,"*"&amp;$B267&amp;"*",'EPS BAU Outputs'!$A:$A,"*"&amp;$A267&amp;"*",'EPS BAU Outputs'!$B:$B,$B$246)/10^12*VLOOKUP($C267,GWPbyPollutant,2,FALSE)</f>
        <v>-0.16660000000000003</v>
      </c>
      <c r="AF267">
        <f>SUMIFS('EPS BAU Outputs'!AE:AE,'EPS BAU Outputs'!$A:$A,"*"&amp;$C267&amp;"*",'EPS BAU Outputs'!$A:$A,"*"&amp;$B267&amp;"*",'EPS BAU Outputs'!$A:$A,"*"&amp;$A267&amp;"*",'EPS BAU Outputs'!$B:$B,$B$246)/10^12*VLOOKUP($C267,GWPbyPollutant,2,FALSE)</f>
        <v>-0.16464000000000001</v>
      </c>
      <c r="AG267">
        <f>SUMIFS('EPS BAU Outputs'!AF:AF,'EPS BAU Outputs'!$A:$A,"*"&amp;$C267&amp;"*",'EPS BAU Outputs'!$A:$A,"*"&amp;$B267&amp;"*",'EPS BAU Outputs'!$A:$A,"*"&amp;$A267&amp;"*",'EPS BAU Outputs'!$B:$B,$B$246)/10^12*VLOOKUP($C267,GWPbyPollutant,2,FALSE)</f>
        <v>-0.16267999999999999</v>
      </c>
      <c r="AH267">
        <f>SUMIFS('EPS BAU Outputs'!AG:AG,'EPS BAU Outputs'!$A:$A,"*"&amp;$C267&amp;"*",'EPS BAU Outputs'!$A:$A,"*"&amp;$B267&amp;"*",'EPS BAU Outputs'!$A:$A,"*"&amp;$A267&amp;"*",'EPS BAU Outputs'!$B:$B,$B$246)/10^12*VLOOKUP($C267,GWPbyPollutant,2,FALSE)</f>
        <v>-0.161</v>
      </c>
    </row>
    <row r="268" spans="1:34" hidden="1" outlineLevel="1">
      <c r="A268" t="s">
        <v>597</v>
      </c>
      <c r="B268" t="s">
        <v>531</v>
      </c>
      <c r="C268" t="s">
        <v>411</v>
      </c>
      <c r="D268">
        <f>SUMIFS('EPS BAU Outputs'!C:C,'EPS BAU Outputs'!$A:$A,"*"&amp;$C268&amp;"*",'EPS BAU Outputs'!$A:$A,"*"&amp;$B268&amp;"*",'EPS BAU Outputs'!$A:$A,"*"&amp;$A268&amp;"*",'EPS BAU Outputs'!$B:$B,$B$246)/10^12*VLOOKUP($C268,GWPbyPollutant,2,FALSE)</f>
        <v>-0.167215</v>
      </c>
      <c r="E268">
        <f>SUMIFS('EPS BAU Outputs'!D:D,'EPS BAU Outputs'!$A:$A,"*"&amp;$C268&amp;"*",'EPS BAU Outputs'!$A:$A,"*"&amp;$B268&amp;"*",'EPS BAU Outputs'!$A:$A,"*"&amp;$A268&amp;"*",'EPS BAU Outputs'!$B:$B,$B$246)/10^12*VLOOKUP($C268,GWPbyPollutant,2,FALSE)</f>
        <v>-0.16562499999999999</v>
      </c>
      <c r="F268">
        <f>SUMIFS('EPS BAU Outputs'!E:E,'EPS BAU Outputs'!$A:$A,"*"&amp;$C268&amp;"*",'EPS BAU Outputs'!$A:$A,"*"&amp;$B268&amp;"*",'EPS BAU Outputs'!$A:$A,"*"&amp;$A268&amp;"*",'EPS BAU Outputs'!$B:$B,$B$246)/10^12*VLOOKUP($C268,GWPbyPollutant,2,FALSE)</f>
        <v>-0.1643</v>
      </c>
      <c r="G268">
        <f>SUMIFS('EPS BAU Outputs'!F:F,'EPS BAU Outputs'!$A:$A,"*"&amp;$C268&amp;"*",'EPS BAU Outputs'!$A:$A,"*"&amp;$B268&amp;"*",'EPS BAU Outputs'!$A:$A,"*"&amp;$A268&amp;"*",'EPS BAU Outputs'!$B:$B,$B$246)/10^12*VLOOKUP($C268,GWPbyPollutant,2,FALSE)</f>
        <v>-0.16297500000000001</v>
      </c>
      <c r="H268">
        <f>SUMIFS('EPS BAU Outputs'!G:G,'EPS BAU Outputs'!$A:$A,"*"&amp;$C268&amp;"*",'EPS BAU Outputs'!$A:$A,"*"&amp;$B268&amp;"*",'EPS BAU Outputs'!$A:$A,"*"&amp;$A268&amp;"*",'EPS BAU Outputs'!$B:$B,$B$246)/10^12*VLOOKUP($C268,GWPbyPollutant,2,FALSE)</f>
        <v>-0.16138499999999997</v>
      </c>
      <c r="I268">
        <f>SUMIFS('EPS BAU Outputs'!H:H,'EPS BAU Outputs'!$A:$A,"*"&amp;$C268&amp;"*",'EPS BAU Outputs'!$A:$A,"*"&amp;$B268&amp;"*",'EPS BAU Outputs'!$A:$A,"*"&amp;$A268&amp;"*",'EPS BAU Outputs'!$B:$B,$B$246)/10^12*VLOOKUP($C268,GWPbyPollutant,2,FALSE)</f>
        <v>-0.16006000000000001</v>
      </c>
      <c r="J268">
        <f>SUMIFS('EPS BAU Outputs'!I:I,'EPS BAU Outputs'!$A:$A,"*"&amp;$C268&amp;"*",'EPS BAU Outputs'!$A:$A,"*"&amp;$B268&amp;"*",'EPS BAU Outputs'!$A:$A,"*"&amp;$A268&amp;"*",'EPS BAU Outputs'!$B:$B,$B$246)/10^12*VLOOKUP($C268,GWPbyPollutant,2,FALSE)</f>
        <v>-0.15847</v>
      </c>
      <c r="K268">
        <f>SUMIFS('EPS BAU Outputs'!J:J,'EPS BAU Outputs'!$A:$A,"*"&amp;$C268&amp;"*",'EPS BAU Outputs'!$A:$A,"*"&amp;$B268&amp;"*",'EPS BAU Outputs'!$A:$A,"*"&amp;$A268&amp;"*",'EPS BAU Outputs'!$B:$B,$B$246)/10^12*VLOOKUP($C268,GWPbyPollutant,2,FALSE)</f>
        <v>-0.15714500000000001</v>
      </c>
      <c r="L268">
        <f>SUMIFS('EPS BAU Outputs'!K:K,'EPS BAU Outputs'!$A:$A,"*"&amp;$C268&amp;"*",'EPS BAU Outputs'!$A:$A,"*"&amp;$B268&amp;"*",'EPS BAU Outputs'!$A:$A,"*"&amp;$A268&amp;"*",'EPS BAU Outputs'!$B:$B,$B$246)/10^12*VLOOKUP($C268,GWPbyPollutant,2,FALSE)</f>
        <v>-0.155555</v>
      </c>
      <c r="M268">
        <f>SUMIFS('EPS BAU Outputs'!L:L,'EPS BAU Outputs'!$A:$A,"*"&amp;$C268&amp;"*",'EPS BAU Outputs'!$A:$A,"*"&amp;$B268&amp;"*",'EPS BAU Outputs'!$A:$A,"*"&amp;$A268&amp;"*",'EPS BAU Outputs'!$B:$B,$B$246)/10^12*VLOOKUP($C268,GWPbyPollutant,2,FALSE)</f>
        <v>-0.15423000000000001</v>
      </c>
      <c r="N268">
        <f>SUMIFS('EPS BAU Outputs'!M:M,'EPS BAU Outputs'!$A:$A,"*"&amp;$C268&amp;"*",'EPS BAU Outputs'!$A:$A,"*"&amp;$B268&amp;"*",'EPS BAU Outputs'!$A:$A,"*"&amp;$A268&amp;"*",'EPS BAU Outputs'!$B:$B,$B$246)/10^12*VLOOKUP($C268,GWPbyPollutant,2,FALSE)</f>
        <v>-0.15264</v>
      </c>
      <c r="O268">
        <f>SUMIFS('EPS BAU Outputs'!N:N,'EPS BAU Outputs'!$A:$A,"*"&amp;$C268&amp;"*",'EPS BAU Outputs'!$A:$A,"*"&amp;$B268&amp;"*",'EPS BAU Outputs'!$A:$A,"*"&amp;$A268&amp;"*",'EPS BAU Outputs'!$B:$B,$B$246)/10^12*VLOOKUP($C268,GWPbyPollutant,2,FALSE)</f>
        <v>-0.15131500000000001</v>
      </c>
      <c r="P268">
        <f>SUMIFS('EPS BAU Outputs'!O:O,'EPS BAU Outputs'!$A:$A,"*"&amp;$C268&amp;"*",'EPS BAU Outputs'!$A:$A,"*"&amp;$B268&amp;"*",'EPS BAU Outputs'!$A:$A,"*"&amp;$A268&amp;"*",'EPS BAU Outputs'!$B:$B,$B$246)/10^12*VLOOKUP($C268,GWPbyPollutant,2,FALSE)</f>
        <v>-0.14998999999999998</v>
      </c>
      <c r="Q268">
        <f>SUMIFS('EPS BAU Outputs'!P:P,'EPS BAU Outputs'!$A:$A,"*"&amp;$C268&amp;"*",'EPS BAU Outputs'!$A:$A,"*"&amp;$B268&amp;"*",'EPS BAU Outputs'!$A:$A,"*"&amp;$A268&amp;"*",'EPS BAU Outputs'!$B:$B,$B$246)/10^12*VLOOKUP($C268,GWPbyPollutant,2,FALSE)</f>
        <v>-0.14839999999999998</v>
      </c>
      <c r="R268">
        <f>SUMIFS('EPS BAU Outputs'!Q:Q,'EPS BAU Outputs'!$A:$A,"*"&amp;$C268&amp;"*",'EPS BAU Outputs'!$A:$A,"*"&amp;$B268&amp;"*",'EPS BAU Outputs'!$A:$A,"*"&amp;$A268&amp;"*",'EPS BAU Outputs'!$B:$B,$B$246)/10^12*VLOOKUP($C268,GWPbyPollutant,2,FALSE)</f>
        <v>-0.14707500000000001</v>
      </c>
      <c r="S268">
        <f>SUMIFS('EPS BAU Outputs'!R:R,'EPS BAU Outputs'!$A:$A,"*"&amp;$C268&amp;"*",'EPS BAU Outputs'!$A:$A,"*"&amp;$B268&amp;"*",'EPS BAU Outputs'!$A:$A,"*"&amp;$A268&amp;"*",'EPS BAU Outputs'!$B:$B,$B$246)/10^12*VLOOKUP($C268,GWPbyPollutant,2,FALSE)</f>
        <v>-0.145485</v>
      </c>
      <c r="T268">
        <f>SUMIFS('EPS BAU Outputs'!S:S,'EPS BAU Outputs'!$A:$A,"*"&amp;$C268&amp;"*",'EPS BAU Outputs'!$A:$A,"*"&amp;$B268&amp;"*",'EPS BAU Outputs'!$A:$A,"*"&amp;$A268&amp;"*",'EPS BAU Outputs'!$B:$B,$B$246)/10^12*VLOOKUP($C268,GWPbyPollutant,2,FALSE)</f>
        <v>-0.14416000000000001</v>
      </c>
      <c r="U268">
        <f>SUMIFS('EPS BAU Outputs'!T:T,'EPS BAU Outputs'!$A:$A,"*"&amp;$C268&amp;"*",'EPS BAU Outputs'!$A:$A,"*"&amp;$B268&amp;"*",'EPS BAU Outputs'!$A:$A,"*"&amp;$A268&amp;"*",'EPS BAU Outputs'!$B:$B,$B$246)/10^12*VLOOKUP($C268,GWPbyPollutant,2,FALSE)</f>
        <v>-0.14257</v>
      </c>
      <c r="V268">
        <f>SUMIFS('EPS BAU Outputs'!U:U,'EPS BAU Outputs'!$A:$A,"*"&amp;$C268&amp;"*",'EPS BAU Outputs'!$A:$A,"*"&amp;$B268&amp;"*",'EPS BAU Outputs'!$A:$A,"*"&amp;$A268&amp;"*",'EPS BAU Outputs'!$B:$B,$B$246)/10^12*VLOOKUP($C268,GWPbyPollutant,2,FALSE)</f>
        <v>-0.14124500000000001</v>
      </c>
      <c r="W268">
        <f>SUMIFS('EPS BAU Outputs'!V:V,'EPS BAU Outputs'!$A:$A,"*"&amp;$C268&amp;"*",'EPS BAU Outputs'!$A:$A,"*"&amp;$B268&amp;"*",'EPS BAU Outputs'!$A:$A,"*"&amp;$A268&amp;"*",'EPS BAU Outputs'!$B:$B,$B$246)/10^12*VLOOKUP($C268,GWPbyPollutant,2,FALSE)</f>
        <v>-0.13992000000000002</v>
      </c>
      <c r="X268">
        <f>SUMIFS('EPS BAU Outputs'!W:W,'EPS BAU Outputs'!$A:$A,"*"&amp;$C268&amp;"*",'EPS BAU Outputs'!$A:$A,"*"&amp;$B268&amp;"*",'EPS BAU Outputs'!$A:$A,"*"&amp;$A268&amp;"*",'EPS BAU Outputs'!$B:$B,$B$246)/10^12*VLOOKUP($C268,GWPbyPollutant,2,FALSE)</f>
        <v>-0.13833000000000001</v>
      </c>
      <c r="Y268">
        <f>SUMIFS('EPS BAU Outputs'!X:X,'EPS BAU Outputs'!$A:$A,"*"&amp;$C268&amp;"*",'EPS BAU Outputs'!$A:$A,"*"&amp;$B268&amp;"*",'EPS BAU Outputs'!$A:$A,"*"&amp;$A268&amp;"*",'EPS BAU Outputs'!$B:$B,$B$246)/10^12*VLOOKUP($C268,GWPbyPollutant,2,FALSE)</f>
        <v>-0.13700499999999999</v>
      </c>
      <c r="Z268">
        <f>SUMIFS('EPS BAU Outputs'!Y:Y,'EPS BAU Outputs'!$A:$A,"*"&amp;$C268&amp;"*",'EPS BAU Outputs'!$A:$A,"*"&amp;$B268&amp;"*",'EPS BAU Outputs'!$A:$A,"*"&amp;$A268&amp;"*",'EPS BAU Outputs'!$B:$B,$B$246)/10^12*VLOOKUP($C268,GWPbyPollutant,2,FALSE)</f>
        <v>-0.13541499999999998</v>
      </c>
      <c r="AA268">
        <f>SUMIFS('EPS BAU Outputs'!Z:Z,'EPS BAU Outputs'!$A:$A,"*"&amp;$C268&amp;"*",'EPS BAU Outputs'!$A:$A,"*"&amp;$B268&amp;"*",'EPS BAU Outputs'!$A:$A,"*"&amp;$A268&amp;"*",'EPS BAU Outputs'!$B:$B,$B$246)/10^12*VLOOKUP($C268,GWPbyPollutant,2,FALSE)</f>
        <v>-0.13409000000000001</v>
      </c>
      <c r="AB268">
        <f>SUMIFS('EPS BAU Outputs'!AA:AA,'EPS BAU Outputs'!$A:$A,"*"&amp;$C268&amp;"*",'EPS BAU Outputs'!$A:$A,"*"&amp;$B268&amp;"*",'EPS BAU Outputs'!$A:$A,"*"&amp;$A268&amp;"*",'EPS BAU Outputs'!$B:$B,$B$246)/10^12*VLOOKUP($C268,GWPbyPollutant,2,FALSE)</f>
        <v>-0.13250000000000001</v>
      </c>
      <c r="AC268">
        <f>SUMIFS('EPS BAU Outputs'!AB:AB,'EPS BAU Outputs'!$A:$A,"*"&amp;$C268&amp;"*",'EPS BAU Outputs'!$A:$A,"*"&amp;$B268&amp;"*",'EPS BAU Outputs'!$A:$A,"*"&amp;$A268&amp;"*",'EPS BAU Outputs'!$B:$B,$B$246)/10^12*VLOOKUP($C268,GWPbyPollutant,2,FALSE)</f>
        <v>-0.13117499999999999</v>
      </c>
      <c r="AD268">
        <f>SUMIFS('EPS BAU Outputs'!AC:AC,'EPS BAU Outputs'!$A:$A,"*"&amp;$C268&amp;"*",'EPS BAU Outputs'!$A:$A,"*"&amp;$B268&amp;"*",'EPS BAU Outputs'!$A:$A,"*"&amp;$A268&amp;"*",'EPS BAU Outputs'!$B:$B,$B$246)/10^12*VLOOKUP($C268,GWPbyPollutant,2,FALSE)</f>
        <v>-0.12984999999999999</v>
      </c>
      <c r="AE268">
        <f>SUMIFS('EPS BAU Outputs'!AD:AD,'EPS BAU Outputs'!$A:$A,"*"&amp;$C268&amp;"*",'EPS BAU Outputs'!$A:$A,"*"&amp;$B268&amp;"*",'EPS BAU Outputs'!$A:$A,"*"&amp;$A268&amp;"*",'EPS BAU Outputs'!$B:$B,$B$246)/10^12*VLOOKUP($C268,GWPbyPollutant,2,FALSE)</f>
        <v>-0.12826000000000001</v>
      </c>
      <c r="AF268">
        <f>SUMIFS('EPS BAU Outputs'!AE:AE,'EPS BAU Outputs'!$A:$A,"*"&amp;$C268&amp;"*",'EPS BAU Outputs'!$A:$A,"*"&amp;$B268&amp;"*",'EPS BAU Outputs'!$A:$A,"*"&amp;$A268&amp;"*",'EPS BAU Outputs'!$B:$B,$B$246)/10^12*VLOOKUP($C268,GWPbyPollutant,2,FALSE)</f>
        <v>-0.12693499999999999</v>
      </c>
      <c r="AG268">
        <f>SUMIFS('EPS BAU Outputs'!AF:AF,'EPS BAU Outputs'!$A:$A,"*"&amp;$C268&amp;"*",'EPS BAU Outputs'!$A:$A,"*"&amp;$B268&amp;"*",'EPS BAU Outputs'!$A:$A,"*"&amp;$A268&amp;"*",'EPS BAU Outputs'!$B:$B,$B$246)/10^12*VLOOKUP($C268,GWPbyPollutant,2,FALSE)</f>
        <v>-0.12534500000000001</v>
      </c>
      <c r="AH268">
        <f>SUMIFS('EPS BAU Outputs'!AG:AG,'EPS BAU Outputs'!$A:$A,"*"&amp;$C268&amp;"*",'EPS BAU Outputs'!$A:$A,"*"&amp;$B268&amp;"*",'EPS BAU Outputs'!$A:$A,"*"&amp;$A268&amp;"*",'EPS BAU Outputs'!$B:$B,$B$246)/10^12*VLOOKUP($C268,GWPbyPollutant,2,FALSE)</f>
        <v>-0.12401999999999999</v>
      </c>
    </row>
    <row r="269" spans="1:34" hidden="1" outlineLevel="1">
      <c r="A269" t="s">
        <v>597</v>
      </c>
      <c r="B269" t="s">
        <v>531</v>
      </c>
      <c r="C269" t="s">
        <v>595</v>
      </c>
      <c r="D269">
        <f>SUMIFS('EPS BAU Outputs'!C:C,'EPS BAU Outputs'!$A:$A,"*"&amp;$C269&amp;"*",'EPS BAU Outputs'!$A:$A,"*"&amp;$B269&amp;"*",'EPS BAU Outputs'!$A:$A,"*"&amp;$A269&amp;"*",'EPS BAU Outputs'!$B:$B,$B$246)/10^12*VLOOKUP($C269,GWPbyPollutant,2,FALSE)</f>
        <v>0</v>
      </c>
      <c r="E269">
        <f>SUMIFS('EPS BAU Outputs'!D:D,'EPS BAU Outputs'!$A:$A,"*"&amp;$C269&amp;"*",'EPS BAU Outputs'!$A:$A,"*"&amp;$B269&amp;"*",'EPS BAU Outputs'!$A:$A,"*"&amp;$A269&amp;"*",'EPS BAU Outputs'!$B:$B,$B$246)/10^12*VLOOKUP($C269,GWPbyPollutant,2,FALSE)</f>
        <v>0</v>
      </c>
      <c r="F269">
        <f>SUMIFS('EPS BAU Outputs'!E:E,'EPS BAU Outputs'!$A:$A,"*"&amp;$C269&amp;"*",'EPS BAU Outputs'!$A:$A,"*"&amp;$B269&amp;"*",'EPS BAU Outputs'!$A:$A,"*"&amp;$A269&amp;"*",'EPS BAU Outputs'!$B:$B,$B$246)/10^12*VLOOKUP($C269,GWPbyPollutant,2,FALSE)</f>
        <v>0</v>
      </c>
      <c r="G269">
        <f>SUMIFS('EPS BAU Outputs'!F:F,'EPS BAU Outputs'!$A:$A,"*"&amp;$C269&amp;"*",'EPS BAU Outputs'!$A:$A,"*"&amp;$B269&amp;"*",'EPS BAU Outputs'!$A:$A,"*"&amp;$A269&amp;"*",'EPS BAU Outputs'!$B:$B,$B$246)/10^12*VLOOKUP($C269,GWPbyPollutant,2,FALSE)</f>
        <v>0</v>
      </c>
      <c r="H269">
        <f>SUMIFS('EPS BAU Outputs'!G:G,'EPS BAU Outputs'!$A:$A,"*"&amp;$C269&amp;"*",'EPS BAU Outputs'!$A:$A,"*"&amp;$B269&amp;"*",'EPS BAU Outputs'!$A:$A,"*"&amp;$A269&amp;"*",'EPS BAU Outputs'!$B:$B,$B$246)/10^12*VLOOKUP($C269,GWPbyPollutant,2,FALSE)</f>
        <v>0</v>
      </c>
      <c r="I269">
        <f>SUMIFS('EPS BAU Outputs'!H:H,'EPS BAU Outputs'!$A:$A,"*"&amp;$C269&amp;"*",'EPS BAU Outputs'!$A:$A,"*"&amp;$B269&amp;"*",'EPS BAU Outputs'!$A:$A,"*"&amp;$A269&amp;"*",'EPS BAU Outputs'!$B:$B,$B$246)/10^12*VLOOKUP($C269,GWPbyPollutant,2,FALSE)</f>
        <v>0</v>
      </c>
      <c r="J269">
        <f>SUMIFS('EPS BAU Outputs'!I:I,'EPS BAU Outputs'!$A:$A,"*"&amp;$C269&amp;"*",'EPS BAU Outputs'!$A:$A,"*"&amp;$B269&amp;"*",'EPS BAU Outputs'!$A:$A,"*"&amp;$A269&amp;"*",'EPS BAU Outputs'!$B:$B,$B$246)/10^12*VLOOKUP($C269,GWPbyPollutant,2,FALSE)</f>
        <v>0</v>
      </c>
      <c r="K269">
        <f>SUMIFS('EPS BAU Outputs'!J:J,'EPS BAU Outputs'!$A:$A,"*"&amp;$C269&amp;"*",'EPS BAU Outputs'!$A:$A,"*"&amp;$B269&amp;"*",'EPS BAU Outputs'!$A:$A,"*"&amp;$A269&amp;"*",'EPS BAU Outputs'!$B:$B,$B$246)/10^12*VLOOKUP($C269,GWPbyPollutant,2,FALSE)</f>
        <v>0</v>
      </c>
      <c r="L269">
        <f>SUMIFS('EPS BAU Outputs'!K:K,'EPS BAU Outputs'!$A:$A,"*"&amp;$C269&amp;"*",'EPS BAU Outputs'!$A:$A,"*"&amp;$B269&amp;"*",'EPS BAU Outputs'!$A:$A,"*"&amp;$A269&amp;"*",'EPS BAU Outputs'!$B:$B,$B$246)/10^12*VLOOKUP($C269,GWPbyPollutant,2,FALSE)</f>
        <v>0</v>
      </c>
      <c r="M269">
        <f>SUMIFS('EPS BAU Outputs'!L:L,'EPS BAU Outputs'!$A:$A,"*"&amp;$C269&amp;"*",'EPS BAU Outputs'!$A:$A,"*"&amp;$B269&amp;"*",'EPS BAU Outputs'!$A:$A,"*"&amp;$A269&amp;"*",'EPS BAU Outputs'!$B:$B,$B$246)/10^12*VLOOKUP($C269,GWPbyPollutant,2,FALSE)</f>
        <v>0</v>
      </c>
      <c r="N269">
        <f>SUMIFS('EPS BAU Outputs'!M:M,'EPS BAU Outputs'!$A:$A,"*"&amp;$C269&amp;"*",'EPS BAU Outputs'!$A:$A,"*"&amp;$B269&amp;"*",'EPS BAU Outputs'!$A:$A,"*"&amp;$A269&amp;"*",'EPS BAU Outputs'!$B:$B,$B$246)/10^12*VLOOKUP($C269,GWPbyPollutant,2,FALSE)</f>
        <v>0</v>
      </c>
      <c r="O269">
        <f>SUMIFS('EPS BAU Outputs'!N:N,'EPS BAU Outputs'!$A:$A,"*"&amp;$C269&amp;"*",'EPS BAU Outputs'!$A:$A,"*"&amp;$B269&amp;"*",'EPS BAU Outputs'!$A:$A,"*"&amp;$A269&amp;"*",'EPS BAU Outputs'!$B:$B,$B$246)/10^12*VLOOKUP($C269,GWPbyPollutant,2,FALSE)</f>
        <v>0</v>
      </c>
      <c r="P269">
        <f>SUMIFS('EPS BAU Outputs'!O:O,'EPS BAU Outputs'!$A:$A,"*"&amp;$C269&amp;"*",'EPS BAU Outputs'!$A:$A,"*"&amp;$B269&amp;"*",'EPS BAU Outputs'!$A:$A,"*"&amp;$A269&amp;"*",'EPS BAU Outputs'!$B:$B,$B$246)/10^12*VLOOKUP($C269,GWPbyPollutant,2,FALSE)</f>
        <v>0</v>
      </c>
      <c r="Q269">
        <f>SUMIFS('EPS BAU Outputs'!P:P,'EPS BAU Outputs'!$A:$A,"*"&amp;$C269&amp;"*",'EPS BAU Outputs'!$A:$A,"*"&amp;$B269&amp;"*",'EPS BAU Outputs'!$A:$A,"*"&amp;$A269&amp;"*",'EPS BAU Outputs'!$B:$B,$B$246)/10^12*VLOOKUP($C269,GWPbyPollutant,2,FALSE)</f>
        <v>0</v>
      </c>
      <c r="R269">
        <f>SUMIFS('EPS BAU Outputs'!Q:Q,'EPS BAU Outputs'!$A:$A,"*"&amp;$C269&amp;"*",'EPS BAU Outputs'!$A:$A,"*"&amp;$B269&amp;"*",'EPS BAU Outputs'!$A:$A,"*"&amp;$A269&amp;"*",'EPS BAU Outputs'!$B:$B,$B$246)/10^12*VLOOKUP($C269,GWPbyPollutant,2,FALSE)</f>
        <v>0</v>
      </c>
      <c r="S269">
        <f>SUMIFS('EPS BAU Outputs'!R:R,'EPS BAU Outputs'!$A:$A,"*"&amp;$C269&amp;"*",'EPS BAU Outputs'!$A:$A,"*"&amp;$B269&amp;"*",'EPS BAU Outputs'!$A:$A,"*"&amp;$A269&amp;"*",'EPS BAU Outputs'!$B:$B,$B$246)/10^12*VLOOKUP($C269,GWPbyPollutant,2,FALSE)</f>
        <v>0</v>
      </c>
      <c r="T269">
        <f>SUMIFS('EPS BAU Outputs'!S:S,'EPS BAU Outputs'!$A:$A,"*"&amp;$C269&amp;"*",'EPS BAU Outputs'!$A:$A,"*"&amp;$B269&amp;"*",'EPS BAU Outputs'!$A:$A,"*"&amp;$A269&amp;"*",'EPS BAU Outputs'!$B:$B,$B$246)/10^12*VLOOKUP($C269,GWPbyPollutant,2,FALSE)</f>
        <v>0</v>
      </c>
      <c r="U269">
        <f>SUMIFS('EPS BAU Outputs'!T:T,'EPS BAU Outputs'!$A:$A,"*"&amp;$C269&amp;"*",'EPS BAU Outputs'!$A:$A,"*"&amp;$B269&amp;"*",'EPS BAU Outputs'!$A:$A,"*"&amp;$A269&amp;"*",'EPS BAU Outputs'!$B:$B,$B$246)/10^12*VLOOKUP($C269,GWPbyPollutant,2,FALSE)</f>
        <v>0</v>
      </c>
      <c r="V269">
        <f>SUMIFS('EPS BAU Outputs'!U:U,'EPS BAU Outputs'!$A:$A,"*"&amp;$C269&amp;"*",'EPS BAU Outputs'!$A:$A,"*"&amp;$B269&amp;"*",'EPS BAU Outputs'!$A:$A,"*"&amp;$A269&amp;"*",'EPS BAU Outputs'!$B:$B,$B$246)/10^12*VLOOKUP($C269,GWPbyPollutant,2,FALSE)</f>
        <v>0</v>
      </c>
      <c r="W269">
        <f>SUMIFS('EPS BAU Outputs'!V:V,'EPS BAU Outputs'!$A:$A,"*"&amp;$C269&amp;"*",'EPS BAU Outputs'!$A:$A,"*"&amp;$B269&amp;"*",'EPS BAU Outputs'!$A:$A,"*"&amp;$A269&amp;"*",'EPS BAU Outputs'!$B:$B,$B$246)/10^12*VLOOKUP($C269,GWPbyPollutant,2,FALSE)</f>
        <v>0</v>
      </c>
      <c r="X269">
        <f>SUMIFS('EPS BAU Outputs'!W:W,'EPS BAU Outputs'!$A:$A,"*"&amp;$C269&amp;"*",'EPS BAU Outputs'!$A:$A,"*"&amp;$B269&amp;"*",'EPS BAU Outputs'!$A:$A,"*"&amp;$A269&amp;"*",'EPS BAU Outputs'!$B:$B,$B$246)/10^12*VLOOKUP($C269,GWPbyPollutant,2,FALSE)</f>
        <v>0</v>
      </c>
      <c r="Y269">
        <f>SUMIFS('EPS BAU Outputs'!X:X,'EPS BAU Outputs'!$A:$A,"*"&amp;$C269&amp;"*",'EPS BAU Outputs'!$A:$A,"*"&amp;$B269&amp;"*",'EPS BAU Outputs'!$A:$A,"*"&amp;$A269&amp;"*",'EPS BAU Outputs'!$B:$B,$B$246)/10^12*VLOOKUP($C269,GWPbyPollutant,2,FALSE)</f>
        <v>0</v>
      </c>
      <c r="Z269">
        <f>SUMIFS('EPS BAU Outputs'!Y:Y,'EPS BAU Outputs'!$A:$A,"*"&amp;$C269&amp;"*",'EPS BAU Outputs'!$A:$A,"*"&amp;$B269&amp;"*",'EPS BAU Outputs'!$A:$A,"*"&amp;$A269&amp;"*",'EPS BAU Outputs'!$B:$B,$B$246)/10^12*VLOOKUP($C269,GWPbyPollutant,2,FALSE)</f>
        <v>0</v>
      </c>
      <c r="AA269">
        <f>SUMIFS('EPS BAU Outputs'!Z:Z,'EPS BAU Outputs'!$A:$A,"*"&amp;$C269&amp;"*",'EPS BAU Outputs'!$A:$A,"*"&amp;$B269&amp;"*",'EPS BAU Outputs'!$A:$A,"*"&amp;$A269&amp;"*",'EPS BAU Outputs'!$B:$B,$B$246)/10^12*VLOOKUP($C269,GWPbyPollutant,2,FALSE)</f>
        <v>0</v>
      </c>
      <c r="AB269">
        <f>SUMIFS('EPS BAU Outputs'!AA:AA,'EPS BAU Outputs'!$A:$A,"*"&amp;$C269&amp;"*",'EPS BAU Outputs'!$A:$A,"*"&amp;$B269&amp;"*",'EPS BAU Outputs'!$A:$A,"*"&amp;$A269&amp;"*",'EPS BAU Outputs'!$B:$B,$B$246)/10^12*VLOOKUP($C269,GWPbyPollutant,2,FALSE)</f>
        <v>0</v>
      </c>
      <c r="AC269">
        <f>SUMIFS('EPS BAU Outputs'!AB:AB,'EPS BAU Outputs'!$A:$A,"*"&amp;$C269&amp;"*",'EPS BAU Outputs'!$A:$A,"*"&amp;$B269&amp;"*",'EPS BAU Outputs'!$A:$A,"*"&amp;$A269&amp;"*",'EPS BAU Outputs'!$B:$B,$B$246)/10^12*VLOOKUP($C269,GWPbyPollutant,2,FALSE)</f>
        <v>0</v>
      </c>
      <c r="AD269">
        <f>SUMIFS('EPS BAU Outputs'!AC:AC,'EPS BAU Outputs'!$A:$A,"*"&amp;$C269&amp;"*",'EPS BAU Outputs'!$A:$A,"*"&amp;$B269&amp;"*",'EPS BAU Outputs'!$A:$A,"*"&amp;$A269&amp;"*",'EPS BAU Outputs'!$B:$B,$B$246)/10^12*VLOOKUP($C269,GWPbyPollutant,2,FALSE)</f>
        <v>0</v>
      </c>
      <c r="AE269">
        <f>SUMIFS('EPS BAU Outputs'!AD:AD,'EPS BAU Outputs'!$A:$A,"*"&amp;$C269&amp;"*",'EPS BAU Outputs'!$A:$A,"*"&amp;$B269&amp;"*",'EPS BAU Outputs'!$A:$A,"*"&amp;$A269&amp;"*",'EPS BAU Outputs'!$B:$B,$B$246)/10^12*VLOOKUP($C269,GWPbyPollutant,2,FALSE)</f>
        <v>0</v>
      </c>
      <c r="AF269">
        <f>SUMIFS('EPS BAU Outputs'!AE:AE,'EPS BAU Outputs'!$A:$A,"*"&amp;$C269&amp;"*",'EPS BAU Outputs'!$A:$A,"*"&amp;$B269&amp;"*",'EPS BAU Outputs'!$A:$A,"*"&amp;$A269&amp;"*",'EPS BAU Outputs'!$B:$B,$B$246)/10^12*VLOOKUP($C269,GWPbyPollutant,2,FALSE)</f>
        <v>0</v>
      </c>
      <c r="AG269">
        <f>SUMIFS('EPS BAU Outputs'!AF:AF,'EPS BAU Outputs'!$A:$A,"*"&amp;$C269&amp;"*",'EPS BAU Outputs'!$A:$A,"*"&amp;$B269&amp;"*",'EPS BAU Outputs'!$A:$A,"*"&amp;$A269&amp;"*",'EPS BAU Outputs'!$B:$B,$B$246)/10^12*VLOOKUP($C269,GWPbyPollutant,2,FALSE)</f>
        <v>0</v>
      </c>
      <c r="AH269">
        <f>SUMIFS('EPS BAU Outputs'!AG:AG,'EPS BAU Outputs'!$A:$A,"*"&amp;$C269&amp;"*",'EPS BAU Outputs'!$A:$A,"*"&amp;$B269&amp;"*",'EPS BAU Outputs'!$A:$A,"*"&amp;$A269&amp;"*",'EPS BAU Outputs'!$B:$B,$B$246)/10^12*VLOOKUP($C269,GWPbyPollutant,2,FALSE)</f>
        <v>0</v>
      </c>
    </row>
    <row r="270" spans="1:34" hidden="1" outlineLevel="1">
      <c r="A270" t="s">
        <v>597</v>
      </c>
      <c r="B270" t="s">
        <v>532</v>
      </c>
      <c r="C270" t="s">
        <v>412</v>
      </c>
      <c r="D270">
        <f>SUMIFS('EPS BAU Outputs'!C:C,'EPS BAU Outputs'!$A:$A,"*"&amp;$C270&amp;"*",'EPS BAU Outputs'!$A:$A,"*"&amp;$B270&amp;"*",'EPS BAU Outputs'!$A:$A,"*"&amp;$A270&amp;"*",'EPS BAU Outputs'!$B:$B,$B$246)/10^12*VLOOKUP($C270,GWPbyPollutant,2,FALSE)</f>
        <v>0</v>
      </c>
      <c r="E270">
        <f>SUMIFS('EPS BAU Outputs'!D:D,'EPS BAU Outputs'!$A:$A,"*"&amp;$C270&amp;"*",'EPS BAU Outputs'!$A:$A,"*"&amp;$B270&amp;"*",'EPS BAU Outputs'!$A:$A,"*"&amp;$A270&amp;"*",'EPS BAU Outputs'!$B:$B,$B$246)/10^12*VLOOKUP($C270,GWPbyPollutant,2,FALSE)</f>
        <v>0</v>
      </c>
      <c r="F270">
        <f>SUMIFS('EPS BAU Outputs'!E:E,'EPS BAU Outputs'!$A:$A,"*"&amp;$C270&amp;"*",'EPS BAU Outputs'!$A:$A,"*"&amp;$B270&amp;"*",'EPS BAU Outputs'!$A:$A,"*"&amp;$A270&amp;"*",'EPS BAU Outputs'!$B:$B,$B$246)/10^12*VLOOKUP($C270,GWPbyPollutant,2,FALSE)</f>
        <v>0</v>
      </c>
      <c r="G270">
        <f>SUMIFS('EPS BAU Outputs'!F:F,'EPS BAU Outputs'!$A:$A,"*"&amp;$C270&amp;"*",'EPS BAU Outputs'!$A:$A,"*"&amp;$B270&amp;"*",'EPS BAU Outputs'!$A:$A,"*"&amp;$A270&amp;"*",'EPS BAU Outputs'!$B:$B,$B$246)/10^12*VLOOKUP($C270,GWPbyPollutant,2,FALSE)</f>
        <v>0</v>
      </c>
      <c r="H270">
        <f>SUMIFS('EPS BAU Outputs'!G:G,'EPS BAU Outputs'!$A:$A,"*"&amp;$C270&amp;"*",'EPS BAU Outputs'!$A:$A,"*"&amp;$B270&amp;"*",'EPS BAU Outputs'!$A:$A,"*"&amp;$A270&amp;"*",'EPS BAU Outputs'!$B:$B,$B$246)/10^12*VLOOKUP($C270,GWPbyPollutant,2,FALSE)</f>
        <v>0</v>
      </c>
      <c r="I270">
        <f>SUMIFS('EPS BAU Outputs'!H:H,'EPS BAU Outputs'!$A:$A,"*"&amp;$C270&amp;"*",'EPS BAU Outputs'!$A:$A,"*"&amp;$B270&amp;"*",'EPS BAU Outputs'!$A:$A,"*"&amp;$A270&amp;"*",'EPS BAU Outputs'!$B:$B,$B$246)/10^12*VLOOKUP($C270,GWPbyPollutant,2,FALSE)</f>
        <v>0</v>
      </c>
      <c r="J270">
        <f>SUMIFS('EPS BAU Outputs'!I:I,'EPS BAU Outputs'!$A:$A,"*"&amp;$C270&amp;"*",'EPS BAU Outputs'!$A:$A,"*"&amp;$B270&amp;"*",'EPS BAU Outputs'!$A:$A,"*"&amp;$A270&amp;"*",'EPS BAU Outputs'!$B:$B,$B$246)/10^12*VLOOKUP($C270,GWPbyPollutant,2,FALSE)</f>
        <v>0</v>
      </c>
      <c r="K270">
        <f>SUMIFS('EPS BAU Outputs'!J:J,'EPS BAU Outputs'!$A:$A,"*"&amp;$C270&amp;"*",'EPS BAU Outputs'!$A:$A,"*"&amp;$B270&amp;"*",'EPS BAU Outputs'!$A:$A,"*"&amp;$A270&amp;"*",'EPS BAU Outputs'!$B:$B,$B$246)/10^12*VLOOKUP($C270,GWPbyPollutant,2,FALSE)</f>
        <v>0</v>
      </c>
      <c r="L270">
        <f>SUMIFS('EPS BAU Outputs'!K:K,'EPS BAU Outputs'!$A:$A,"*"&amp;$C270&amp;"*",'EPS BAU Outputs'!$A:$A,"*"&amp;$B270&amp;"*",'EPS BAU Outputs'!$A:$A,"*"&amp;$A270&amp;"*",'EPS BAU Outputs'!$B:$B,$B$246)/10^12*VLOOKUP($C270,GWPbyPollutant,2,FALSE)</f>
        <v>0</v>
      </c>
      <c r="M270">
        <f>SUMIFS('EPS BAU Outputs'!L:L,'EPS BAU Outputs'!$A:$A,"*"&amp;$C270&amp;"*",'EPS BAU Outputs'!$A:$A,"*"&amp;$B270&amp;"*",'EPS BAU Outputs'!$A:$A,"*"&amp;$A270&amp;"*",'EPS BAU Outputs'!$B:$B,$B$246)/10^12*VLOOKUP($C270,GWPbyPollutant,2,FALSE)</f>
        <v>0</v>
      </c>
      <c r="N270">
        <f>SUMIFS('EPS BAU Outputs'!M:M,'EPS BAU Outputs'!$A:$A,"*"&amp;$C270&amp;"*",'EPS BAU Outputs'!$A:$A,"*"&amp;$B270&amp;"*",'EPS BAU Outputs'!$A:$A,"*"&amp;$A270&amp;"*",'EPS BAU Outputs'!$B:$B,$B$246)/10^12*VLOOKUP($C270,GWPbyPollutant,2,FALSE)</f>
        <v>0</v>
      </c>
      <c r="O270">
        <f>SUMIFS('EPS BAU Outputs'!N:N,'EPS BAU Outputs'!$A:$A,"*"&amp;$C270&amp;"*",'EPS BAU Outputs'!$A:$A,"*"&amp;$B270&amp;"*",'EPS BAU Outputs'!$A:$A,"*"&amp;$A270&amp;"*",'EPS BAU Outputs'!$B:$B,$B$246)/10^12*VLOOKUP($C270,GWPbyPollutant,2,FALSE)</f>
        <v>0</v>
      </c>
      <c r="P270">
        <f>SUMIFS('EPS BAU Outputs'!O:O,'EPS BAU Outputs'!$A:$A,"*"&amp;$C270&amp;"*",'EPS BAU Outputs'!$A:$A,"*"&amp;$B270&amp;"*",'EPS BAU Outputs'!$A:$A,"*"&amp;$A270&amp;"*",'EPS BAU Outputs'!$B:$B,$B$246)/10^12*VLOOKUP($C270,GWPbyPollutant,2,FALSE)</f>
        <v>0</v>
      </c>
      <c r="Q270">
        <f>SUMIFS('EPS BAU Outputs'!P:P,'EPS BAU Outputs'!$A:$A,"*"&amp;$C270&amp;"*",'EPS BAU Outputs'!$A:$A,"*"&amp;$B270&amp;"*",'EPS BAU Outputs'!$A:$A,"*"&amp;$A270&amp;"*",'EPS BAU Outputs'!$B:$B,$B$246)/10^12*VLOOKUP($C270,GWPbyPollutant,2,FALSE)</f>
        <v>0</v>
      </c>
      <c r="R270">
        <f>SUMIFS('EPS BAU Outputs'!Q:Q,'EPS BAU Outputs'!$A:$A,"*"&amp;$C270&amp;"*",'EPS BAU Outputs'!$A:$A,"*"&amp;$B270&amp;"*",'EPS BAU Outputs'!$A:$A,"*"&amp;$A270&amp;"*",'EPS BAU Outputs'!$B:$B,$B$246)/10^12*VLOOKUP($C270,GWPbyPollutant,2,FALSE)</f>
        <v>0</v>
      </c>
      <c r="S270">
        <f>SUMIFS('EPS BAU Outputs'!R:R,'EPS BAU Outputs'!$A:$A,"*"&amp;$C270&amp;"*",'EPS BAU Outputs'!$A:$A,"*"&amp;$B270&amp;"*",'EPS BAU Outputs'!$A:$A,"*"&amp;$A270&amp;"*",'EPS BAU Outputs'!$B:$B,$B$246)/10^12*VLOOKUP($C270,GWPbyPollutant,2,FALSE)</f>
        <v>0</v>
      </c>
      <c r="T270">
        <f>SUMIFS('EPS BAU Outputs'!S:S,'EPS BAU Outputs'!$A:$A,"*"&amp;$C270&amp;"*",'EPS BAU Outputs'!$A:$A,"*"&amp;$B270&amp;"*",'EPS BAU Outputs'!$A:$A,"*"&amp;$A270&amp;"*",'EPS BAU Outputs'!$B:$B,$B$246)/10^12*VLOOKUP($C270,GWPbyPollutant,2,FALSE)</f>
        <v>0</v>
      </c>
      <c r="U270">
        <f>SUMIFS('EPS BAU Outputs'!T:T,'EPS BAU Outputs'!$A:$A,"*"&amp;$C270&amp;"*",'EPS BAU Outputs'!$A:$A,"*"&amp;$B270&amp;"*",'EPS BAU Outputs'!$A:$A,"*"&amp;$A270&amp;"*",'EPS BAU Outputs'!$B:$B,$B$246)/10^12*VLOOKUP($C270,GWPbyPollutant,2,FALSE)</f>
        <v>0</v>
      </c>
      <c r="V270">
        <f>SUMIFS('EPS BAU Outputs'!U:U,'EPS BAU Outputs'!$A:$A,"*"&amp;$C270&amp;"*",'EPS BAU Outputs'!$A:$A,"*"&amp;$B270&amp;"*",'EPS BAU Outputs'!$A:$A,"*"&amp;$A270&amp;"*",'EPS BAU Outputs'!$B:$B,$B$246)/10^12*VLOOKUP($C270,GWPbyPollutant,2,FALSE)</f>
        <v>0</v>
      </c>
      <c r="W270">
        <f>SUMIFS('EPS BAU Outputs'!V:V,'EPS BAU Outputs'!$A:$A,"*"&amp;$C270&amp;"*",'EPS BAU Outputs'!$A:$A,"*"&amp;$B270&amp;"*",'EPS BAU Outputs'!$A:$A,"*"&amp;$A270&amp;"*",'EPS BAU Outputs'!$B:$B,$B$246)/10^12*VLOOKUP($C270,GWPbyPollutant,2,FALSE)</f>
        <v>0</v>
      </c>
      <c r="X270">
        <f>SUMIFS('EPS BAU Outputs'!W:W,'EPS BAU Outputs'!$A:$A,"*"&amp;$C270&amp;"*",'EPS BAU Outputs'!$A:$A,"*"&amp;$B270&amp;"*",'EPS BAU Outputs'!$A:$A,"*"&amp;$A270&amp;"*",'EPS BAU Outputs'!$B:$B,$B$246)/10^12*VLOOKUP($C270,GWPbyPollutant,2,FALSE)</f>
        <v>0</v>
      </c>
      <c r="Y270">
        <f>SUMIFS('EPS BAU Outputs'!X:X,'EPS BAU Outputs'!$A:$A,"*"&amp;$C270&amp;"*",'EPS BAU Outputs'!$A:$A,"*"&amp;$B270&amp;"*",'EPS BAU Outputs'!$A:$A,"*"&amp;$A270&amp;"*",'EPS BAU Outputs'!$B:$B,$B$246)/10^12*VLOOKUP($C270,GWPbyPollutant,2,FALSE)</f>
        <v>0</v>
      </c>
      <c r="Z270">
        <f>SUMIFS('EPS BAU Outputs'!Y:Y,'EPS BAU Outputs'!$A:$A,"*"&amp;$C270&amp;"*",'EPS BAU Outputs'!$A:$A,"*"&amp;$B270&amp;"*",'EPS BAU Outputs'!$A:$A,"*"&amp;$A270&amp;"*",'EPS BAU Outputs'!$B:$B,$B$246)/10^12*VLOOKUP($C270,GWPbyPollutant,2,FALSE)</f>
        <v>0</v>
      </c>
      <c r="AA270">
        <f>SUMIFS('EPS BAU Outputs'!Z:Z,'EPS BAU Outputs'!$A:$A,"*"&amp;$C270&amp;"*",'EPS BAU Outputs'!$A:$A,"*"&amp;$B270&amp;"*",'EPS BAU Outputs'!$A:$A,"*"&amp;$A270&amp;"*",'EPS BAU Outputs'!$B:$B,$B$246)/10^12*VLOOKUP($C270,GWPbyPollutant,2,FALSE)</f>
        <v>0</v>
      </c>
      <c r="AB270">
        <f>SUMIFS('EPS BAU Outputs'!AA:AA,'EPS BAU Outputs'!$A:$A,"*"&amp;$C270&amp;"*",'EPS BAU Outputs'!$A:$A,"*"&amp;$B270&amp;"*",'EPS BAU Outputs'!$A:$A,"*"&amp;$A270&amp;"*",'EPS BAU Outputs'!$B:$B,$B$246)/10^12*VLOOKUP($C270,GWPbyPollutant,2,FALSE)</f>
        <v>0</v>
      </c>
      <c r="AC270">
        <f>SUMIFS('EPS BAU Outputs'!AB:AB,'EPS BAU Outputs'!$A:$A,"*"&amp;$C270&amp;"*",'EPS BAU Outputs'!$A:$A,"*"&amp;$B270&amp;"*",'EPS BAU Outputs'!$A:$A,"*"&amp;$A270&amp;"*",'EPS BAU Outputs'!$B:$B,$B$246)/10^12*VLOOKUP($C270,GWPbyPollutant,2,FALSE)</f>
        <v>0</v>
      </c>
      <c r="AD270">
        <f>SUMIFS('EPS BAU Outputs'!AC:AC,'EPS BAU Outputs'!$A:$A,"*"&amp;$C270&amp;"*",'EPS BAU Outputs'!$A:$A,"*"&amp;$B270&amp;"*",'EPS BAU Outputs'!$A:$A,"*"&amp;$A270&amp;"*",'EPS BAU Outputs'!$B:$B,$B$246)/10^12*VLOOKUP($C270,GWPbyPollutant,2,FALSE)</f>
        <v>0</v>
      </c>
      <c r="AE270">
        <f>SUMIFS('EPS BAU Outputs'!AD:AD,'EPS BAU Outputs'!$A:$A,"*"&amp;$C270&amp;"*",'EPS BAU Outputs'!$A:$A,"*"&amp;$B270&amp;"*",'EPS BAU Outputs'!$A:$A,"*"&amp;$A270&amp;"*",'EPS BAU Outputs'!$B:$B,$B$246)/10^12*VLOOKUP($C270,GWPbyPollutant,2,FALSE)</f>
        <v>0</v>
      </c>
      <c r="AF270">
        <f>SUMIFS('EPS BAU Outputs'!AE:AE,'EPS BAU Outputs'!$A:$A,"*"&amp;$C270&amp;"*",'EPS BAU Outputs'!$A:$A,"*"&amp;$B270&amp;"*",'EPS BAU Outputs'!$A:$A,"*"&amp;$A270&amp;"*",'EPS BAU Outputs'!$B:$B,$B$246)/10^12*VLOOKUP($C270,GWPbyPollutant,2,FALSE)</f>
        <v>0</v>
      </c>
      <c r="AG270">
        <f>SUMIFS('EPS BAU Outputs'!AF:AF,'EPS BAU Outputs'!$A:$A,"*"&amp;$C270&amp;"*",'EPS BAU Outputs'!$A:$A,"*"&amp;$B270&amp;"*",'EPS BAU Outputs'!$A:$A,"*"&amp;$A270&amp;"*",'EPS BAU Outputs'!$B:$B,$B$246)/10^12*VLOOKUP($C270,GWPbyPollutant,2,FALSE)</f>
        <v>0</v>
      </c>
      <c r="AH270">
        <f>SUMIFS('EPS BAU Outputs'!AG:AG,'EPS BAU Outputs'!$A:$A,"*"&amp;$C270&amp;"*",'EPS BAU Outputs'!$A:$A,"*"&amp;$B270&amp;"*",'EPS BAU Outputs'!$A:$A,"*"&amp;$A270&amp;"*",'EPS BAU Outputs'!$B:$B,$B$246)/10^12*VLOOKUP($C270,GWPbyPollutant,2,FALSE)</f>
        <v>0</v>
      </c>
    </row>
    <row r="271" spans="1:34" hidden="1" outlineLevel="1">
      <c r="A271" t="s">
        <v>597</v>
      </c>
      <c r="B271" t="s">
        <v>532</v>
      </c>
      <c r="C271" t="s">
        <v>411</v>
      </c>
      <c r="D271">
        <f>SUMIFS('EPS BAU Outputs'!C:C,'EPS BAU Outputs'!$A:$A,"*"&amp;$C271&amp;"*",'EPS BAU Outputs'!$A:$A,"*"&amp;$B271&amp;"*",'EPS BAU Outputs'!$A:$A,"*"&amp;$A271&amp;"*",'EPS BAU Outputs'!$B:$B,$B$246)/10^12*VLOOKUP($C271,GWPbyPollutant,2,FALSE)</f>
        <v>0</v>
      </c>
      <c r="E271">
        <f>SUMIFS('EPS BAU Outputs'!D:D,'EPS BAU Outputs'!$A:$A,"*"&amp;$C271&amp;"*",'EPS BAU Outputs'!$A:$A,"*"&amp;$B271&amp;"*",'EPS BAU Outputs'!$A:$A,"*"&amp;$A271&amp;"*",'EPS BAU Outputs'!$B:$B,$B$246)/10^12*VLOOKUP($C271,GWPbyPollutant,2,FALSE)</f>
        <v>0</v>
      </c>
      <c r="F271">
        <f>SUMIFS('EPS BAU Outputs'!E:E,'EPS BAU Outputs'!$A:$A,"*"&amp;$C271&amp;"*",'EPS BAU Outputs'!$A:$A,"*"&amp;$B271&amp;"*",'EPS BAU Outputs'!$A:$A,"*"&amp;$A271&amp;"*",'EPS BAU Outputs'!$B:$B,$B$246)/10^12*VLOOKUP($C271,GWPbyPollutant,2,FALSE)</f>
        <v>0</v>
      </c>
      <c r="G271">
        <f>SUMIFS('EPS BAU Outputs'!F:F,'EPS BAU Outputs'!$A:$A,"*"&amp;$C271&amp;"*",'EPS BAU Outputs'!$A:$A,"*"&amp;$B271&amp;"*",'EPS BAU Outputs'!$A:$A,"*"&amp;$A271&amp;"*",'EPS BAU Outputs'!$B:$B,$B$246)/10^12*VLOOKUP($C271,GWPbyPollutant,2,FALSE)</f>
        <v>0</v>
      </c>
      <c r="H271">
        <f>SUMIFS('EPS BAU Outputs'!G:G,'EPS BAU Outputs'!$A:$A,"*"&amp;$C271&amp;"*",'EPS BAU Outputs'!$A:$A,"*"&amp;$B271&amp;"*",'EPS BAU Outputs'!$A:$A,"*"&amp;$A271&amp;"*",'EPS BAU Outputs'!$B:$B,$B$246)/10^12*VLOOKUP($C271,GWPbyPollutant,2,FALSE)</f>
        <v>0</v>
      </c>
      <c r="I271">
        <f>SUMIFS('EPS BAU Outputs'!H:H,'EPS BAU Outputs'!$A:$A,"*"&amp;$C271&amp;"*",'EPS BAU Outputs'!$A:$A,"*"&amp;$B271&amp;"*",'EPS BAU Outputs'!$A:$A,"*"&amp;$A271&amp;"*",'EPS BAU Outputs'!$B:$B,$B$246)/10^12*VLOOKUP($C271,GWPbyPollutant,2,FALSE)</f>
        <v>0</v>
      </c>
      <c r="J271">
        <f>SUMIFS('EPS BAU Outputs'!I:I,'EPS BAU Outputs'!$A:$A,"*"&amp;$C271&amp;"*",'EPS BAU Outputs'!$A:$A,"*"&amp;$B271&amp;"*",'EPS BAU Outputs'!$A:$A,"*"&amp;$A271&amp;"*",'EPS BAU Outputs'!$B:$B,$B$246)/10^12*VLOOKUP($C271,GWPbyPollutant,2,FALSE)</f>
        <v>0</v>
      </c>
      <c r="K271">
        <f>SUMIFS('EPS BAU Outputs'!J:J,'EPS BAU Outputs'!$A:$A,"*"&amp;$C271&amp;"*",'EPS BAU Outputs'!$A:$A,"*"&amp;$B271&amp;"*",'EPS BAU Outputs'!$A:$A,"*"&amp;$A271&amp;"*",'EPS BAU Outputs'!$B:$B,$B$246)/10^12*VLOOKUP($C271,GWPbyPollutant,2,FALSE)</f>
        <v>0</v>
      </c>
      <c r="L271">
        <f>SUMIFS('EPS BAU Outputs'!K:K,'EPS BAU Outputs'!$A:$A,"*"&amp;$C271&amp;"*",'EPS BAU Outputs'!$A:$A,"*"&amp;$B271&amp;"*",'EPS BAU Outputs'!$A:$A,"*"&amp;$A271&amp;"*",'EPS BAU Outputs'!$B:$B,$B$246)/10^12*VLOOKUP($C271,GWPbyPollutant,2,FALSE)</f>
        <v>0</v>
      </c>
      <c r="M271">
        <f>SUMIFS('EPS BAU Outputs'!L:L,'EPS BAU Outputs'!$A:$A,"*"&amp;$C271&amp;"*",'EPS BAU Outputs'!$A:$A,"*"&amp;$B271&amp;"*",'EPS BAU Outputs'!$A:$A,"*"&amp;$A271&amp;"*",'EPS BAU Outputs'!$B:$B,$B$246)/10^12*VLOOKUP($C271,GWPbyPollutant,2,FALSE)</f>
        <v>0</v>
      </c>
      <c r="N271">
        <f>SUMIFS('EPS BAU Outputs'!M:M,'EPS BAU Outputs'!$A:$A,"*"&amp;$C271&amp;"*",'EPS BAU Outputs'!$A:$A,"*"&amp;$B271&amp;"*",'EPS BAU Outputs'!$A:$A,"*"&amp;$A271&amp;"*",'EPS BAU Outputs'!$B:$B,$B$246)/10^12*VLOOKUP($C271,GWPbyPollutant,2,FALSE)</f>
        <v>0</v>
      </c>
      <c r="O271">
        <f>SUMIFS('EPS BAU Outputs'!N:N,'EPS BAU Outputs'!$A:$A,"*"&amp;$C271&amp;"*",'EPS BAU Outputs'!$A:$A,"*"&amp;$B271&amp;"*",'EPS BAU Outputs'!$A:$A,"*"&amp;$A271&amp;"*",'EPS BAU Outputs'!$B:$B,$B$246)/10^12*VLOOKUP($C271,GWPbyPollutant,2,FALSE)</f>
        <v>0</v>
      </c>
      <c r="P271">
        <f>SUMIFS('EPS BAU Outputs'!O:O,'EPS BAU Outputs'!$A:$A,"*"&amp;$C271&amp;"*",'EPS BAU Outputs'!$A:$A,"*"&amp;$B271&amp;"*",'EPS BAU Outputs'!$A:$A,"*"&amp;$A271&amp;"*",'EPS BAU Outputs'!$B:$B,$B$246)/10^12*VLOOKUP($C271,GWPbyPollutant,2,FALSE)</f>
        <v>0</v>
      </c>
      <c r="Q271">
        <f>SUMIFS('EPS BAU Outputs'!P:P,'EPS BAU Outputs'!$A:$A,"*"&amp;$C271&amp;"*",'EPS BAU Outputs'!$A:$A,"*"&amp;$B271&amp;"*",'EPS BAU Outputs'!$A:$A,"*"&amp;$A271&amp;"*",'EPS BAU Outputs'!$B:$B,$B$246)/10^12*VLOOKUP($C271,GWPbyPollutant,2,FALSE)</f>
        <v>0</v>
      </c>
      <c r="R271">
        <f>SUMIFS('EPS BAU Outputs'!Q:Q,'EPS BAU Outputs'!$A:$A,"*"&amp;$C271&amp;"*",'EPS BAU Outputs'!$A:$A,"*"&amp;$B271&amp;"*",'EPS BAU Outputs'!$A:$A,"*"&amp;$A271&amp;"*",'EPS BAU Outputs'!$B:$B,$B$246)/10^12*VLOOKUP($C271,GWPbyPollutant,2,FALSE)</f>
        <v>0</v>
      </c>
      <c r="S271">
        <f>SUMIFS('EPS BAU Outputs'!R:R,'EPS BAU Outputs'!$A:$A,"*"&amp;$C271&amp;"*",'EPS BAU Outputs'!$A:$A,"*"&amp;$B271&amp;"*",'EPS BAU Outputs'!$A:$A,"*"&amp;$A271&amp;"*",'EPS BAU Outputs'!$B:$B,$B$246)/10^12*VLOOKUP($C271,GWPbyPollutant,2,FALSE)</f>
        <v>0</v>
      </c>
      <c r="T271">
        <f>SUMIFS('EPS BAU Outputs'!S:S,'EPS BAU Outputs'!$A:$A,"*"&amp;$C271&amp;"*",'EPS BAU Outputs'!$A:$A,"*"&amp;$B271&amp;"*",'EPS BAU Outputs'!$A:$A,"*"&amp;$A271&amp;"*",'EPS BAU Outputs'!$B:$B,$B$246)/10^12*VLOOKUP($C271,GWPbyPollutant,2,FALSE)</f>
        <v>0</v>
      </c>
      <c r="U271">
        <f>SUMIFS('EPS BAU Outputs'!T:T,'EPS BAU Outputs'!$A:$A,"*"&amp;$C271&amp;"*",'EPS BAU Outputs'!$A:$A,"*"&amp;$B271&amp;"*",'EPS BAU Outputs'!$A:$A,"*"&amp;$A271&amp;"*",'EPS BAU Outputs'!$B:$B,$B$246)/10^12*VLOOKUP($C271,GWPbyPollutant,2,FALSE)</f>
        <v>0</v>
      </c>
      <c r="V271">
        <f>SUMIFS('EPS BAU Outputs'!U:U,'EPS BAU Outputs'!$A:$A,"*"&amp;$C271&amp;"*",'EPS BAU Outputs'!$A:$A,"*"&amp;$B271&amp;"*",'EPS BAU Outputs'!$A:$A,"*"&amp;$A271&amp;"*",'EPS BAU Outputs'!$B:$B,$B$246)/10^12*VLOOKUP($C271,GWPbyPollutant,2,FALSE)</f>
        <v>0</v>
      </c>
      <c r="W271">
        <f>SUMIFS('EPS BAU Outputs'!V:V,'EPS BAU Outputs'!$A:$A,"*"&amp;$C271&amp;"*",'EPS BAU Outputs'!$A:$A,"*"&amp;$B271&amp;"*",'EPS BAU Outputs'!$A:$A,"*"&amp;$A271&amp;"*",'EPS BAU Outputs'!$B:$B,$B$246)/10^12*VLOOKUP($C271,GWPbyPollutant,2,FALSE)</f>
        <v>0</v>
      </c>
      <c r="X271">
        <f>SUMIFS('EPS BAU Outputs'!W:W,'EPS BAU Outputs'!$A:$A,"*"&amp;$C271&amp;"*",'EPS BAU Outputs'!$A:$A,"*"&amp;$B271&amp;"*",'EPS BAU Outputs'!$A:$A,"*"&amp;$A271&amp;"*",'EPS BAU Outputs'!$B:$B,$B$246)/10^12*VLOOKUP($C271,GWPbyPollutant,2,FALSE)</f>
        <v>0</v>
      </c>
      <c r="Y271">
        <f>SUMIFS('EPS BAU Outputs'!X:X,'EPS BAU Outputs'!$A:$A,"*"&amp;$C271&amp;"*",'EPS BAU Outputs'!$A:$A,"*"&amp;$B271&amp;"*",'EPS BAU Outputs'!$A:$A,"*"&amp;$A271&amp;"*",'EPS BAU Outputs'!$B:$B,$B$246)/10^12*VLOOKUP($C271,GWPbyPollutant,2,FALSE)</f>
        <v>0</v>
      </c>
      <c r="Z271">
        <f>SUMIFS('EPS BAU Outputs'!Y:Y,'EPS BAU Outputs'!$A:$A,"*"&amp;$C271&amp;"*",'EPS BAU Outputs'!$A:$A,"*"&amp;$B271&amp;"*",'EPS BAU Outputs'!$A:$A,"*"&amp;$A271&amp;"*",'EPS BAU Outputs'!$B:$B,$B$246)/10^12*VLOOKUP($C271,GWPbyPollutant,2,FALSE)</f>
        <v>0</v>
      </c>
      <c r="AA271">
        <f>SUMIFS('EPS BAU Outputs'!Z:Z,'EPS BAU Outputs'!$A:$A,"*"&amp;$C271&amp;"*",'EPS BAU Outputs'!$A:$A,"*"&amp;$B271&amp;"*",'EPS BAU Outputs'!$A:$A,"*"&amp;$A271&amp;"*",'EPS BAU Outputs'!$B:$B,$B$246)/10^12*VLOOKUP($C271,GWPbyPollutant,2,FALSE)</f>
        <v>0</v>
      </c>
      <c r="AB271">
        <f>SUMIFS('EPS BAU Outputs'!AA:AA,'EPS BAU Outputs'!$A:$A,"*"&amp;$C271&amp;"*",'EPS BAU Outputs'!$A:$A,"*"&amp;$B271&amp;"*",'EPS BAU Outputs'!$A:$A,"*"&amp;$A271&amp;"*",'EPS BAU Outputs'!$B:$B,$B$246)/10^12*VLOOKUP($C271,GWPbyPollutant,2,FALSE)</f>
        <v>0</v>
      </c>
      <c r="AC271">
        <f>SUMIFS('EPS BAU Outputs'!AB:AB,'EPS BAU Outputs'!$A:$A,"*"&amp;$C271&amp;"*",'EPS BAU Outputs'!$A:$A,"*"&amp;$B271&amp;"*",'EPS BAU Outputs'!$A:$A,"*"&amp;$A271&amp;"*",'EPS BAU Outputs'!$B:$B,$B$246)/10^12*VLOOKUP($C271,GWPbyPollutant,2,FALSE)</f>
        <v>0</v>
      </c>
      <c r="AD271">
        <f>SUMIFS('EPS BAU Outputs'!AC:AC,'EPS BAU Outputs'!$A:$A,"*"&amp;$C271&amp;"*",'EPS BAU Outputs'!$A:$A,"*"&amp;$B271&amp;"*",'EPS BAU Outputs'!$A:$A,"*"&amp;$A271&amp;"*",'EPS BAU Outputs'!$B:$B,$B$246)/10^12*VLOOKUP($C271,GWPbyPollutant,2,FALSE)</f>
        <v>0</v>
      </c>
      <c r="AE271">
        <f>SUMIFS('EPS BAU Outputs'!AD:AD,'EPS BAU Outputs'!$A:$A,"*"&amp;$C271&amp;"*",'EPS BAU Outputs'!$A:$A,"*"&amp;$B271&amp;"*",'EPS BAU Outputs'!$A:$A,"*"&amp;$A271&amp;"*",'EPS BAU Outputs'!$B:$B,$B$246)/10^12*VLOOKUP($C271,GWPbyPollutant,2,FALSE)</f>
        <v>0</v>
      </c>
      <c r="AF271">
        <f>SUMIFS('EPS BAU Outputs'!AE:AE,'EPS BAU Outputs'!$A:$A,"*"&amp;$C271&amp;"*",'EPS BAU Outputs'!$A:$A,"*"&amp;$B271&amp;"*",'EPS BAU Outputs'!$A:$A,"*"&amp;$A271&amp;"*",'EPS BAU Outputs'!$B:$B,$B$246)/10^12*VLOOKUP($C271,GWPbyPollutant,2,FALSE)</f>
        <v>0</v>
      </c>
      <c r="AG271">
        <f>SUMIFS('EPS BAU Outputs'!AF:AF,'EPS BAU Outputs'!$A:$A,"*"&amp;$C271&amp;"*",'EPS BAU Outputs'!$A:$A,"*"&amp;$B271&amp;"*",'EPS BAU Outputs'!$A:$A,"*"&amp;$A271&amp;"*",'EPS BAU Outputs'!$B:$B,$B$246)/10^12*VLOOKUP($C271,GWPbyPollutant,2,FALSE)</f>
        <v>0</v>
      </c>
      <c r="AH271">
        <f>SUMIFS('EPS BAU Outputs'!AG:AG,'EPS BAU Outputs'!$A:$A,"*"&amp;$C271&amp;"*",'EPS BAU Outputs'!$A:$A,"*"&amp;$B271&amp;"*",'EPS BAU Outputs'!$A:$A,"*"&amp;$A271&amp;"*",'EPS BAU Outputs'!$B:$B,$B$246)/10^12*VLOOKUP($C271,GWPbyPollutant,2,FALSE)</f>
        <v>0</v>
      </c>
    </row>
    <row r="272" spans="1:34" hidden="1" outlineLevel="1">
      <c r="A272" t="s">
        <v>597</v>
      </c>
      <c r="B272" t="s">
        <v>532</v>
      </c>
      <c r="C272" t="s">
        <v>595</v>
      </c>
      <c r="D272">
        <f>SUMIFS('EPS BAU Outputs'!C:C,'EPS BAU Outputs'!$A:$A,"*"&amp;$C272&amp;"*",'EPS BAU Outputs'!$A:$A,"*"&amp;$B272&amp;"*",'EPS BAU Outputs'!$A:$A,"*"&amp;$A272&amp;"*",'EPS BAU Outputs'!$B:$B,$B$246)/10^12*VLOOKUP($C272,GWPbyPollutant,2,FALSE)</f>
        <v>0</v>
      </c>
      <c r="E272">
        <f>SUMIFS('EPS BAU Outputs'!D:D,'EPS BAU Outputs'!$A:$A,"*"&amp;$C272&amp;"*",'EPS BAU Outputs'!$A:$A,"*"&amp;$B272&amp;"*",'EPS BAU Outputs'!$A:$A,"*"&amp;$A272&amp;"*",'EPS BAU Outputs'!$B:$B,$B$246)/10^12*VLOOKUP($C272,GWPbyPollutant,2,FALSE)</f>
        <v>0</v>
      </c>
      <c r="F272">
        <f>SUMIFS('EPS BAU Outputs'!E:E,'EPS BAU Outputs'!$A:$A,"*"&amp;$C272&amp;"*",'EPS BAU Outputs'!$A:$A,"*"&amp;$B272&amp;"*",'EPS BAU Outputs'!$A:$A,"*"&amp;$A272&amp;"*",'EPS BAU Outputs'!$B:$B,$B$246)/10^12*VLOOKUP($C272,GWPbyPollutant,2,FALSE)</f>
        <v>0</v>
      </c>
      <c r="G272">
        <f>SUMIFS('EPS BAU Outputs'!F:F,'EPS BAU Outputs'!$A:$A,"*"&amp;$C272&amp;"*",'EPS BAU Outputs'!$A:$A,"*"&amp;$B272&amp;"*",'EPS BAU Outputs'!$A:$A,"*"&amp;$A272&amp;"*",'EPS BAU Outputs'!$B:$B,$B$246)/10^12*VLOOKUP($C272,GWPbyPollutant,2,FALSE)</f>
        <v>0</v>
      </c>
      <c r="H272">
        <f>SUMIFS('EPS BAU Outputs'!G:G,'EPS BAU Outputs'!$A:$A,"*"&amp;$C272&amp;"*",'EPS BAU Outputs'!$A:$A,"*"&amp;$B272&amp;"*",'EPS BAU Outputs'!$A:$A,"*"&amp;$A272&amp;"*",'EPS BAU Outputs'!$B:$B,$B$246)/10^12*VLOOKUP($C272,GWPbyPollutant,2,FALSE)</f>
        <v>0</v>
      </c>
      <c r="I272">
        <f>SUMIFS('EPS BAU Outputs'!H:H,'EPS BAU Outputs'!$A:$A,"*"&amp;$C272&amp;"*",'EPS BAU Outputs'!$A:$A,"*"&amp;$B272&amp;"*",'EPS BAU Outputs'!$A:$A,"*"&amp;$A272&amp;"*",'EPS BAU Outputs'!$B:$B,$B$246)/10^12*VLOOKUP($C272,GWPbyPollutant,2,FALSE)</f>
        <v>0</v>
      </c>
      <c r="J272">
        <f>SUMIFS('EPS BAU Outputs'!I:I,'EPS BAU Outputs'!$A:$A,"*"&amp;$C272&amp;"*",'EPS BAU Outputs'!$A:$A,"*"&amp;$B272&amp;"*",'EPS BAU Outputs'!$A:$A,"*"&amp;$A272&amp;"*",'EPS BAU Outputs'!$B:$B,$B$246)/10^12*VLOOKUP($C272,GWPbyPollutant,2,FALSE)</f>
        <v>0</v>
      </c>
      <c r="K272">
        <f>SUMIFS('EPS BAU Outputs'!J:J,'EPS BAU Outputs'!$A:$A,"*"&amp;$C272&amp;"*",'EPS BAU Outputs'!$A:$A,"*"&amp;$B272&amp;"*",'EPS BAU Outputs'!$A:$A,"*"&amp;$A272&amp;"*",'EPS BAU Outputs'!$B:$B,$B$246)/10^12*VLOOKUP($C272,GWPbyPollutant,2,FALSE)</f>
        <v>0</v>
      </c>
      <c r="L272">
        <f>SUMIFS('EPS BAU Outputs'!K:K,'EPS BAU Outputs'!$A:$A,"*"&amp;$C272&amp;"*",'EPS BAU Outputs'!$A:$A,"*"&amp;$B272&amp;"*",'EPS BAU Outputs'!$A:$A,"*"&amp;$A272&amp;"*",'EPS BAU Outputs'!$B:$B,$B$246)/10^12*VLOOKUP($C272,GWPbyPollutant,2,FALSE)</f>
        <v>0</v>
      </c>
      <c r="M272">
        <f>SUMIFS('EPS BAU Outputs'!L:L,'EPS BAU Outputs'!$A:$A,"*"&amp;$C272&amp;"*",'EPS BAU Outputs'!$A:$A,"*"&amp;$B272&amp;"*",'EPS BAU Outputs'!$A:$A,"*"&amp;$A272&amp;"*",'EPS BAU Outputs'!$B:$B,$B$246)/10^12*VLOOKUP($C272,GWPbyPollutant,2,FALSE)</f>
        <v>0</v>
      </c>
      <c r="N272">
        <f>SUMIFS('EPS BAU Outputs'!M:M,'EPS BAU Outputs'!$A:$A,"*"&amp;$C272&amp;"*",'EPS BAU Outputs'!$A:$A,"*"&amp;$B272&amp;"*",'EPS BAU Outputs'!$A:$A,"*"&amp;$A272&amp;"*",'EPS BAU Outputs'!$B:$B,$B$246)/10^12*VLOOKUP($C272,GWPbyPollutant,2,FALSE)</f>
        <v>0</v>
      </c>
      <c r="O272">
        <f>SUMIFS('EPS BAU Outputs'!N:N,'EPS BAU Outputs'!$A:$A,"*"&amp;$C272&amp;"*",'EPS BAU Outputs'!$A:$A,"*"&amp;$B272&amp;"*",'EPS BAU Outputs'!$A:$A,"*"&amp;$A272&amp;"*",'EPS BAU Outputs'!$B:$B,$B$246)/10^12*VLOOKUP($C272,GWPbyPollutant,2,FALSE)</f>
        <v>0</v>
      </c>
      <c r="P272">
        <f>SUMIFS('EPS BAU Outputs'!O:O,'EPS BAU Outputs'!$A:$A,"*"&amp;$C272&amp;"*",'EPS BAU Outputs'!$A:$A,"*"&amp;$B272&amp;"*",'EPS BAU Outputs'!$A:$A,"*"&amp;$A272&amp;"*",'EPS BAU Outputs'!$B:$B,$B$246)/10^12*VLOOKUP($C272,GWPbyPollutant,2,FALSE)</f>
        <v>0</v>
      </c>
      <c r="Q272">
        <f>SUMIFS('EPS BAU Outputs'!P:P,'EPS BAU Outputs'!$A:$A,"*"&amp;$C272&amp;"*",'EPS BAU Outputs'!$A:$A,"*"&amp;$B272&amp;"*",'EPS BAU Outputs'!$A:$A,"*"&amp;$A272&amp;"*",'EPS BAU Outputs'!$B:$B,$B$246)/10^12*VLOOKUP($C272,GWPbyPollutant,2,FALSE)</f>
        <v>0</v>
      </c>
      <c r="R272">
        <f>SUMIFS('EPS BAU Outputs'!Q:Q,'EPS BAU Outputs'!$A:$A,"*"&amp;$C272&amp;"*",'EPS BAU Outputs'!$A:$A,"*"&amp;$B272&amp;"*",'EPS BAU Outputs'!$A:$A,"*"&amp;$A272&amp;"*",'EPS BAU Outputs'!$B:$B,$B$246)/10^12*VLOOKUP($C272,GWPbyPollutant,2,FALSE)</f>
        <v>0</v>
      </c>
      <c r="S272">
        <f>SUMIFS('EPS BAU Outputs'!R:R,'EPS BAU Outputs'!$A:$A,"*"&amp;$C272&amp;"*",'EPS BAU Outputs'!$A:$A,"*"&amp;$B272&amp;"*",'EPS BAU Outputs'!$A:$A,"*"&amp;$A272&amp;"*",'EPS BAU Outputs'!$B:$B,$B$246)/10^12*VLOOKUP($C272,GWPbyPollutant,2,FALSE)</f>
        <v>0</v>
      </c>
      <c r="T272">
        <f>SUMIFS('EPS BAU Outputs'!S:S,'EPS BAU Outputs'!$A:$A,"*"&amp;$C272&amp;"*",'EPS BAU Outputs'!$A:$A,"*"&amp;$B272&amp;"*",'EPS BAU Outputs'!$A:$A,"*"&amp;$A272&amp;"*",'EPS BAU Outputs'!$B:$B,$B$246)/10^12*VLOOKUP($C272,GWPbyPollutant,2,FALSE)</f>
        <v>0</v>
      </c>
      <c r="U272">
        <f>SUMIFS('EPS BAU Outputs'!T:T,'EPS BAU Outputs'!$A:$A,"*"&amp;$C272&amp;"*",'EPS BAU Outputs'!$A:$A,"*"&amp;$B272&amp;"*",'EPS BAU Outputs'!$A:$A,"*"&amp;$A272&amp;"*",'EPS BAU Outputs'!$B:$B,$B$246)/10^12*VLOOKUP($C272,GWPbyPollutant,2,FALSE)</f>
        <v>0</v>
      </c>
      <c r="V272">
        <f>SUMIFS('EPS BAU Outputs'!U:U,'EPS BAU Outputs'!$A:$A,"*"&amp;$C272&amp;"*",'EPS BAU Outputs'!$A:$A,"*"&amp;$B272&amp;"*",'EPS BAU Outputs'!$A:$A,"*"&amp;$A272&amp;"*",'EPS BAU Outputs'!$B:$B,$B$246)/10^12*VLOOKUP($C272,GWPbyPollutant,2,FALSE)</f>
        <v>0</v>
      </c>
      <c r="W272">
        <f>SUMIFS('EPS BAU Outputs'!V:V,'EPS BAU Outputs'!$A:$A,"*"&amp;$C272&amp;"*",'EPS BAU Outputs'!$A:$A,"*"&amp;$B272&amp;"*",'EPS BAU Outputs'!$A:$A,"*"&amp;$A272&amp;"*",'EPS BAU Outputs'!$B:$B,$B$246)/10^12*VLOOKUP($C272,GWPbyPollutant,2,FALSE)</f>
        <v>0</v>
      </c>
      <c r="X272">
        <f>SUMIFS('EPS BAU Outputs'!W:W,'EPS BAU Outputs'!$A:$A,"*"&amp;$C272&amp;"*",'EPS BAU Outputs'!$A:$A,"*"&amp;$B272&amp;"*",'EPS BAU Outputs'!$A:$A,"*"&amp;$A272&amp;"*",'EPS BAU Outputs'!$B:$B,$B$246)/10^12*VLOOKUP($C272,GWPbyPollutant,2,FALSE)</f>
        <v>0</v>
      </c>
      <c r="Y272">
        <f>SUMIFS('EPS BAU Outputs'!X:X,'EPS BAU Outputs'!$A:$A,"*"&amp;$C272&amp;"*",'EPS BAU Outputs'!$A:$A,"*"&amp;$B272&amp;"*",'EPS BAU Outputs'!$A:$A,"*"&amp;$A272&amp;"*",'EPS BAU Outputs'!$B:$B,$B$246)/10^12*VLOOKUP($C272,GWPbyPollutant,2,FALSE)</f>
        <v>0</v>
      </c>
      <c r="Z272">
        <f>SUMIFS('EPS BAU Outputs'!Y:Y,'EPS BAU Outputs'!$A:$A,"*"&amp;$C272&amp;"*",'EPS BAU Outputs'!$A:$A,"*"&amp;$B272&amp;"*",'EPS BAU Outputs'!$A:$A,"*"&amp;$A272&amp;"*",'EPS BAU Outputs'!$B:$B,$B$246)/10^12*VLOOKUP($C272,GWPbyPollutant,2,FALSE)</f>
        <v>0</v>
      </c>
      <c r="AA272">
        <f>SUMIFS('EPS BAU Outputs'!Z:Z,'EPS BAU Outputs'!$A:$A,"*"&amp;$C272&amp;"*",'EPS BAU Outputs'!$A:$A,"*"&amp;$B272&amp;"*",'EPS BAU Outputs'!$A:$A,"*"&amp;$A272&amp;"*",'EPS BAU Outputs'!$B:$B,$B$246)/10^12*VLOOKUP($C272,GWPbyPollutant,2,FALSE)</f>
        <v>0</v>
      </c>
      <c r="AB272">
        <f>SUMIFS('EPS BAU Outputs'!AA:AA,'EPS BAU Outputs'!$A:$A,"*"&amp;$C272&amp;"*",'EPS BAU Outputs'!$A:$A,"*"&amp;$B272&amp;"*",'EPS BAU Outputs'!$A:$A,"*"&amp;$A272&amp;"*",'EPS BAU Outputs'!$B:$B,$B$246)/10^12*VLOOKUP($C272,GWPbyPollutant,2,FALSE)</f>
        <v>0</v>
      </c>
      <c r="AC272">
        <f>SUMIFS('EPS BAU Outputs'!AB:AB,'EPS BAU Outputs'!$A:$A,"*"&amp;$C272&amp;"*",'EPS BAU Outputs'!$A:$A,"*"&amp;$B272&amp;"*",'EPS BAU Outputs'!$A:$A,"*"&amp;$A272&amp;"*",'EPS BAU Outputs'!$B:$B,$B$246)/10^12*VLOOKUP($C272,GWPbyPollutant,2,FALSE)</f>
        <v>0</v>
      </c>
      <c r="AD272">
        <f>SUMIFS('EPS BAU Outputs'!AC:AC,'EPS BAU Outputs'!$A:$A,"*"&amp;$C272&amp;"*",'EPS BAU Outputs'!$A:$A,"*"&amp;$B272&amp;"*",'EPS BAU Outputs'!$A:$A,"*"&amp;$A272&amp;"*",'EPS BAU Outputs'!$B:$B,$B$246)/10^12*VLOOKUP($C272,GWPbyPollutant,2,FALSE)</f>
        <v>0</v>
      </c>
      <c r="AE272">
        <f>SUMIFS('EPS BAU Outputs'!AD:AD,'EPS BAU Outputs'!$A:$A,"*"&amp;$C272&amp;"*",'EPS BAU Outputs'!$A:$A,"*"&amp;$B272&amp;"*",'EPS BAU Outputs'!$A:$A,"*"&amp;$A272&amp;"*",'EPS BAU Outputs'!$B:$B,$B$246)/10^12*VLOOKUP($C272,GWPbyPollutant,2,FALSE)</f>
        <v>0</v>
      </c>
      <c r="AF272">
        <f>SUMIFS('EPS BAU Outputs'!AE:AE,'EPS BAU Outputs'!$A:$A,"*"&amp;$C272&amp;"*",'EPS BAU Outputs'!$A:$A,"*"&amp;$B272&amp;"*",'EPS BAU Outputs'!$A:$A,"*"&amp;$A272&amp;"*",'EPS BAU Outputs'!$B:$B,$B$246)/10^12*VLOOKUP($C272,GWPbyPollutant,2,FALSE)</f>
        <v>0</v>
      </c>
      <c r="AG272">
        <f>SUMIFS('EPS BAU Outputs'!AF:AF,'EPS BAU Outputs'!$A:$A,"*"&amp;$C272&amp;"*",'EPS BAU Outputs'!$A:$A,"*"&amp;$B272&amp;"*",'EPS BAU Outputs'!$A:$A,"*"&amp;$A272&amp;"*",'EPS BAU Outputs'!$B:$B,$B$246)/10^12*VLOOKUP($C272,GWPbyPollutant,2,FALSE)</f>
        <v>0</v>
      </c>
      <c r="AH272">
        <f>SUMIFS('EPS BAU Outputs'!AG:AG,'EPS BAU Outputs'!$A:$A,"*"&amp;$C272&amp;"*",'EPS BAU Outputs'!$A:$A,"*"&amp;$B272&amp;"*",'EPS BAU Outputs'!$A:$A,"*"&amp;$A272&amp;"*",'EPS BAU Outputs'!$B:$B,$B$246)/10^12*VLOOKUP($C272,GWPbyPollutant,2,FALSE)</f>
        <v>0</v>
      </c>
    </row>
    <row r="273" spans="2:36" hidden="1" outlineLevel="1"/>
    <row r="274" spans="2:36" hidden="1" outlineLevel="1">
      <c r="D274" s="12">
        <v>2020</v>
      </c>
      <c r="E274" s="12">
        <v>2021</v>
      </c>
      <c r="F274" s="12">
        <v>2022</v>
      </c>
      <c r="G274" s="12">
        <v>2023</v>
      </c>
      <c r="H274" s="12">
        <v>2024</v>
      </c>
      <c r="I274" s="12">
        <v>2025</v>
      </c>
      <c r="J274" s="12">
        <v>2026</v>
      </c>
      <c r="K274" s="12">
        <v>2027</v>
      </c>
      <c r="L274" s="12">
        <v>2028</v>
      </c>
      <c r="M274" s="12">
        <v>2029</v>
      </c>
      <c r="N274" s="12">
        <v>2030</v>
      </c>
      <c r="O274" s="12">
        <v>2031</v>
      </c>
      <c r="P274" s="12">
        <v>2032</v>
      </c>
      <c r="Q274" s="12">
        <v>2033</v>
      </c>
      <c r="R274" s="12">
        <v>2034</v>
      </c>
      <c r="S274" s="12">
        <v>2035</v>
      </c>
      <c r="T274" s="12">
        <v>2036</v>
      </c>
      <c r="U274" s="12">
        <v>2037</v>
      </c>
      <c r="V274" s="12">
        <v>2038</v>
      </c>
      <c r="W274" s="12">
        <v>2039</v>
      </c>
      <c r="X274" s="12">
        <v>2040</v>
      </c>
      <c r="Y274" s="12">
        <v>2041</v>
      </c>
      <c r="Z274" s="12">
        <v>2042</v>
      </c>
      <c r="AA274" s="12">
        <v>2043</v>
      </c>
      <c r="AB274" s="12">
        <v>2044</v>
      </c>
      <c r="AC274" s="12">
        <v>2045</v>
      </c>
      <c r="AD274" s="12">
        <v>2046</v>
      </c>
      <c r="AE274" s="12">
        <v>2047</v>
      </c>
      <c r="AF274" s="12">
        <v>2048</v>
      </c>
      <c r="AG274" s="12">
        <v>2049</v>
      </c>
      <c r="AH274" s="12">
        <v>2050</v>
      </c>
      <c r="AI274" s="70" t="s">
        <v>598</v>
      </c>
      <c r="AJ274" s="70" t="s">
        <v>409</v>
      </c>
    </row>
    <row r="275" spans="2:36" hidden="1" outlineLevel="1">
      <c r="B275" t="s">
        <v>599</v>
      </c>
      <c r="C275" t="s">
        <v>412</v>
      </c>
      <c r="D275" s="21">
        <f>SUMIF($C$249:$C$272,$C275,D$249:D$272)</f>
        <v>130.48964852</v>
      </c>
      <c r="E275" s="21">
        <f t="shared" ref="E275:T277" si="50">SUMIF($C$249:$C$272,$C275,E$249:E$272)</f>
        <v>131.99074727999999</v>
      </c>
      <c r="F275" s="21">
        <f t="shared" si="50"/>
        <v>133.46951268000001</v>
      </c>
      <c r="G275" s="21">
        <f t="shared" si="50"/>
        <v>134.91322348000003</v>
      </c>
      <c r="H275" s="21">
        <f t="shared" si="50"/>
        <v>136.36418264</v>
      </c>
      <c r="I275" s="21">
        <f t="shared" si="50"/>
        <v>137.84892436000001</v>
      </c>
      <c r="J275" s="21">
        <f t="shared" si="50"/>
        <v>139.06941775999999</v>
      </c>
      <c r="K275" s="21">
        <f t="shared" si="50"/>
        <v>140.23360148</v>
      </c>
      <c r="L275" s="21">
        <f t="shared" si="50"/>
        <v>141.46302968000003</v>
      </c>
      <c r="M275" s="21">
        <f t="shared" si="50"/>
        <v>142.69003784</v>
      </c>
      <c r="N275" s="21">
        <f t="shared" si="50"/>
        <v>143.92104832000001</v>
      </c>
      <c r="O275" s="21">
        <f t="shared" si="50"/>
        <v>144.65378228</v>
      </c>
      <c r="P275" s="21">
        <f t="shared" si="50"/>
        <v>145.43903331999999</v>
      </c>
      <c r="Q275" s="21">
        <f t="shared" si="50"/>
        <v>146.2000386</v>
      </c>
      <c r="R275" s="21">
        <f t="shared" si="50"/>
        <v>146.98494048000001</v>
      </c>
      <c r="S275" s="21">
        <f t="shared" si="50"/>
        <v>147.71037260000003</v>
      </c>
      <c r="T275" s="21">
        <f t="shared" si="50"/>
        <v>148.99819508000002</v>
      </c>
      <c r="U275" s="21">
        <f t="shared" ref="U275:AH277" si="51">SUMIF($C$249:$C$272,$C275,U$249:U$272)</f>
        <v>150.25977315999998</v>
      </c>
      <c r="V275" s="21">
        <f t="shared" si="51"/>
        <v>151.51981795999998</v>
      </c>
      <c r="W275" s="21">
        <f t="shared" si="51"/>
        <v>152.77745923999998</v>
      </c>
      <c r="X275" s="21">
        <f t="shared" si="51"/>
        <v>154.0397026</v>
      </c>
      <c r="Y275" s="21">
        <f t="shared" si="51"/>
        <v>155.21836512000002</v>
      </c>
      <c r="Z275" s="21">
        <f t="shared" si="51"/>
        <v>156.42572820000001</v>
      </c>
      <c r="AA275" s="21">
        <f t="shared" si="51"/>
        <v>157.60295628</v>
      </c>
      <c r="AB275" s="21">
        <f t="shared" si="51"/>
        <v>158.78196935999998</v>
      </c>
      <c r="AC275" s="21">
        <f t="shared" si="51"/>
        <v>159.95889839999998</v>
      </c>
      <c r="AD275" s="21">
        <f t="shared" si="51"/>
        <v>161.02428272</v>
      </c>
      <c r="AE275" s="21">
        <f t="shared" si="51"/>
        <v>162.14283036000003</v>
      </c>
      <c r="AF275" s="21">
        <f t="shared" si="51"/>
        <v>163.20603544000002</v>
      </c>
      <c r="AG275" s="21">
        <f t="shared" si="51"/>
        <v>164.29919156</v>
      </c>
      <c r="AH275" s="21">
        <f t="shared" si="51"/>
        <v>165.3956724</v>
      </c>
      <c r="AI275" s="74">
        <f>SUM(F275:AH275)</f>
        <v>4342.6120234</v>
      </c>
      <c r="AJ275" s="67">
        <f>AI275/$AI$278</f>
        <v>0.68391929641771809</v>
      </c>
    </row>
    <row r="276" spans="2:36" hidden="1" outlineLevel="1">
      <c r="B276" t="s">
        <v>599</v>
      </c>
      <c r="C276" t="s">
        <v>411</v>
      </c>
      <c r="D276" s="21">
        <f t="shared" ref="D276:D277" si="52">SUMIF($C$249:$C$272,$C276,D$249:D$272)</f>
        <v>32.177879400000002</v>
      </c>
      <c r="E276" s="21">
        <f t="shared" si="50"/>
        <v>32.466119899999995</v>
      </c>
      <c r="F276" s="21">
        <f t="shared" si="50"/>
        <v>32.60620685</v>
      </c>
      <c r="G276" s="21">
        <f t="shared" si="50"/>
        <v>32.801668199999995</v>
      </c>
      <c r="H276" s="21">
        <f t="shared" si="50"/>
        <v>33.009014799999996</v>
      </c>
      <c r="I276" s="21">
        <f t="shared" si="50"/>
        <v>33.199411999999995</v>
      </c>
      <c r="J276" s="21">
        <f t="shared" si="50"/>
        <v>33.359935749999991</v>
      </c>
      <c r="K276" s="21">
        <f t="shared" si="50"/>
        <v>33.520165349999999</v>
      </c>
      <c r="L276" s="21">
        <f t="shared" si="50"/>
        <v>33.669039699999999</v>
      </c>
      <c r="M276" s="21">
        <f t="shared" si="50"/>
        <v>33.838668850000005</v>
      </c>
      <c r="N276" s="21">
        <f t="shared" si="50"/>
        <v>33.990882200000001</v>
      </c>
      <c r="O276" s="21">
        <f t="shared" si="50"/>
        <v>34.10869060000001</v>
      </c>
      <c r="P276" s="21">
        <f t="shared" si="50"/>
        <v>34.194677800000001</v>
      </c>
      <c r="Q276" s="21">
        <f t="shared" si="50"/>
        <v>34.286190250000004</v>
      </c>
      <c r="R276" s="21">
        <f t="shared" si="50"/>
        <v>34.371594449999996</v>
      </c>
      <c r="S276" s="21">
        <f t="shared" si="50"/>
        <v>34.476404600000002</v>
      </c>
      <c r="T276" s="21">
        <f t="shared" si="50"/>
        <v>34.520511200000001</v>
      </c>
      <c r="U276" s="21">
        <f t="shared" si="51"/>
        <v>34.593086749999998</v>
      </c>
      <c r="V276" s="21">
        <f t="shared" si="51"/>
        <v>34.637026400000003</v>
      </c>
      <c r="W276" s="21">
        <f t="shared" si="51"/>
        <v>34.704256900000004</v>
      </c>
      <c r="X276" s="21">
        <f t="shared" si="51"/>
        <v>34.751307649999994</v>
      </c>
      <c r="Y276" s="21">
        <f t="shared" si="51"/>
        <v>34.797467999999995</v>
      </c>
      <c r="Z276" s="21">
        <f t="shared" si="51"/>
        <v>34.817759049999999</v>
      </c>
      <c r="AA276" s="21">
        <f t="shared" si="51"/>
        <v>34.856963150000006</v>
      </c>
      <c r="AB276" s="21">
        <f t="shared" si="51"/>
        <v>34.87758015</v>
      </c>
      <c r="AC276" s="21">
        <f t="shared" si="51"/>
        <v>34.920796350000003</v>
      </c>
      <c r="AD276" s="21">
        <f t="shared" si="51"/>
        <v>34.935612500000005</v>
      </c>
      <c r="AE276" s="21">
        <f t="shared" si="51"/>
        <v>34.947272500000004</v>
      </c>
      <c r="AF276" s="21">
        <f t="shared" si="51"/>
        <v>34.962123099999999</v>
      </c>
      <c r="AG276" s="21">
        <f t="shared" si="51"/>
        <v>34.977037299999999</v>
      </c>
      <c r="AH276" s="21">
        <f t="shared" si="51"/>
        <v>35.02378594999999</v>
      </c>
      <c r="AI276" s="74">
        <f t="shared" ref="AI276:AI277" si="53">SUM(F276:AH276)</f>
        <v>993.75513834999992</v>
      </c>
      <c r="AJ276" s="67">
        <f t="shared" ref="AJ276:AJ277" si="54">AI276/$AI$278</f>
        <v>0.1565068008308283</v>
      </c>
    </row>
    <row r="277" spans="2:36" hidden="1" outlineLevel="1">
      <c r="B277" t="s">
        <v>599</v>
      </c>
      <c r="C277" t="s">
        <v>595</v>
      </c>
      <c r="D277" s="21">
        <f t="shared" si="52"/>
        <v>22.42</v>
      </c>
      <c r="E277" s="21">
        <f t="shared" si="50"/>
        <v>23.47</v>
      </c>
      <c r="F277" s="21">
        <f t="shared" si="50"/>
        <v>24.53</v>
      </c>
      <c r="G277" s="21">
        <f t="shared" si="50"/>
        <v>25.58</v>
      </c>
      <c r="H277" s="21">
        <f t="shared" si="50"/>
        <v>26.64</v>
      </c>
      <c r="I277" s="21">
        <f t="shared" si="50"/>
        <v>27.69</v>
      </c>
      <c r="J277" s="21">
        <f t="shared" si="50"/>
        <v>28.33</v>
      </c>
      <c r="K277" s="21">
        <f t="shared" si="50"/>
        <v>28.96</v>
      </c>
      <c r="L277" s="21">
        <f t="shared" si="50"/>
        <v>29.6</v>
      </c>
      <c r="M277" s="21">
        <f t="shared" si="50"/>
        <v>30.24</v>
      </c>
      <c r="N277" s="21">
        <f t="shared" si="50"/>
        <v>30.88</v>
      </c>
      <c r="O277" s="21">
        <f t="shared" si="50"/>
        <v>31.29</v>
      </c>
      <c r="P277" s="21">
        <f t="shared" si="50"/>
        <v>31.7</v>
      </c>
      <c r="Q277" s="21">
        <f t="shared" si="50"/>
        <v>32.119999999999997</v>
      </c>
      <c r="R277" s="21">
        <f t="shared" si="50"/>
        <v>32.53</v>
      </c>
      <c r="S277" s="21">
        <f t="shared" si="50"/>
        <v>32.950000000000003</v>
      </c>
      <c r="T277" s="21">
        <f t="shared" si="50"/>
        <v>33.74</v>
      </c>
      <c r="U277" s="21">
        <f t="shared" si="51"/>
        <v>34.54</v>
      </c>
      <c r="V277" s="21">
        <f t="shared" si="51"/>
        <v>35.33</v>
      </c>
      <c r="W277" s="21">
        <f t="shared" si="51"/>
        <v>36.119999999999997</v>
      </c>
      <c r="X277" s="21">
        <f t="shared" si="51"/>
        <v>36.92</v>
      </c>
      <c r="Y277" s="21">
        <f t="shared" si="51"/>
        <v>37.880000000000003</v>
      </c>
      <c r="Z277" s="21">
        <f t="shared" si="51"/>
        <v>38.83</v>
      </c>
      <c r="AA277" s="21">
        <f t="shared" si="51"/>
        <v>39.79</v>
      </c>
      <c r="AB277" s="21">
        <f t="shared" si="51"/>
        <v>40.75</v>
      </c>
      <c r="AC277" s="21">
        <f t="shared" si="51"/>
        <v>41.71</v>
      </c>
      <c r="AD277" s="21">
        <f t="shared" si="51"/>
        <v>42.78</v>
      </c>
      <c r="AE277" s="21">
        <f t="shared" si="51"/>
        <v>43.85</v>
      </c>
      <c r="AF277" s="21">
        <f t="shared" si="51"/>
        <v>44.92</v>
      </c>
      <c r="AG277" s="21">
        <f t="shared" si="51"/>
        <v>45.98</v>
      </c>
      <c r="AH277" s="21">
        <f t="shared" si="51"/>
        <v>47.05</v>
      </c>
      <c r="AI277" s="74">
        <f t="shared" si="53"/>
        <v>1013.23</v>
      </c>
      <c r="AJ277" s="67">
        <f t="shared" si="54"/>
        <v>0.15957390275145356</v>
      </c>
    </row>
    <row r="278" spans="2:36" hidden="1" outlineLevel="1">
      <c r="D278" s="69">
        <f t="shared" ref="D278" si="55">SUM(D275:D277)</f>
        <v>185.08752792000001</v>
      </c>
      <c r="E278" s="69">
        <f t="shared" ref="E278" si="56">SUM(E275:E277)</f>
        <v>187.92686717999999</v>
      </c>
      <c r="F278" s="69">
        <f t="shared" ref="F278" si="57">SUM(F275:F277)</f>
        <v>190.60571953000002</v>
      </c>
      <c r="G278" s="69">
        <f t="shared" ref="G278" si="58">SUM(G275:G277)</f>
        <v>193.29489168000003</v>
      </c>
      <c r="H278" s="69">
        <f t="shared" ref="H278" si="59">SUM(H275:H277)</f>
        <v>196.01319744</v>
      </c>
      <c r="I278" s="69">
        <f t="shared" ref="I278" si="60">SUM(I275:I277)</f>
        <v>198.73833636000001</v>
      </c>
      <c r="J278" s="69">
        <f t="shared" ref="J278" si="61">SUM(J275:J277)</f>
        <v>200.75935350999998</v>
      </c>
      <c r="K278" s="69">
        <f t="shared" ref="K278" si="62">SUM(K275:K277)</f>
        <v>202.71376683000003</v>
      </c>
      <c r="L278" s="69">
        <f t="shared" ref="L278" si="63">SUM(L275:L277)</f>
        <v>204.73206938000001</v>
      </c>
      <c r="M278" s="69">
        <f t="shared" ref="M278" si="64">SUM(M275:M277)</f>
        <v>206.76870669000002</v>
      </c>
      <c r="N278" s="69">
        <f t="shared" ref="N278" si="65">SUM(N275:N277)</f>
        <v>208.79193051999999</v>
      </c>
      <c r="O278" s="69">
        <f t="shared" ref="O278" si="66">SUM(O275:O277)</f>
        <v>210.05247288000001</v>
      </c>
      <c r="P278" s="69">
        <f t="shared" ref="P278" si="67">SUM(P275:P277)</f>
        <v>211.33371111999998</v>
      </c>
      <c r="Q278" s="69">
        <f t="shared" ref="Q278" si="68">SUM(Q275:Q277)</f>
        <v>212.60622885000001</v>
      </c>
      <c r="R278" s="69">
        <f t="shared" ref="R278" si="69">SUM(R275:R277)</f>
        <v>213.88653493000001</v>
      </c>
      <c r="S278" s="69">
        <f t="shared" ref="S278" si="70">SUM(S275:S277)</f>
        <v>215.13677720000004</v>
      </c>
      <c r="T278" s="69">
        <f t="shared" ref="T278" si="71">SUM(T275:T277)</f>
        <v>217.25870628000001</v>
      </c>
      <c r="U278" s="69">
        <f t="shared" ref="U278" si="72">SUM(U275:U277)</f>
        <v>219.39285990999997</v>
      </c>
      <c r="V278" s="69">
        <f t="shared" ref="V278" si="73">SUM(V275:V277)</f>
        <v>221.48684435999996</v>
      </c>
      <c r="W278" s="69">
        <f t="shared" ref="W278" si="74">SUM(W275:W277)</f>
        <v>223.60171614000001</v>
      </c>
      <c r="X278" s="69">
        <f t="shared" ref="X278" si="75">SUM(X275:X277)</f>
        <v>225.71101025000002</v>
      </c>
      <c r="Y278" s="69">
        <f t="shared" ref="Y278" si="76">SUM(Y275:Y277)</f>
        <v>227.89583312000002</v>
      </c>
      <c r="Z278" s="69">
        <f t="shared" ref="Z278" si="77">SUM(Z275:Z277)</f>
        <v>230.07348725000003</v>
      </c>
      <c r="AA278" s="69">
        <f t="shared" ref="AA278" si="78">SUM(AA275:AA277)</f>
        <v>232.24991943000001</v>
      </c>
      <c r="AB278" s="69">
        <f t="shared" ref="AB278" si="79">SUM(AB275:AB277)</f>
        <v>234.40954950999998</v>
      </c>
      <c r="AC278" s="69">
        <f t="shared" ref="AC278" si="80">SUM(AC275:AC277)</f>
        <v>236.58969475000001</v>
      </c>
      <c r="AD278" s="69">
        <f t="shared" ref="AD278" si="81">SUM(AD275:AD277)</f>
        <v>238.73989522000002</v>
      </c>
      <c r="AE278" s="69">
        <f t="shared" ref="AE278" si="82">SUM(AE275:AE277)</f>
        <v>240.94010286000002</v>
      </c>
      <c r="AF278" s="69">
        <f t="shared" ref="AF278" si="83">SUM(AF275:AF277)</f>
        <v>243.08815854000005</v>
      </c>
      <c r="AG278" s="69">
        <f t="shared" ref="AG278" si="84">SUM(AG275:AG277)</f>
        <v>245.25622885999999</v>
      </c>
      <c r="AH278" s="69">
        <f t="shared" ref="AH278" si="85">SUM(AH275:AH277)</f>
        <v>247.46945834999997</v>
      </c>
      <c r="AI278" s="75">
        <f t="shared" ref="AI278" si="86">SUM(AI275:AI277)</f>
        <v>6349.5971617499999</v>
      </c>
      <c r="AJ278" s="68">
        <f t="shared" ref="AJ278" si="87">SUM(AJ275:AJ277)</f>
        <v>1</v>
      </c>
    </row>
    <row r="279" spans="2:36" hidden="1" outlineLevel="1"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12"/>
      <c r="AJ279" s="12"/>
    </row>
    <row r="280" spans="2:36" hidden="1" outlineLevel="1">
      <c r="D280" s="12">
        <v>2020</v>
      </c>
      <c r="E280" s="12">
        <v>2021</v>
      </c>
      <c r="F280" s="12">
        <v>2022</v>
      </c>
      <c r="G280" s="12">
        <v>2023</v>
      </c>
      <c r="H280" s="12">
        <v>2024</v>
      </c>
      <c r="I280" s="12">
        <v>2025</v>
      </c>
      <c r="J280" s="12">
        <v>2026</v>
      </c>
      <c r="K280" s="12">
        <v>2027</v>
      </c>
      <c r="L280" s="12">
        <v>2028</v>
      </c>
      <c r="M280" s="12">
        <v>2029</v>
      </c>
      <c r="N280" s="12">
        <v>2030</v>
      </c>
      <c r="O280" s="12">
        <v>2031</v>
      </c>
      <c r="P280" s="12">
        <v>2032</v>
      </c>
      <c r="Q280" s="12">
        <v>2033</v>
      </c>
      <c r="R280" s="12">
        <v>2034</v>
      </c>
      <c r="S280" s="12">
        <v>2035</v>
      </c>
      <c r="T280" s="12">
        <v>2036</v>
      </c>
      <c r="U280" s="12">
        <v>2037</v>
      </c>
      <c r="V280" s="12">
        <v>2038</v>
      </c>
      <c r="W280" s="12">
        <v>2039</v>
      </c>
      <c r="X280" s="12">
        <v>2040</v>
      </c>
      <c r="Y280" s="12">
        <v>2041</v>
      </c>
      <c r="Z280" s="12">
        <v>2042</v>
      </c>
      <c r="AA280" s="12">
        <v>2043</v>
      </c>
      <c r="AB280" s="12">
        <v>2044</v>
      </c>
      <c r="AC280" s="12">
        <v>2045</v>
      </c>
      <c r="AD280" s="12">
        <v>2046</v>
      </c>
      <c r="AE280" s="12">
        <v>2047</v>
      </c>
      <c r="AF280" s="12">
        <v>2048</v>
      </c>
      <c r="AG280" s="12">
        <v>2049</v>
      </c>
      <c r="AH280" s="12">
        <v>2050</v>
      </c>
      <c r="AI280" s="70" t="s">
        <v>598</v>
      </c>
      <c r="AJ280" s="70" t="s">
        <v>409</v>
      </c>
    </row>
    <row r="281" spans="2:36" hidden="1" outlineLevel="1">
      <c r="B281" t="s">
        <v>521</v>
      </c>
      <c r="C281" t="s">
        <v>600</v>
      </c>
      <c r="D281" s="21">
        <f>SUMIF($B$249:$B$272,$B281,D$249:D$272)</f>
        <v>0.49960422999999998</v>
      </c>
      <c r="E281" s="21">
        <f t="shared" ref="E281:T288" si="88">SUMIF($B$249:$B$272,$B281,E$249:E$272)</f>
        <v>0.51004974000000003</v>
      </c>
      <c r="F281" s="21">
        <f t="shared" si="88"/>
        <v>0.52213843000000004</v>
      </c>
      <c r="G281" s="21">
        <f t="shared" si="88"/>
        <v>0.53614850000000003</v>
      </c>
      <c r="H281" s="21">
        <f t="shared" si="88"/>
        <v>0.55035966999999997</v>
      </c>
      <c r="I281" s="21">
        <f t="shared" si="88"/>
        <v>0.56496425000000006</v>
      </c>
      <c r="J281" s="21">
        <f t="shared" si="88"/>
        <v>0.57952720999999996</v>
      </c>
      <c r="K281" s="21">
        <f t="shared" si="88"/>
        <v>0.59461401999999997</v>
      </c>
      <c r="L281" s="21">
        <f t="shared" si="88"/>
        <v>0.6104174</v>
      </c>
      <c r="M281" s="21">
        <f t="shared" si="88"/>
        <v>0.62656069999999997</v>
      </c>
      <c r="N281" s="21">
        <f t="shared" si="88"/>
        <v>0.64227847000000005</v>
      </c>
      <c r="O281" s="21">
        <f t="shared" si="88"/>
        <v>0.65744949000000008</v>
      </c>
      <c r="P281" s="21">
        <f t="shared" si="88"/>
        <v>0.67194500000000001</v>
      </c>
      <c r="Q281" s="21">
        <f t="shared" si="88"/>
        <v>0.68600282999999995</v>
      </c>
      <c r="R281" s="21">
        <f t="shared" si="88"/>
        <v>0.69980523000000006</v>
      </c>
      <c r="S281" s="21">
        <f t="shared" si="88"/>
        <v>0.70307414000000001</v>
      </c>
      <c r="T281" s="21">
        <f t="shared" si="88"/>
        <v>0.70595801999999996</v>
      </c>
      <c r="U281" s="21">
        <f t="shared" ref="U281:AH288" si="89">SUMIF($B$249:$B$272,$B281,U$249:U$272)</f>
        <v>0.70745190999999996</v>
      </c>
      <c r="V281" s="21">
        <f t="shared" si="89"/>
        <v>0.70909244000000005</v>
      </c>
      <c r="W281" s="21">
        <f t="shared" si="89"/>
        <v>0.71065573999999998</v>
      </c>
      <c r="X281" s="21">
        <f t="shared" si="89"/>
        <v>0.71266830999999997</v>
      </c>
      <c r="Y281" s="21">
        <f t="shared" si="89"/>
        <v>0.71472599000000003</v>
      </c>
      <c r="Z281" s="21">
        <f t="shared" si="89"/>
        <v>0.71667893000000005</v>
      </c>
      <c r="AA281" s="21">
        <f t="shared" si="89"/>
        <v>0.71912485000000004</v>
      </c>
      <c r="AB281" s="21">
        <f t="shared" si="89"/>
        <v>0.72201683000000005</v>
      </c>
      <c r="AC281" s="21">
        <f t="shared" si="89"/>
        <v>0.72541506</v>
      </c>
      <c r="AD281" s="21">
        <f t="shared" si="89"/>
        <v>0.72901843999999993</v>
      </c>
      <c r="AE281" s="21">
        <f t="shared" si="89"/>
        <v>0.73195874000000005</v>
      </c>
      <c r="AF281" s="21">
        <f t="shared" si="89"/>
        <v>0.73645479999999997</v>
      </c>
      <c r="AG281" s="21">
        <f t="shared" si="89"/>
        <v>0.74155864000000005</v>
      </c>
      <c r="AH281" s="21">
        <f t="shared" si="89"/>
        <v>0.74750459999999996</v>
      </c>
      <c r="AI281" s="74">
        <f t="shared" ref="AI281:AI288" si="90">SUM(F281:AH281)</f>
        <v>19.475568639999999</v>
      </c>
      <c r="AJ281" s="67">
        <f>AI281/$AI$289</f>
        <v>3.0672132646966817E-3</v>
      </c>
    </row>
    <row r="282" spans="2:36" hidden="1" outlineLevel="1">
      <c r="B282" t="s">
        <v>522</v>
      </c>
      <c r="C282" t="s">
        <v>600</v>
      </c>
      <c r="D282" s="21">
        <f t="shared" ref="D282:D288" si="91">SUMIF($B$249:$B$272,$B282,D$249:D$272)</f>
        <v>0.33601683999999998</v>
      </c>
      <c r="E282" s="21">
        <f t="shared" si="88"/>
        <v>0.49183257999999996</v>
      </c>
      <c r="F282" s="21">
        <f t="shared" si="88"/>
        <v>0.44497082000000004</v>
      </c>
      <c r="G282" s="21">
        <f t="shared" si="88"/>
        <v>0.45394943000000004</v>
      </c>
      <c r="H282" s="21">
        <f t="shared" si="88"/>
        <v>0.47365563999999999</v>
      </c>
      <c r="I282" s="21">
        <f t="shared" si="88"/>
        <v>0.50726277000000008</v>
      </c>
      <c r="J282" s="21">
        <f t="shared" si="88"/>
        <v>0.49743424999999997</v>
      </c>
      <c r="K282" s="21">
        <f t="shared" si="88"/>
        <v>0.48645892000000002</v>
      </c>
      <c r="L282" s="21">
        <f t="shared" si="88"/>
        <v>0.49913551999999994</v>
      </c>
      <c r="M282" s="21">
        <f t="shared" si="88"/>
        <v>0.50050170999999999</v>
      </c>
      <c r="N282" s="21">
        <f t="shared" si="88"/>
        <v>0.51817730000000006</v>
      </c>
      <c r="O282" s="21">
        <f t="shared" si="88"/>
        <v>0.52998868999999993</v>
      </c>
      <c r="P282" s="21">
        <f t="shared" si="88"/>
        <v>0.53492262000000002</v>
      </c>
      <c r="Q282" s="21">
        <f t="shared" si="88"/>
        <v>0.54878229000000001</v>
      </c>
      <c r="R282" s="21">
        <f t="shared" si="88"/>
        <v>0.55376554999999994</v>
      </c>
      <c r="S282" s="21">
        <f t="shared" si="88"/>
        <v>0.55814374</v>
      </c>
      <c r="T282" s="21">
        <f t="shared" si="88"/>
        <v>0.55410081</v>
      </c>
      <c r="U282" s="21">
        <f t="shared" si="89"/>
        <v>0.55514266999999995</v>
      </c>
      <c r="V282" s="21">
        <f t="shared" si="89"/>
        <v>0.55236116999999996</v>
      </c>
      <c r="W282" s="21">
        <f t="shared" si="89"/>
        <v>0.54379109999999997</v>
      </c>
      <c r="X282" s="21">
        <f t="shared" si="89"/>
        <v>0.54538225000000007</v>
      </c>
      <c r="Y282" s="21">
        <f t="shared" si="89"/>
        <v>0.54994564999999995</v>
      </c>
      <c r="Z282" s="21">
        <f t="shared" si="89"/>
        <v>0.55486455000000001</v>
      </c>
      <c r="AA282" s="21">
        <f t="shared" si="89"/>
        <v>0.54753027999999992</v>
      </c>
      <c r="AB282" s="21">
        <f t="shared" si="89"/>
        <v>0.55280938000000002</v>
      </c>
      <c r="AC282" s="21">
        <f t="shared" si="89"/>
        <v>0.55129994000000004</v>
      </c>
      <c r="AD282" s="21">
        <f t="shared" si="89"/>
        <v>0.5507822</v>
      </c>
      <c r="AE282" s="21">
        <f t="shared" si="89"/>
        <v>0.54494426000000007</v>
      </c>
      <c r="AF282" s="21">
        <f t="shared" si="89"/>
        <v>0.54416105999999997</v>
      </c>
      <c r="AG282" s="21">
        <f t="shared" si="89"/>
        <v>0.54145756999999994</v>
      </c>
      <c r="AH282" s="21">
        <f t="shared" si="89"/>
        <v>0.54763662999999996</v>
      </c>
      <c r="AI282" s="74">
        <f t="shared" si="90"/>
        <v>15.343358769999996</v>
      </c>
      <c r="AJ282" s="67">
        <f t="shared" ref="AJ282:AJ288" si="92">AI282/$AI$289</f>
        <v>2.4164302678016262E-3</v>
      </c>
    </row>
    <row r="283" spans="2:36" hidden="1" outlineLevel="1">
      <c r="B283" t="s">
        <v>523</v>
      </c>
      <c r="C283" t="s">
        <v>600</v>
      </c>
      <c r="D283" s="21">
        <f t="shared" si="91"/>
        <v>5.4767319999999994E-2</v>
      </c>
      <c r="E283" s="21">
        <f t="shared" si="88"/>
        <v>5.4812990000000006E-2</v>
      </c>
      <c r="F283" s="21">
        <f t="shared" si="88"/>
        <v>5.4838129999999999E-2</v>
      </c>
      <c r="G283" s="21">
        <f t="shared" si="88"/>
        <v>5.479875E-2</v>
      </c>
      <c r="H283" s="21">
        <f t="shared" si="88"/>
        <v>5.4812859999999998E-2</v>
      </c>
      <c r="I283" s="21">
        <f t="shared" si="88"/>
        <v>5.4797499999999999E-2</v>
      </c>
      <c r="J283" s="21">
        <f t="shared" si="88"/>
        <v>5.4815099999999992E-2</v>
      </c>
      <c r="K283" s="21">
        <f t="shared" si="88"/>
        <v>5.4856160000000001E-2</v>
      </c>
      <c r="L283" s="21">
        <f t="shared" si="88"/>
        <v>5.4898620000000002E-2</v>
      </c>
      <c r="M283" s="21">
        <f t="shared" si="88"/>
        <v>5.4967469999999997E-2</v>
      </c>
      <c r="N283" s="21">
        <f t="shared" si="88"/>
        <v>5.5033669999999993E-2</v>
      </c>
      <c r="O283" s="21">
        <f t="shared" si="88"/>
        <v>5.4952110000000005E-2</v>
      </c>
      <c r="P283" s="21">
        <f t="shared" si="88"/>
        <v>5.5003100000000006E-2</v>
      </c>
      <c r="Q283" s="21">
        <f t="shared" si="88"/>
        <v>5.5034400000000004E-2</v>
      </c>
      <c r="R283" s="21">
        <f t="shared" si="88"/>
        <v>5.5068349999999995E-2</v>
      </c>
      <c r="S283" s="21">
        <f t="shared" si="88"/>
        <v>5.5131490000000005E-2</v>
      </c>
      <c r="T283" s="21">
        <f t="shared" si="88"/>
        <v>5.5174099999999997E-2</v>
      </c>
      <c r="U283" s="21">
        <f t="shared" si="89"/>
        <v>5.5241849999999995E-2</v>
      </c>
      <c r="V283" s="21">
        <f t="shared" si="89"/>
        <v>5.5313929999999997E-2</v>
      </c>
      <c r="W283" s="21">
        <f t="shared" si="89"/>
        <v>5.5368410000000007E-2</v>
      </c>
      <c r="X283" s="21">
        <f t="shared" si="89"/>
        <v>5.5452359999999999E-2</v>
      </c>
      <c r="Y283" s="21">
        <f t="shared" si="89"/>
        <v>5.5536309999999992E-2</v>
      </c>
      <c r="Z283" s="21">
        <f t="shared" si="89"/>
        <v>5.5600570000000002E-2</v>
      </c>
      <c r="AA283" s="21">
        <f t="shared" si="89"/>
        <v>5.5696669999999997E-2</v>
      </c>
      <c r="AB283" s="21">
        <f t="shared" si="89"/>
        <v>5.5789840000000007E-2</v>
      </c>
      <c r="AC283" s="21">
        <f t="shared" si="89"/>
        <v>5.5894319999999997E-2</v>
      </c>
      <c r="AD283" s="21">
        <f t="shared" si="89"/>
        <v>5.5999079999999993E-2</v>
      </c>
      <c r="AE283" s="21">
        <f t="shared" si="89"/>
        <v>5.6111939999999999E-2</v>
      </c>
      <c r="AF283" s="21">
        <f t="shared" si="89"/>
        <v>5.6225079999999997E-2</v>
      </c>
      <c r="AG283" s="21">
        <f t="shared" si="89"/>
        <v>5.6346319999999991E-2</v>
      </c>
      <c r="AH283" s="21">
        <f t="shared" si="89"/>
        <v>5.6471609999999992E-2</v>
      </c>
      <c r="AI283" s="74">
        <f t="shared" si="90"/>
        <v>1.6052301</v>
      </c>
      <c r="AJ283" s="67">
        <f t="shared" si="92"/>
        <v>2.5280817965427999E-4</v>
      </c>
    </row>
    <row r="284" spans="2:36" hidden="1" outlineLevel="1">
      <c r="B284" t="s">
        <v>524</v>
      </c>
      <c r="C284" t="s">
        <v>600</v>
      </c>
      <c r="D284" s="21">
        <f t="shared" si="91"/>
        <v>1.4880340000000001E-2</v>
      </c>
      <c r="E284" s="21">
        <f t="shared" si="88"/>
        <v>1.4949469999999999E-2</v>
      </c>
      <c r="F284" s="21">
        <f t="shared" si="88"/>
        <v>1.4998910000000001E-2</v>
      </c>
      <c r="G284" s="21">
        <f t="shared" si="88"/>
        <v>1.50362E-2</v>
      </c>
      <c r="H284" s="21">
        <f t="shared" si="88"/>
        <v>1.507698E-2</v>
      </c>
      <c r="I284" s="21">
        <f t="shared" si="88"/>
        <v>1.5113989999999997E-2</v>
      </c>
      <c r="J284" s="21">
        <f t="shared" si="88"/>
        <v>1.515826E-2</v>
      </c>
      <c r="K284" s="21">
        <f t="shared" si="88"/>
        <v>1.5195550000000002E-2</v>
      </c>
      <c r="L284" s="21">
        <f t="shared" si="88"/>
        <v>1.5239819999999999E-2</v>
      </c>
      <c r="M284" s="21">
        <f t="shared" si="88"/>
        <v>1.527795E-2</v>
      </c>
      <c r="N284" s="21">
        <f t="shared" si="88"/>
        <v>1.5318730000000001E-2</v>
      </c>
      <c r="O284" s="21">
        <f t="shared" si="88"/>
        <v>1.5314120000000001E-2</v>
      </c>
      <c r="P284" s="21">
        <f t="shared" si="88"/>
        <v>1.554344E-2</v>
      </c>
      <c r="Q284" s="21">
        <f t="shared" si="88"/>
        <v>1.5776529999999997E-2</v>
      </c>
      <c r="R284" s="21">
        <f t="shared" si="88"/>
        <v>1.6017160000000003E-2</v>
      </c>
      <c r="S284" s="21">
        <f t="shared" si="88"/>
        <v>1.625542E-2</v>
      </c>
      <c r="T284" s="21">
        <f t="shared" si="88"/>
        <v>1.6499819999999998E-2</v>
      </c>
      <c r="U284" s="21">
        <f t="shared" si="89"/>
        <v>1.6746179999999999E-2</v>
      </c>
      <c r="V284" s="21">
        <f t="shared" si="89"/>
        <v>1.699575E-2</v>
      </c>
      <c r="W284" s="21">
        <f t="shared" si="89"/>
        <v>1.7253419999999998E-2</v>
      </c>
      <c r="X284" s="21">
        <f t="shared" si="89"/>
        <v>1.751109E-2</v>
      </c>
      <c r="Y284" s="21">
        <f t="shared" si="89"/>
        <v>1.7772530000000002E-2</v>
      </c>
      <c r="Z284" s="21">
        <f t="shared" si="89"/>
        <v>1.804151E-2</v>
      </c>
      <c r="AA284" s="21">
        <f t="shared" si="89"/>
        <v>1.8311609999999999E-2</v>
      </c>
      <c r="AB284" s="21">
        <f t="shared" si="89"/>
        <v>1.858632E-2</v>
      </c>
      <c r="AC284" s="21">
        <f t="shared" si="89"/>
        <v>1.8864240000000001E-2</v>
      </c>
      <c r="AD284" s="21">
        <f t="shared" si="89"/>
        <v>1.9150260000000002E-2</v>
      </c>
      <c r="AE284" s="21">
        <f t="shared" si="89"/>
        <v>1.943628E-2</v>
      </c>
      <c r="AF284" s="21">
        <f t="shared" si="89"/>
        <v>1.972691E-2</v>
      </c>
      <c r="AG284" s="21">
        <f t="shared" si="89"/>
        <v>2.0021589999999999E-2</v>
      </c>
      <c r="AH284" s="21">
        <f t="shared" si="89"/>
        <v>2.0324370000000001E-2</v>
      </c>
      <c r="AI284" s="74">
        <f t="shared" si="90"/>
        <v>0.49056493999999984</v>
      </c>
      <c r="AJ284" s="67">
        <f t="shared" si="92"/>
        <v>7.7259222514959719E-5</v>
      </c>
    </row>
    <row r="285" spans="2:36" hidden="1" outlineLevel="1">
      <c r="B285" t="s">
        <v>590</v>
      </c>
      <c r="C285" t="s">
        <v>600</v>
      </c>
      <c r="D285" s="21">
        <f t="shared" si="91"/>
        <v>184.56640000000004</v>
      </c>
      <c r="E285" s="21">
        <f t="shared" si="88"/>
        <v>187.23580999999999</v>
      </c>
      <c r="F285" s="21">
        <f t="shared" si="88"/>
        <v>189.94635500000001</v>
      </c>
      <c r="G285" s="21">
        <f t="shared" si="88"/>
        <v>192.60925500000002</v>
      </c>
      <c r="H285" s="21">
        <f t="shared" si="88"/>
        <v>195.29003499999999</v>
      </c>
      <c r="I285" s="21">
        <f t="shared" si="88"/>
        <v>197.96365500000002</v>
      </c>
      <c r="J285" s="21">
        <f t="shared" si="88"/>
        <v>199.97660500000001</v>
      </c>
      <c r="K285" s="21">
        <f t="shared" si="88"/>
        <v>201.92354000000003</v>
      </c>
      <c r="L285" s="21">
        <f t="shared" si="88"/>
        <v>203.90972500000001</v>
      </c>
      <c r="M285" s="21">
        <f t="shared" si="88"/>
        <v>205.92573999999999</v>
      </c>
      <c r="N285" s="21">
        <f t="shared" si="88"/>
        <v>207.91191000000001</v>
      </c>
      <c r="O285" s="21">
        <f t="shared" si="88"/>
        <v>209.14227000000002</v>
      </c>
      <c r="P285" s="21">
        <f t="shared" si="88"/>
        <v>210.40078999999997</v>
      </c>
      <c r="Q285" s="21">
        <f t="shared" si="88"/>
        <v>211.64157500000002</v>
      </c>
      <c r="R285" s="21">
        <f t="shared" si="88"/>
        <v>212.89953499999999</v>
      </c>
      <c r="S285" s="21">
        <f t="shared" si="88"/>
        <v>214.138555</v>
      </c>
      <c r="T285" s="21">
        <f t="shared" si="88"/>
        <v>216.25807</v>
      </c>
      <c r="U285" s="21">
        <f t="shared" si="89"/>
        <v>218.38582</v>
      </c>
      <c r="V285" s="21">
        <f t="shared" si="89"/>
        <v>220.47761500000001</v>
      </c>
      <c r="W285" s="21">
        <f t="shared" si="89"/>
        <v>222.59589499999998</v>
      </c>
      <c r="X285" s="21">
        <f t="shared" si="89"/>
        <v>224.69769000000002</v>
      </c>
      <c r="Y285" s="21">
        <f t="shared" si="89"/>
        <v>226.87253999999999</v>
      </c>
      <c r="Z285" s="21">
        <f t="shared" si="89"/>
        <v>229.03943499999997</v>
      </c>
      <c r="AA285" s="21">
        <f t="shared" si="89"/>
        <v>231.21709999999999</v>
      </c>
      <c r="AB285" s="21">
        <f t="shared" si="89"/>
        <v>233.36491999999998</v>
      </c>
      <c r="AC285" s="21">
        <f t="shared" si="89"/>
        <v>235.53950500000002</v>
      </c>
      <c r="AD285" s="21">
        <f t="shared" si="89"/>
        <v>237.68294</v>
      </c>
      <c r="AE285" s="21">
        <f t="shared" si="89"/>
        <v>239.882375</v>
      </c>
      <c r="AF285" s="21">
        <f t="shared" si="89"/>
        <v>242.02302500000002</v>
      </c>
      <c r="AG285" s="21">
        <f t="shared" si="89"/>
        <v>244.18472499999999</v>
      </c>
      <c r="AH285" s="21">
        <f t="shared" si="89"/>
        <v>246.38239499999997</v>
      </c>
      <c r="AI285" s="74">
        <f t="shared" si="90"/>
        <v>6322.283594999999</v>
      </c>
      <c r="AJ285" s="67">
        <f t="shared" si="92"/>
        <v>0.99569837801450822</v>
      </c>
    </row>
    <row r="286" spans="2:36" hidden="1" outlineLevel="1">
      <c r="B286" t="s">
        <v>530</v>
      </c>
      <c r="C286" t="s">
        <v>600</v>
      </c>
      <c r="D286" s="21">
        <f t="shared" si="91"/>
        <v>7.4189999999999993E-5</v>
      </c>
      <c r="E286" s="21">
        <f t="shared" si="88"/>
        <v>7.7400000000000011E-5</v>
      </c>
      <c r="F286" s="21">
        <f t="shared" si="88"/>
        <v>7.824000000000001E-5</v>
      </c>
      <c r="G286" s="21">
        <f t="shared" si="88"/>
        <v>7.8800000000000004E-5</v>
      </c>
      <c r="H286" s="21">
        <f t="shared" si="88"/>
        <v>8.229E-5</v>
      </c>
      <c r="I286" s="21">
        <f t="shared" si="88"/>
        <v>8.2849999999999995E-5</v>
      </c>
      <c r="J286" s="21">
        <f t="shared" si="88"/>
        <v>8.3689999999999993E-5</v>
      </c>
      <c r="K286" s="21">
        <f t="shared" si="88"/>
        <v>8.7180000000000002E-5</v>
      </c>
      <c r="L286" s="21">
        <f t="shared" si="88"/>
        <v>8.8020000000000001E-5</v>
      </c>
      <c r="M286" s="21">
        <f t="shared" si="88"/>
        <v>8.886E-5</v>
      </c>
      <c r="N286" s="21">
        <f t="shared" si="88"/>
        <v>9.2350000000000009E-5</v>
      </c>
      <c r="O286" s="21">
        <f t="shared" si="88"/>
        <v>9.3470000000000011E-5</v>
      </c>
      <c r="P286" s="21">
        <f t="shared" si="88"/>
        <v>9.6959999999999993E-5</v>
      </c>
      <c r="Q286" s="21">
        <f t="shared" si="88"/>
        <v>9.7799999999999992E-5</v>
      </c>
      <c r="R286" s="21">
        <f t="shared" si="88"/>
        <v>9.8640000000000004E-5</v>
      </c>
      <c r="S286" s="21">
        <f t="shared" si="88"/>
        <v>1.0241E-4</v>
      </c>
      <c r="T286" s="21">
        <f t="shared" si="88"/>
        <v>1.0352999999999999E-4</v>
      </c>
      <c r="U286" s="21">
        <f t="shared" si="89"/>
        <v>1.0730000000000001E-4</v>
      </c>
      <c r="V286" s="21">
        <f t="shared" si="89"/>
        <v>1.1107000000000001E-4</v>
      </c>
      <c r="W286" s="21">
        <f t="shared" si="89"/>
        <v>1.1247E-4</v>
      </c>
      <c r="X286" s="21">
        <f t="shared" si="89"/>
        <v>1.1624E-4</v>
      </c>
      <c r="Y286" s="21">
        <f t="shared" si="89"/>
        <v>1.1764000000000001E-4</v>
      </c>
      <c r="Z286" s="21">
        <f t="shared" si="89"/>
        <v>1.2169000000000001E-4</v>
      </c>
      <c r="AA286" s="21">
        <f t="shared" si="89"/>
        <v>1.2601999999999999E-4</v>
      </c>
      <c r="AB286" s="21">
        <f t="shared" si="89"/>
        <v>1.2713999999999998E-4</v>
      </c>
      <c r="AC286" s="21">
        <f t="shared" si="89"/>
        <v>1.3119E-4</v>
      </c>
      <c r="AD286" s="21">
        <f t="shared" si="89"/>
        <v>1.3524000000000001E-4</v>
      </c>
      <c r="AE286" s="21">
        <f t="shared" si="89"/>
        <v>1.3663999999999999E-4</v>
      </c>
      <c r="AF286" s="21">
        <f t="shared" si="89"/>
        <v>1.4069000000000001E-4</v>
      </c>
      <c r="AG286" s="21">
        <f t="shared" si="89"/>
        <v>1.4474E-4</v>
      </c>
      <c r="AH286" s="21">
        <f t="shared" si="89"/>
        <v>1.4614000000000001E-4</v>
      </c>
      <c r="AI286" s="74">
        <f t="shared" si="90"/>
        <v>3.1293000000000002E-3</v>
      </c>
      <c r="AJ286" s="67">
        <f t="shared" si="92"/>
        <v>4.9283441457529257E-7</v>
      </c>
    </row>
    <row r="287" spans="2:36" hidden="1" outlineLevel="1">
      <c r="B287" t="s">
        <v>531</v>
      </c>
      <c r="C287" t="s">
        <v>600</v>
      </c>
      <c r="D287" s="21">
        <f t="shared" si="91"/>
        <v>-0.38421499999999997</v>
      </c>
      <c r="E287" s="21">
        <f t="shared" si="88"/>
        <v>-0.38066500000000003</v>
      </c>
      <c r="F287" s="21">
        <f t="shared" si="88"/>
        <v>-0.37766</v>
      </c>
      <c r="G287" s="21">
        <f t="shared" si="88"/>
        <v>-0.37437500000000001</v>
      </c>
      <c r="H287" s="21">
        <f t="shared" si="88"/>
        <v>-0.37082499999999996</v>
      </c>
      <c r="I287" s="21">
        <f t="shared" si="88"/>
        <v>-0.36753999999999998</v>
      </c>
      <c r="J287" s="21">
        <f t="shared" si="88"/>
        <v>-0.36426999999999998</v>
      </c>
      <c r="K287" s="21">
        <f t="shared" si="88"/>
        <v>-0.360985</v>
      </c>
      <c r="L287" s="21">
        <f t="shared" si="88"/>
        <v>-0.357435</v>
      </c>
      <c r="M287" s="21">
        <f t="shared" si="88"/>
        <v>-0.35443000000000002</v>
      </c>
      <c r="N287" s="21">
        <f t="shared" si="88"/>
        <v>-0.35087999999999997</v>
      </c>
      <c r="O287" s="21">
        <f t="shared" si="88"/>
        <v>-0.34759499999999999</v>
      </c>
      <c r="P287" s="21">
        <f t="shared" si="88"/>
        <v>-0.34458999999999995</v>
      </c>
      <c r="Q287" s="21">
        <f t="shared" si="88"/>
        <v>-0.34104000000000001</v>
      </c>
      <c r="R287" s="21">
        <f t="shared" si="88"/>
        <v>-0.33775500000000003</v>
      </c>
      <c r="S287" s="21">
        <f t="shared" si="88"/>
        <v>-0.33448500000000003</v>
      </c>
      <c r="T287" s="21">
        <f t="shared" si="88"/>
        <v>-0.33120000000000005</v>
      </c>
      <c r="U287" s="21">
        <f t="shared" si="89"/>
        <v>-0.32765</v>
      </c>
      <c r="V287" s="21">
        <f t="shared" si="89"/>
        <v>-0.32464500000000002</v>
      </c>
      <c r="W287" s="21">
        <f t="shared" si="89"/>
        <v>-0.32135999999999998</v>
      </c>
      <c r="X287" s="21">
        <f t="shared" si="89"/>
        <v>-0.31781000000000004</v>
      </c>
      <c r="Y287" s="21">
        <f t="shared" si="89"/>
        <v>-0.314805</v>
      </c>
      <c r="Z287" s="21">
        <f t="shared" si="89"/>
        <v>-0.31125499999999995</v>
      </c>
      <c r="AA287" s="21">
        <f t="shared" si="89"/>
        <v>-0.30797000000000002</v>
      </c>
      <c r="AB287" s="21">
        <f t="shared" si="89"/>
        <v>-0.30469999999999997</v>
      </c>
      <c r="AC287" s="21">
        <f t="shared" si="89"/>
        <v>-0.30141499999999999</v>
      </c>
      <c r="AD287" s="21">
        <f t="shared" si="89"/>
        <v>-0.29813000000000001</v>
      </c>
      <c r="AE287" s="21">
        <f t="shared" si="89"/>
        <v>-0.29486000000000001</v>
      </c>
      <c r="AF287" s="21">
        <f t="shared" si="89"/>
        <v>-0.29157500000000003</v>
      </c>
      <c r="AG287" s="21">
        <f t="shared" si="89"/>
        <v>-0.28802499999999998</v>
      </c>
      <c r="AH287" s="21">
        <f t="shared" si="89"/>
        <v>-0.28502</v>
      </c>
      <c r="AI287" s="74">
        <f t="shared" si="90"/>
        <v>-9.6042850000000008</v>
      </c>
      <c r="AJ287" s="67">
        <f t="shared" si="92"/>
        <v>-1.5125817835903441E-3</v>
      </c>
    </row>
    <row r="288" spans="2:36" hidden="1" outlineLevel="1">
      <c r="B288" t="s">
        <v>532</v>
      </c>
      <c r="C288" t="s">
        <v>600</v>
      </c>
      <c r="D288" s="21">
        <f t="shared" si="91"/>
        <v>0</v>
      </c>
      <c r="E288" s="21">
        <f t="shared" si="88"/>
        <v>0</v>
      </c>
      <c r="F288" s="21">
        <f t="shared" si="88"/>
        <v>0</v>
      </c>
      <c r="G288" s="21">
        <f t="shared" si="88"/>
        <v>0</v>
      </c>
      <c r="H288" s="21">
        <f t="shared" si="88"/>
        <v>0</v>
      </c>
      <c r="I288" s="21">
        <f t="shared" si="88"/>
        <v>0</v>
      </c>
      <c r="J288" s="21">
        <f t="shared" si="88"/>
        <v>0</v>
      </c>
      <c r="K288" s="21">
        <f t="shared" si="88"/>
        <v>0</v>
      </c>
      <c r="L288" s="21">
        <f t="shared" si="88"/>
        <v>0</v>
      </c>
      <c r="M288" s="21">
        <f t="shared" si="88"/>
        <v>0</v>
      </c>
      <c r="N288" s="21">
        <f t="shared" si="88"/>
        <v>0</v>
      </c>
      <c r="O288" s="21">
        <f t="shared" si="88"/>
        <v>0</v>
      </c>
      <c r="P288" s="21">
        <f t="shared" si="88"/>
        <v>0</v>
      </c>
      <c r="Q288" s="21">
        <f t="shared" si="88"/>
        <v>0</v>
      </c>
      <c r="R288" s="21">
        <f t="shared" si="88"/>
        <v>0</v>
      </c>
      <c r="S288" s="21">
        <f t="shared" si="88"/>
        <v>0</v>
      </c>
      <c r="T288" s="21">
        <f t="shared" si="88"/>
        <v>0</v>
      </c>
      <c r="U288" s="21">
        <f t="shared" si="89"/>
        <v>0</v>
      </c>
      <c r="V288" s="21">
        <f t="shared" si="89"/>
        <v>0</v>
      </c>
      <c r="W288" s="21">
        <f t="shared" si="89"/>
        <v>0</v>
      </c>
      <c r="X288" s="21">
        <f t="shared" si="89"/>
        <v>0</v>
      </c>
      <c r="Y288" s="21">
        <f t="shared" si="89"/>
        <v>0</v>
      </c>
      <c r="Z288" s="21">
        <f t="shared" si="89"/>
        <v>0</v>
      </c>
      <c r="AA288" s="21">
        <f t="shared" si="89"/>
        <v>0</v>
      </c>
      <c r="AB288" s="21">
        <f t="shared" si="89"/>
        <v>0</v>
      </c>
      <c r="AC288" s="21">
        <f t="shared" si="89"/>
        <v>0</v>
      </c>
      <c r="AD288" s="21">
        <f t="shared" si="89"/>
        <v>0</v>
      </c>
      <c r="AE288" s="21">
        <f t="shared" si="89"/>
        <v>0</v>
      </c>
      <c r="AF288" s="21">
        <f t="shared" si="89"/>
        <v>0</v>
      </c>
      <c r="AG288" s="21">
        <f t="shared" si="89"/>
        <v>0</v>
      </c>
      <c r="AH288" s="21">
        <f t="shared" si="89"/>
        <v>0</v>
      </c>
      <c r="AI288" s="74">
        <f t="shared" si="90"/>
        <v>0</v>
      </c>
      <c r="AJ288" s="67">
        <f t="shared" si="92"/>
        <v>0</v>
      </c>
    </row>
    <row r="289" spans="1:38" hidden="1" outlineLevel="1">
      <c r="D289" s="69">
        <f t="shared" ref="D289" si="93">SUM(D281:D288)</f>
        <v>185.08752792000001</v>
      </c>
      <c r="E289" s="69">
        <f t="shared" ref="E289" si="94">SUM(E281:E288)</f>
        <v>187.92686718000002</v>
      </c>
      <c r="F289" s="69">
        <f t="shared" ref="F289" si="95">SUM(F281:F288)</f>
        <v>190.60571953000002</v>
      </c>
      <c r="G289" s="69">
        <f t="shared" ref="G289" si="96">SUM(G281:G288)</f>
        <v>193.29489168000003</v>
      </c>
      <c r="H289" s="69">
        <f t="shared" ref="H289" si="97">SUM(H281:H288)</f>
        <v>196.01319744</v>
      </c>
      <c r="I289" s="69">
        <f t="shared" ref="I289" si="98">SUM(I281:I288)</f>
        <v>198.73833636000003</v>
      </c>
      <c r="J289" s="69">
        <f t="shared" ref="J289" si="99">SUM(J281:J288)</f>
        <v>200.75935351000001</v>
      </c>
      <c r="K289" s="69">
        <f t="shared" ref="K289" si="100">SUM(K281:K288)</f>
        <v>202.71376683000005</v>
      </c>
      <c r="L289" s="69">
        <f t="shared" ref="L289" si="101">SUM(L281:L288)</f>
        <v>204.73206937999998</v>
      </c>
      <c r="M289" s="69">
        <f t="shared" ref="M289" si="102">SUM(M281:M288)</f>
        <v>206.76870668999999</v>
      </c>
      <c r="N289" s="69">
        <f t="shared" ref="N289" si="103">SUM(N281:N288)</f>
        <v>208.79193051999999</v>
      </c>
      <c r="O289" s="69">
        <f t="shared" ref="O289" si="104">SUM(O281:O288)</f>
        <v>210.05247288000001</v>
      </c>
      <c r="P289" s="69">
        <f t="shared" ref="P289" si="105">SUM(P281:P288)</f>
        <v>211.33371111999998</v>
      </c>
      <c r="Q289" s="69">
        <f t="shared" ref="Q289" si="106">SUM(Q281:Q288)</f>
        <v>212.60622885000001</v>
      </c>
      <c r="R289" s="69">
        <f t="shared" ref="R289" si="107">SUM(R281:R288)</f>
        <v>213.88653493000001</v>
      </c>
      <c r="S289" s="69">
        <f t="shared" ref="S289" si="108">SUM(S281:S288)</f>
        <v>215.13677720000001</v>
      </c>
      <c r="T289" s="69">
        <f t="shared" ref="T289" si="109">SUM(T281:T288)</f>
        <v>217.25870627999998</v>
      </c>
      <c r="U289" s="69">
        <f t="shared" ref="U289" si="110">SUM(U281:U288)</f>
        <v>219.39285991</v>
      </c>
      <c r="V289" s="69">
        <f t="shared" ref="V289" si="111">SUM(V281:V288)</f>
        <v>221.48684436000002</v>
      </c>
      <c r="W289" s="69">
        <f t="shared" ref="W289" si="112">SUM(W281:W288)</f>
        <v>223.60171613999998</v>
      </c>
      <c r="X289" s="69">
        <f t="shared" ref="X289" si="113">SUM(X281:X288)</f>
        <v>225.71101025000002</v>
      </c>
      <c r="Y289" s="69">
        <f t="shared" ref="Y289" si="114">SUM(Y281:Y288)</f>
        <v>227.89583311999999</v>
      </c>
      <c r="Z289" s="69">
        <f t="shared" ref="Z289" si="115">SUM(Z281:Z288)</f>
        <v>230.07348724999997</v>
      </c>
      <c r="AA289" s="69">
        <f t="shared" ref="AA289" si="116">SUM(AA281:AA288)</f>
        <v>232.24991942999998</v>
      </c>
      <c r="AB289" s="69">
        <f t="shared" ref="AB289" si="117">SUM(AB281:AB288)</f>
        <v>234.40954950999998</v>
      </c>
      <c r="AC289" s="69">
        <f t="shared" ref="AC289" si="118">SUM(AC281:AC288)</f>
        <v>236.58969475000001</v>
      </c>
      <c r="AD289" s="69">
        <f t="shared" ref="AD289" si="119">SUM(AD281:AD288)</f>
        <v>238.73989521999999</v>
      </c>
      <c r="AE289" s="69">
        <f t="shared" ref="AE289" si="120">SUM(AE281:AE288)</f>
        <v>240.94010286</v>
      </c>
      <c r="AF289" s="69">
        <f t="shared" ref="AF289" si="121">SUM(AF281:AF288)</f>
        <v>243.08815854000002</v>
      </c>
      <c r="AG289" s="69">
        <f t="shared" ref="AG289" si="122">SUM(AG281:AG288)</f>
        <v>245.25622885999996</v>
      </c>
      <c r="AH289" s="69">
        <f t="shared" ref="AH289" si="123">SUM(AH281:AH288)</f>
        <v>247.46945834999997</v>
      </c>
      <c r="AI289" s="75">
        <f t="shared" ref="AI289" si="124">SUM(AI281:AI288)</f>
        <v>6349.597161749999</v>
      </c>
      <c r="AJ289" s="68">
        <f t="shared" ref="AJ289" si="125">SUM(AJ281:AJ288)</f>
        <v>1</v>
      </c>
    </row>
    <row r="290" spans="1:38" hidden="1" outlineLevel="1"/>
    <row r="291" spans="1:38" collapsed="1"/>
    <row r="293" spans="1:38">
      <c r="A293" s="4" t="s">
        <v>279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8" hidden="1" outlineLevel="1">
      <c r="A294" t="s">
        <v>236</v>
      </c>
    </row>
    <row r="295" spans="1:38" hidden="1" outlineLevel="1">
      <c r="A295" t="s">
        <v>513</v>
      </c>
      <c r="D295">
        <v>2016</v>
      </c>
      <c r="E295">
        <v>2017</v>
      </c>
      <c r="F295">
        <v>2018</v>
      </c>
      <c r="G295">
        <v>2019</v>
      </c>
      <c r="H295">
        <v>2020</v>
      </c>
      <c r="I295">
        <v>2021</v>
      </c>
      <c r="J295">
        <v>2022</v>
      </c>
      <c r="K295">
        <v>2023</v>
      </c>
      <c r="L295">
        <v>2024</v>
      </c>
      <c r="M295">
        <v>2025</v>
      </c>
      <c r="N295">
        <v>2026</v>
      </c>
      <c r="O295">
        <v>2027</v>
      </c>
      <c r="P295">
        <v>2028</v>
      </c>
      <c r="Q295">
        <v>2029</v>
      </c>
      <c r="R295">
        <v>2030</v>
      </c>
      <c r="S295">
        <v>2031</v>
      </c>
      <c r="T295">
        <v>2032</v>
      </c>
      <c r="U295">
        <v>2033</v>
      </c>
      <c r="V295">
        <v>2034</v>
      </c>
      <c r="W295">
        <v>2035</v>
      </c>
      <c r="X295">
        <v>2036</v>
      </c>
      <c r="Y295">
        <v>2037</v>
      </c>
      <c r="Z295">
        <v>2038</v>
      </c>
      <c r="AA295">
        <v>2039</v>
      </c>
      <c r="AB295">
        <v>2040</v>
      </c>
      <c r="AC295">
        <v>2041</v>
      </c>
      <c r="AD295">
        <v>2042</v>
      </c>
      <c r="AE295">
        <v>2043</v>
      </c>
      <c r="AF295">
        <v>2044</v>
      </c>
      <c r="AG295">
        <v>2045</v>
      </c>
      <c r="AH295">
        <v>2046</v>
      </c>
      <c r="AI295">
        <v>2047</v>
      </c>
      <c r="AJ295">
        <v>2048</v>
      </c>
      <c r="AK295">
        <v>2049</v>
      </c>
      <c r="AL295">
        <v>2050</v>
      </c>
    </row>
    <row r="296" spans="1:38" hidden="1" outlineLevel="1">
      <c r="A296" t="s">
        <v>601</v>
      </c>
      <c r="B296" t="s">
        <v>521</v>
      </c>
      <c r="C296" t="s">
        <v>412</v>
      </c>
      <c r="D296">
        <v>2.2785500000000001</v>
      </c>
      <c r="E296">
        <v>2.4099599999999999</v>
      </c>
      <c r="F296">
        <v>2.5412400000000002</v>
      </c>
      <c r="G296">
        <v>2.67239</v>
      </c>
      <c r="H296">
        <v>2.8048099999999998</v>
      </c>
      <c r="I296">
        <v>2.8704700000000001</v>
      </c>
      <c r="J296">
        <v>2.9374899999999999</v>
      </c>
      <c r="K296">
        <v>3.00447</v>
      </c>
      <c r="L296">
        <v>3.07138</v>
      </c>
      <c r="M296">
        <v>3.1396999999999999</v>
      </c>
      <c r="N296">
        <v>3.2063000000000001</v>
      </c>
      <c r="O296">
        <v>3.2743199999999999</v>
      </c>
      <c r="P296">
        <v>3.3422800000000001</v>
      </c>
      <c r="Q296">
        <v>3.4102100000000002</v>
      </c>
      <c r="R296">
        <v>3.4787300000000001</v>
      </c>
      <c r="S296">
        <v>3.2630499999999998</v>
      </c>
      <c r="T296">
        <v>3.4657100000000001</v>
      </c>
      <c r="U296">
        <v>3.6681900000000001</v>
      </c>
      <c r="V296">
        <v>3.87053</v>
      </c>
      <c r="W296">
        <v>4.0697799999999997</v>
      </c>
      <c r="X296">
        <v>4.2977400000000001</v>
      </c>
      <c r="Y296">
        <v>4.5225400000000002</v>
      </c>
      <c r="Z296">
        <v>4.7471300000000003</v>
      </c>
      <c r="AA296">
        <v>4.9714900000000002</v>
      </c>
      <c r="AB296">
        <v>5.1924200000000003</v>
      </c>
      <c r="AC296">
        <v>5.4138700000000002</v>
      </c>
      <c r="AD296">
        <v>5.6319299999999997</v>
      </c>
      <c r="AE296">
        <v>5.8498200000000002</v>
      </c>
      <c r="AF296">
        <v>6.06752</v>
      </c>
      <c r="AG296">
        <v>6.2822500000000003</v>
      </c>
      <c r="AH296">
        <v>6.4916099999999997</v>
      </c>
      <c r="AI296">
        <v>6.6980500000000003</v>
      </c>
      <c r="AJ296">
        <v>6.9044299999999996</v>
      </c>
      <c r="AK296">
        <v>7.1106999999999996</v>
      </c>
      <c r="AL296">
        <v>7.3164499999999997</v>
      </c>
    </row>
    <row r="297" spans="1:38" hidden="1" outlineLevel="1">
      <c r="A297" t="s">
        <v>601</v>
      </c>
      <c r="B297" t="s">
        <v>521</v>
      </c>
      <c r="C297" t="s">
        <v>411</v>
      </c>
      <c r="D297">
        <v>2.25949</v>
      </c>
      <c r="E297">
        <v>2.3946200000000002</v>
      </c>
      <c r="F297">
        <v>2.5297700000000001</v>
      </c>
      <c r="G297">
        <v>2.6649500000000002</v>
      </c>
      <c r="H297">
        <v>2.8014100000000002</v>
      </c>
      <c r="I297">
        <v>2.8711000000000002</v>
      </c>
      <c r="J297">
        <v>2.9420600000000001</v>
      </c>
      <c r="K297">
        <v>3.0130400000000002</v>
      </c>
      <c r="L297">
        <v>3.0840000000000001</v>
      </c>
      <c r="M297">
        <v>3.1566999999999998</v>
      </c>
      <c r="N297">
        <v>3.22838</v>
      </c>
      <c r="O297">
        <v>3.3017699999999999</v>
      </c>
      <c r="P297">
        <v>3.3751699999999998</v>
      </c>
      <c r="Q297">
        <v>3.4485800000000002</v>
      </c>
      <c r="R297">
        <v>3.5229200000000001</v>
      </c>
      <c r="S297">
        <v>3.8055099999999999</v>
      </c>
      <c r="T297">
        <v>4.0317800000000004</v>
      </c>
      <c r="U297">
        <v>4.25807</v>
      </c>
      <c r="V297">
        <v>4.4843999999999999</v>
      </c>
      <c r="W297">
        <v>4.7076900000000004</v>
      </c>
      <c r="X297">
        <v>4.9578300000000004</v>
      </c>
      <c r="Y297">
        <v>5.2049500000000002</v>
      </c>
      <c r="Z297">
        <v>5.4521199999999999</v>
      </c>
      <c r="AA297">
        <v>5.6993400000000003</v>
      </c>
      <c r="AB297">
        <v>5.9432099999999997</v>
      </c>
      <c r="AC297">
        <v>6.1889000000000003</v>
      </c>
      <c r="AD297">
        <v>6.4312399999999998</v>
      </c>
      <c r="AE297">
        <v>6.67361</v>
      </c>
      <c r="AF297">
        <v>6.91601</v>
      </c>
      <c r="AG297">
        <v>7.1558200000000003</v>
      </c>
      <c r="AH297">
        <v>7.3920500000000002</v>
      </c>
      <c r="AI297">
        <v>7.6256500000000003</v>
      </c>
      <c r="AJ297">
        <v>7.8592899999999997</v>
      </c>
      <c r="AK297">
        <v>8.0929300000000008</v>
      </c>
      <c r="AL297">
        <v>8.3262300000000007</v>
      </c>
    </row>
    <row r="298" spans="1:38" hidden="1" outlineLevel="1">
      <c r="A298" t="s">
        <v>601</v>
      </c>
      <c r="B298" t="s">
        <v>521</v>
      </c>
      <c r="C298" t="s">
        <v>595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hidden="1" outlineLevel="1">
      <c r="A299" t="s">
        <v>601</v>
      </c>
      <c r="B299" t="s">
        <v>522</v>
      </c>
      <c r="C299" t="s">
        <v>412</v>
      </c>
      <c r="D299">
        <v>7.9488600000000006E-2</v>
      </c>
      <c r="E299">
        <v>8.3617499999999997E-2</v>
      </c>
      <c r="F299">
        <v>8.7626099999999998E-2</v>
      </c>
      <c r="G299">
        <v>9.1508500000000007E-2</v>
      </c>
      <c r="H299">
        <v>9.5787200000000003E-2</v>
      </c>
      <c r="I299">
        <v>0.102022</v>
      </c>
      <c r="J299">
        <v>0.108531</v>
      </c>
      <c r="K299">
        <v>0.11497400000000001</v>
      </c>
      <c r="L299">
        <v>0.121297</v>
      </c>
      <c r="M299">
        <v>0.12792400000000001</v>
      </c>
      <c r="N299">
        <v>0.135992</v>
      </c>
      <c r="O299">
        <v>0.14412700000000001</v>
      </c>
      <c r="P299">
        <v>0.152561</v>
      </c>
      <c r="Q299">
        <v>0.16108700000000001</v>
      </c>
      <c r="R299">
        <v>0.16969999999999999</v>
      </c>
      <c r="S299">
        <v>0.181334</v>
      </c>
      <c r="T299">
        <v>0.19328899999999999</v>
      </c>
      <c r="U299">
        <v>0.20502300000000001</v>
      </c>
      <c r="V299">
        <v>0.21685099999999999</v>
      </c>
      <c r="W299">
        <v>0.22909299999999999</v>
      </c>
      <c r="X299">
        <v>0.25025900000000001</v>
      </c>
      <c r="Y299">
        <v>0.27165400000000001</v>
      </c>
      <c r="Z299">
        <v>0.292821</v>
      </c>
      <c r="AA299">
        <v>0.31409900000000002</v>
      </c>
      <c r="AB299">
        <v>0.34198499999999998</v>
      </c>
      <c r="AC299">
        <v>0.38350200000000001</v>
      </c>
      <c r="AD299">
        <v>0.42693999999999999</v>
      </c>
      <c r="AE299">
        <v>0.47097800000000001</v>
      </c>
      <c r="AF299">
        <v>0.51542900000000003</v>
      </c>
      <c r="AG299">
        <v>0.56001999999999996</v>
      </c>
      <c r="AH299">
        <v>0.62092700000000001</v>
      </c>
      <c r="AI299">
        <v>0.68177399999999999</v>
      </c>
      <c r="AJ299">
        <v>0.74282599999999999</v>
      </c>
      <c r="AK299">
        <v>0.80410999999999999</v>
      </c>
      <c r="AL299">
        <v>0.86563000000000001</v>
      </c>
    </row>
    <row r="300" spans="1:38" hidden="1" outlineLevel="1">
      <c r="A300" t="s">
        <v>601</v>
      </c>
      <c r="B300" t="s">
        <v>522</v>
      </c>
      <c r="C300" t="s">
        <v>411</v>
      </c>
      <c r="D300">
        <v>0.76909899999999998</v>
      </c>
      <c r="E300">
        <v>0.80567500000000003</v>
      </c>
      <c r="F300">
        <v>0.83898700000000004</v>
      </c>
      <c r="G300">
        <v>0.87142399999999998</v>
      </c>
      <c r="H300">
        <v>0.90841899999999998</v>
      </c>
      <c r="I300">
        <v>0.965924</v>
      </c>
      <c r="J300">
        <v>1.02783</v>
      </c>
      <c r="K300">
        <v>1.0890299999999999</v>
      </c>
      <c r="L300">
        <v>1.15012</v>
      </c>
      <c r="M300">
        <v>1.21557</v>
      </c>
      <c r="N300">
        <v>1.2949600000000001</v>
      </c>
      <c r="O300">
        <v>1.3748899999999999</v>
      </c>
      <c r="P300">
        <v>1.4589300000000001</v>
      </c>
      <c r="Q300">
        <v>1.5436000000000001</v>
      </c>
      <c r="R300">
        <v>1.6289199999999999</v>
      </c>
      <c r="S300">
        <v>1.74787</v>
      </c>
      <c r="T300">
        <v>1.8705700000000001</v>
      </c>
      <c r="U300">
        <v>1.9921599999999999</v>
      </c>
      <c r="V300">
        <v>2.1143999999999998</v>
      </c>
      <c r="W300">
        <v>2.2390400000000001</v>
      </c>
      <c r="X300">
        <v>2.4594999999999998</v>
      </c>
      <c r="Y300">
        <v>2.68242</v>
      </c>
      <c r="Z300">
        <v>2.9043199999999998</v>
      </c>
      <c r="AA300">
        <v>3.1271599999999999</v>
      </c>
      <c r="AB300">
        <v>3.3428900000000001</v>
      </c>
      <c r="AC300">
        <v>3.6369600000000002</v>
      </c>
      <c r="AD300">
        <v>3.9589599999999998</v>
      </c>
      <c r="AE300">
        <v>4.28111</v>
      </c>
      <c r="AF300">
        <v>4.6061699999999997</v>
      </c>
      <c r="AG300">
        <v>4.9315499999999997</v>
      </c>
      <c r="AH300">
        <v>5.3844700000000003</v>
      </c>
      <c r="AI300">
        <v>5.8357400000000004</v>
      </c>
      <c r="AJ300">
        <v>6.2830199999999996</v>
      </c>
      <c r="AK300">
        <v>6.7276899999999999</v>
      </c>
      <c r="AL300">
        <v>7.17136</v>
      </c>
    </row>
    <row r="301" spans="1:38" hidden="1" outlineLevel="1">
      <c r="A301" t="s">
        <v>601</v>
      </c>
      <c r="B301" t="s">
        <v>522</v>
      </c>
      <c r="C301" t="s">
        <v>595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hidden="1" outlineLevel="1">
      <c r="A302" t="s">
        <v>601</v>
      </c>
      <c r="B302" t="s">
        <v>523</v>
      </c>
      <c r="C302" t="s">
        <v>412</v>
      </c>
      <c r="D302">
        <v>0.45831300000000003</v>
      </c>
      <c r="E302">
        <v>0.45591599999999999</v>
      </c>
      <c r="F302">
        <v>0.45351999999999998</v>
      </c>
      <c r="G302">
        <v>0.451123</v>
      </c>
      <c r="H302">
        <v>0.44872400000000001</v>
      </c>
      <c r="I302">
        <v>0.443803</v>
      </c>
      <c r="J302">
        <v>0.43888100000000002</v>
      </c>
      <c r="K302">
        <v>0.43396000000000001</v>
      </c>
      <c r="L302">
        <v>0.429039</v>
      </c>
      <c r="M302">
        <v>0.42411700000000002</v>
      </c>
      <c r="N302">
        <v>0.41215000000000002</v>
      </c>
      <c r="O302">
        <v>0.40018300000000001</v>
      </c>
      <c r="P302">
        <v>0.388214</v>
      </c>
      <c r="Q302">
        <v>0.376247</v>
      </c>
      <c r="R302">
        <v>0.36427900000000002</v>
      </c>
      <c r="S302">
        <v>0.35152</v>
      </c>
      <c r="T302">
        <v>0.33876200000000001</v>
      </c>
      <c r="U302">
        <v>0.32600299999999999</v>
      </c>
      <c r="V302">
        <v>0.31324400000000002</v>
      </c>
      <c r="W302">
        <v>0.300485</v>
      </c>
      <c r="X302">
        <v>0.285049</v>
      </c>
      <c r="Y302">
        <v>0.26961200000000002</v>
      </c>
      <c r="Z302">
        <v>0.25417600000000001</v>
      </c>
      <c r="AA302">
        <v>0.23874000000000001</v>
      </c>
      <c r="AB302">
        <v>0.223304</v>
      </c>
      <c r="AC302">
        <v>0.208645</v>
      </c>
      <c r="AD302">
        <v>0.19398699999999999</v>
      </c>
      <c r="AE302">
        <v>0.17932799999999999</v>
      </c>
      <c r="AF302">
        <v>0.16466900000000001</v>
      </c>
      <c r="AG302">
        <v>0.15001100000000001</v>
      </c>
      <c r="AH302">
        <v>0.136326</v>
      </c>
      <c r="AI302">
        <v>0.122642</v>
      </c>
      <c r="AJ302">
        <v>0.108957</v>
      </c>
      <c r="AK302">
        <v>9.5273099999999999E-2</v>
      </c>
      <c r="AL302">
        <v>8.1588800000000003E-2</v>
      </c>
    </row>
    <row r="303" spans="1:38" hidden="1" outlineLevel="1">
      <c r="A303" t="s">
        <v>601</v>
      </c>
      <c r="B303" t="s">
        <v>523</v>
      </c>
      <c r="C303" t="s">
        <v>411</v>
      </c>
      <c r="D303">
        <v>2.4066000000000001</v>
      </c>
      <c r="E303">
        <v>2.3848799999999999</v>
      </c>
      <c r="F303">
        <v>2.3631600000000001</v>
      </c>
      <c r="G303">
        <v>2.34145</v>
      </c>
      <c r="H303">
        <v>2.3197199999999998</v>
      </c>
      <c r="I303">
        <v>2.2825600000000001</v>
      </c>
      <c r="J303">
        <v>2.2454000000000001</v>
      </c>
      <c r="K303">
        <v>2.20824</v>
      </c>
      <c r="L303">
        <v>2.17109</v>
      </c>
      <c r="M303">
        <v>2.1339299999999999</v>
      </c>
      <c r="N303">
        <v>2.05938</v>
      </c>
      <c r="O303">
        <v>1.9848300000000001</v>
      </c>
      <c r="P303">
        <v>1.9102600000000001</v>
      </c>
      <c r="Q303">
        <v>1.83571</v>
      </c>
      <c r="R303">
        <v>1.7611600000000001</v>
      </c>
      <c r="S303">
        <v>1.68154</v>
      </c>
      <c r="T303">
        <v>1.6019300000000001</v>
      </c>
      <c r="U303">
        <v>1.5223100000000001</v>
      </c>
      <c r="V303">
        <v>1.44269</v>
      </c>
      <c r="W303">
        <v>1.36307</v>
      </c>
      <c r="X303">
        <v>1.2708699999999999</v>
      </c>
      <c r="Y303">
        <v>1.1786700000000001</v>
      </c>
      <c r="Z303">
        <v>1.08647</v>
      </c>
      <c r="AA303">
        <v>0.99426899999999996</v>
      </c>
      <c r="AB303">
        <v>0.90207000000000004</v>
      </c>
      <c r="AC303">
        <v>0.81422300000000003</v>
      </c>
      <c r="AD303">
        <v>0.72637799999999997</v>
      </c>
      <c r="AE303">
        <v>0.63853199999999999</v>
      </c>
      <c r="AF303">
        <v>0.55068700000000004</v>
      </c>
      <c r="AG303">
        <v>0.462843</v>
      </c>
      <c r="AH303">
        <v>0.38047700000000001</v>
      </c>
      <c r="AI303">
        <v>0.29811300000000002</v>
      </c>
      <c r="AJ303">
        <v>0.215749</v>
      </c>
      <c r="AK303">
        <v>0.133385</v>
      </c>
      <c r="AL303">
        <v>5.1021400000000001E-2</v>
      </c>
    </row>
    <row r="304" spans="1:38" hidden="1" outlineLevel="1">
      <c r="A304" t="s">
        <v>601</v>
      </c>
      <c r="B304" t="s">
        <v>523</v>
      </c>
      <c r="C304" t="s">
        <v>595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40" hidden="1" outlineLevel="1">
      <c r="A305" t="s">
        <v>601</v>
      </c>
      <c r="B305" t="s">
        <v>524</v>
      </c>
      <c r="C305" t="s">
        <v>412</v>
      </c>
      <c r="D305">
        <v>1.8362E-2</v>
      </c>
      <c r="E305">
        <v>1.9643999999999998E-2</v>
      </c>
      <c r="F305">
        <v>2.0926E-2</v>
      </c>
      <c r="G305">
        <v>2.2208100000000001E-2</v>
      </c>
      <c r="H305">
        <v>2.34901E-2</v>
      </c>
      <c r="I305">
        <v>2.5612300000000001E-2</v>
      </c>
      <c r="J305">
        <v>2.7734399999999999E-2</v>
      </c>
      <c r="K305">
        <v>2.98566E-2</v>
      </c>
      <c r="L305">
        <v>3.1978699999999999E-2</v>
      </c>
      <c r="M305">
        <v>3.4100800000000001E-2</v>
      </c>
      <c r="N305">
        <v>3.7267300000000003E-2</v>
      </c>
      <c r="O305">
        <v>4.0433799999999999E-2</v>
      </c>
      <c r="P305">
        <v>4.3600399999999997E-2</v>
      </c>
      <c r="Q305">
        <v>4.67669E-2</v>
      </c>
      <c r="R305">
        <v>4.9933400000000003E-2</v>
      </c>
      <c r="S305">
        <v>5.4707600000000002E-2</v>
      </c>
      <c r="T305">
        <v>5.9481800000000001E-2</v>
      </c>
      <c r="U305">
        <v>6.4255999999999994E-2</v>
      </c>
      <c r="V305">
        <v>6.90302E-2</v>
      </c>
      <c r="W305">
        <v>7.3804400000000006E-2</v>
      </c>
      <c r="X305">
        <v>8.4149500000000002E-2</v>
      </c>
      <c r="Y305">
        <v>9.4494700000000001E-2</v>
      </c>
      <c r="Z305">
        <v>0.10484</v>
      </c>
      <c r="AA305">
        <v>0.115185</v>
      </c>
      <c r="AB305">
        <v>0.12553</v>
      </c>
      <c r="AC305">
        <v>0.143341</v>
      </c>
      <c r="AD305">
        <v>0.16115099999999999</v>
      </c>
      <c r="AE305">
        <v>0.17896200000000001</v>
      </c>
      <c r="AF305">
        <v>0.196773</v>
      </c>
      <c r="AG305">
        <v>0.214583</v>
      </c>
      <c r="AH305">
        <v>0.24518799999999999</v>
      </c>
      <c r="AI305">
        <v>0.27579199999999998</v>
      </c>
      <c r="AJ305">
        <v>0.306396</v>
      </c>
      <c r="AK305">
        <v>0.33700000000000002</v>
      </c>
      <c r="AL305">
        <v>0.36760199999999998</v>
      </c>
    </row>
    <row r="306" spans="1:40" hidden="1" outlineLevel="1">
      <c r="A306" t="s">
        <v>601</v>
      </c>
      <c r="B306" t="s">
        <v>524</v>
      </c>
      <c r="C306" t="s">
        <v>411</v>
      </c>
      <c r="D306">
        <v>2.54974E-2</v>
      </c>
      <c r="E306">
        <v>2.6362699999999999E-2</v>
      </c>
      <c r="F306">
        <v>2.7227999999999999E-2</v>
      </c>
      <c r="G306">
        <v>2.8093400000000001E-2</v>
      </c>
      <c r="H306">
        <v>2.89587E-2</v>
      </c>
      <c r="I306">
        <v>3.0352199999999999E-2</v>
      </c>
      <c r="J306">
        <v>3.1745599999999999E-2</v>
      </c>
      <c r="K306">
        <v>3.3139000000000002E-2</v>
      </c>
      <c r="L306">
        <v>3.4532399999999998E-2</v>
      </c>
      <c r="M306">
        <v>3.5925899999999997E-2</v>
      </c>
      <c r="N306">
        <v>3.7846499999999998E-2</v>
      </c>
      <c r="O306">
        <v>3.9766999999999997E-2</v>
      </c>
      <c r="P306">
        <v>4.1687700000000001E-2</v>
      </c>
      <c r="Q306">
        <v>4.36082E-2</v>
      </c>
      <c r="R306">
        <v>4.5528800000000001E-2</v>
      </c>
      <c r="S306">
        <v>4.8453900000000001E-2</v>
      </c>
      <c r="T306">
        <v>5.1379000000000001E-2</v>
      </c>
      <c r="U306">
        <v>5.4304100000000001E-2</v>
      </c>
      <c r="V306">
        <v>5.7229200000000001E-2</v>
      </c>
      <c r="W306">
        <v>6.0154300000000001E-2</v>
      </c>
      <c r="X306">
        <v>6.6752800000000001E-2</v>
      </c>
      <c r="Y306">
        <v>7.3351299999999994E-2</v>
      </c>
      <c r="Z306">
        <v>7.9949599999999996E-2</v>
      </c>
      <c r="AA306">
        <v>8.6548100000000003E-2</v>
      </c>
      <c r="AB306">
        <v>9.3146599999999996E-2</v>
      </c>
      <c r="AC306">
        <v>0.104381</v>
      </c>
      <c r="AD306">
        <v>0.115615</v>
      </c>
      <c r="AE306">
        <v>0.12684999999999999</v>
      </c>
      <c r="AF306">
        <v>0.13808500000000001</v>
      </c>
      <c r="AG306">
        <v>0.14931900000000001</v>
      </c>
      <c r="AH306">
        <v>0.168159</v>
      </c>
      <c r="AI306">
        <v>0.186999</v>
      </c>
      <c r="AJ306">
        <v>0.20583799999999999</v>
      </c>
      <c r="AK306">
        <v>0.22467799999999999</v>
      </c>
      <c r="AL306">
        <v>0.24351700000000001</v>
      </c>
    </row>
    <row r="307" spans="1:40" hidden="1" outlineLevel="1">
      <c r="A307" t="s">
        <v>601</v>
      </c>
      <c r="B307" t="s">
        <v>524</v>
      </c>
      <c r="C307" t="s">
        <v>595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40" hidden="1" outlineLevel="1">
      <c r="A308" t="s">
        <v>601</v>
      </c>
      <c r="B308" t="s">
        <v>590</v>
      </c>
      <c r="C308" t="s">
        <v>412</v>
      </c>
      <c r="D308">
        <v>220.245</v>
      </c>
      <c r="E308">
        <v>222.05600000000001</v>
      </c>
      <c r="F308">
        <v>224.869</v>
      </c>
      <c r="G308">
        <v>226.59100000000001</v>
      </c>
      <c r="H308">
        <v>229.40299999999999</v>
      </c>
      <c r="I308">
        <v>230.637</v>
      </c>
      <c r="J308">
        <v>230.86199999999999</v>
      </c>
      <c r="K308">
        <v>232.09700000000001</v>
      </c>
      <c r="L308">
        <v>233.333</v>
      </c>
      <c r="M308">
        <v>233.66900000000001</v>
      </c>
      <c r="N308">
        <v>235.898</v>
      </c>
      <c r="O308">
        <v>238.22499999999999</v>
      </c>
      <c r="P308">
        <v>240.55500000000001</v>
      </c>
      <c r="Q308">
        <v>242.875</v>
      </c>
      <c r="R308">
        <v>244.20599999999999</v>
      </c>
      <c r="S308">
        <v>246.43799999999999</v>
      </c>
      <c r="T308">
        <v>248.77199999999999</v>
      </c>
      <c r="U308">
        <v>251.107</v>
      </c>
      <c r="V308">
        <v>252.34299999999999</v>
      </c>
      <c r="W308">
        <v>254.66900000000001</v>
      </c>
      <c r="X308">
        <v>257.00799999999998</v>
      </c>
      <c r="Y308">
        <v>259.34800000000001</v>
      </c>
      <c r="Z308">
        <v>260.69</v>
      </c>
      <c r="AA308">
        <v>263.03300000000002</v>
      </c>
      <c r="AB308">
        <v>265.27699999999999</v>
      </c>
      <c r="AC308">
        <v>267.62400000000002</v>
      </c>
      <c r="AD308">
        <v>269.86200000000002</v>
      </c>
      <c r="AE308">
        <v>271.21300000000002</v>
      </c>
      <c r="AF308">
        <v>273.56400000000002</v>
      </c>
      <c r="AG308">
        <v>275.81799999999998</v>
      </c>
      <c r="AH308">
        <v>278.27499999999998</v>
      </c>
      <c r="AI308">
        <v>279.63200000000001</v>
      </c>
      <c r="AJ308">
        <v>281.88299999999998</v>
      </c>
      <c r="AK308">
        <v>284.24799999999999</v>
      </c>
      <c r="AL308">
        <v>286.61500000000001</v>
      </c>
    </row>
    <row r="309" spans="1:40" hidden="1" outlineLevel="1">
      <c r="A309" t="s">
        <v>601</v>
      </c>
      <c r="B309" t="s">
        <v>590</v>
      </c>
      <c r="C309" t="s">
        <v>411</v>
      </c>
      <c r="D309">
        <v>146.136</v>
      </c>
      <c r="E309">
        <v>146.202</v>
      </c>
      <c r="F309">
        <v>147.285</v>
      </c>
      <c r="G309">
        <v>148.369</v>
      </c>
      <c r="H309">
        <v>148.45599999999999</v>
      </c>
      <c r="I309">
        <v>149.53800000000001</v>
      </c>
      <c r="J309">
        <v>150.63300000000001</v>
      </c>
      <c r="K309">
        <v>151.73099999999999</v>
      </c>
      <c r="L309">
        <v>152.82400000000001</v>
      </c>
      <c r="M309">
        <v>153.93</v>
      </c>
      <c r="N309">
        <v>154.04499999999999</v>
      </c>
      <c r="O309">
        <v>155.14500000000001</v>
      </c>
      <c r="P309">
        <v>156.27000000000001</v>
      </c>
      <c r="Q309">
        <v>157.381</v>
      </c>
      <c r="R309">
        <v>158.51499999999999</v>
      </c>
      <c r="S309">
        <v>159.642</v>
      </c>
      <c r="T309">
        <v>160.78299999999999</v>
      </c>
      <c r="U309">
        <v>161.922</v>
      </c>
      <c r="V309">
        <v>163.07400000000001</v>
      </c>
      <c r="W309">
        <v>164.233</v>
      </c>
      <c r="X309">
        <v>165.392</v>
      </c>
      <c r="Y309">
        <v>165.571</v>
      </c>
      <c r="Z309">
        <v>166.744</v>
      </c>
      <c r="AA309">
        <v>167.935</v>
      </c>
      <c r="AB309">
        <v>169.12200000000001</v>
      </c>
      <c r="AC309">
        <v>170.334</v>
      </c>
      <c r="AD309">
        <v>171.54</v>
      </c>
      <c r="AE309">
        <v>172.77600000000001</v>
      </c>
      <c r="AF309">
        <v>174.00200000000001</v>
      </c>
      <c r="AG309">
        <v>175.251</v>
      </c>
      <c r="AH309">
        <v>176.50700000000001</v>
      </c>
      <c r="AI309">
        <v>177.76900000000001</v>
      </c>
      <c r="AJ309">
        <v>178.05199999999999</v>
      </c>
      <c r="AK309">
        <v>179.35</v>
      </c>
      <c r="AL309">
        <v>180.67099999999999</v>
      </c>
    </row>
    <row r="310" spans="1:40" hidden="1" outlineLevel="1">
      <c r="A310" t="s">
        <v>601</v>
      </c>
      <c r="B310" t="s">
        <v>590</v>
      </c>
      <c r="C310" t="s">
        <v>595</v>
      </c>
      <c r="D310">
        <v>2.8959999999999999</v>
      </c>
      <c r="E310">
        <v>3.0920000000000001</v>
      </c>
      <c r="F310">
        <v>3.2770000000000001</v>
      </c>
      <c r="G310">
        <v>3.4620000000000002</v>
      </c>
      <c r="H310">
        <v>3.6469999999999998</v>
      </c>
      <c r="I310">
        <v>4.0090000000000003</v>
      </c>
      <c r="J310">
        <v>4.38</v>
      </c>
      <c r="K310">
        <v>4.7409999999999997</v>
      </c>
      <c r="L310">
        <v>5.1029999999999998</v>
      </c>
      <c r="M310">
        <v>5.4640000000000004</v>
      </c>
      <c r="N310">
        <v>5.7969999999999997</v>
      </c>
      <c r="O310">
        <v>6.14</v>
      </c>
      <c r="P310">
        <v>6.47</v>
      </c>
      <c r="Q310">
        <v>6.82</v>
      </c>
      <c r="R310">
        <v>7.15</v>
      </c>
      <c r="S310">
        <v>7.49</v>
      </c>
      <c r="T310">
        <v>7.82</v>
      </c>
      <c r="U310">
        <v>8.17</v>
      </c>
      <c r="V310">
        <v>8.5</v>
      </c>
      <c r="W310">
        <v>8.84</v>
      </c>
      <c r="X310">
        <v>9.18</v>
      </c>
      <c r="Y310">
        <v>9.52</v>
      </c>
      <c r="Z310">
        <v>9.85</v>
      </c>
      <c r="AA310">
        <v>10.19</v>
      </c>
      <c r="AB310">
        <v>10.53</v>
      </c>
      <c r="AC310">
        <v>10.87</v>
      </c>
      <c r="AD310">
        <v>11.2</v>
      </c>
      <c r="AE310">
        <v>11.55</v>
      </c>
      <c r="AF310">
        <v>11.87</v>
      </c>
      <c r="AG310">
        <v>12.21</v>
      </c>
      <c r="AH310">
        <v>12.56</v>
      </c>
      <c r="AI310">
        <v>12.9</v>
      </c>
      <c r="AJ310">
        <v>13.24</v>
      </c>
      <c r="AK310">
        <v>13.58</v>
      </c>
      <c r="AL310">
        <v>13.93</v>
      </c>
    </row>
    <row r="311" spans="1:40" hidden="1" outlineLevel="1">
      <c r="A311" t="s">
        <v>601</v>
      </c>
      <c r="B311" t="s">
        <v>602</v>
      </c>
      <c r="C311" t="s">
        <v>412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40" hidden="1" outlineLevel="1">
      <c r="A312" t="s">
        <v>601</v>
      </c>
      <c r="B312" t="s">
        <v>602</v>
      </c>
      <c r="C312" t="s">
        <v>411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40" hidden="1" outlineLevel="1">
      <c r="A313" t="s">
        <v>601</v>
      </c>
      <c r="B313" t="s">
        <v>602</v>
      </c>
      <c r="C313" t="s">
        <v>595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40" hidden="1" outlineLevel="1">
      <c r="A314" t="s">
        <v>601</v>
      </c>
      <c r="B314" t="s">
        <v>531</v>
      </c>
      <c r="C314" t="s">
        <v>412</v>
      </c>
      <c r="D314">
        <v>-8.5532199999999996</v>
      </c>
      <c r="E314">
        <v>-8.6531500000000001</v>
      </c>
      <c r="F314">
        <v>-8.7639200000000006</v>
      </c>
      <c r="G314">
        <v>-8.7675300000000007</v>
      </c>
      <c r="H314">
        <v>-8.7687299999999997</v>
      </c>
      <c r="I314">
        <v>-8.8277300000000007</v>
      </c>
      <c r="J314">
        <v>-8.8819099999999995</v>
      </c>
      <c r="K314">
        <v>-8.9276599999999995</v>
      </c>
      <c r="L314">
        <v>-8.9613700000000005</v>
      </c>
      <c r="M314">
        <v>-8.9999000000000002</v>
      </c>
      <c r="N314">
        <v>-9.0456500000000002</v>
      </c>
      <c r="O314">
        <v>-9.0901999999999994</v>
      </c>
      <c r="P314">
        <v>-9.1311400000000003</v>
      </c>
      <c r="Q314">
        <v>-9.1720699999999997</v>
      </c>
      <c r="R314">
        <v>-9.2142099999999996</v>
      </c>
      <c r="S314">
        <v>-9.2611699999999999</v>
      </c>
      <c r="T314">
        <v>-9.3045100000000005</v>
      </c>
      <c r="U314">
        <v>-9.3478600000000007</v>
      </c>
      <c r="V314">
        <v>-9.3911999999999995</v>
      </c>
      <c r="W314">
        <v>-9.4345400000000001</v>
      </c>
      <c r="X314">
        <v>-9.4778900000000004</v>
      </c>
      <c r="Y314">
        <v>-9.5212299999999992</v>
      </c>
      <c r="Z314">
        <v>-9.5645799999999994</v>
      </c>
      <c r="AA314">
        <v>-9.60792</v>
      </c>
      <c r="AB314">
        <v>-9.6512600000000006</v>
      </c>
      <c r="AC314">
        <v>-9.6934000000000005</v>
      </c>
      <c r="AD314">
        <v>-9.7367500000000007</v>
      </c>
      <c r="AE314">
        <v>-9.7800899999999995</v>
      </c>
      <c r="AF314">
        <v>-9.8234399999999997</v>
      </c>
      <c r="AG314">
        <v>-9.8667800000000003</v>
      </c>
      <c r="AH314">
        <v>-9.9101199999999992</v>
      </c>
      <c r="AI314">
        <v>-9.9534699999999994</v>
      </c>
      <c r="AJ314">
        <v>-9.99681</v>
      </c>
      <c r="AK314">
        <v>-10.0402</v>
      </c>
      <c r="AL314">
        <v>-10.083500000000001</v>
      </c>
    </row>
    <row r="315" spans="1:40" hidden="1" outlineLevel="1">
      <c r="A315" t="s">
        <v>601</v>
      </c>
      <c r="B315" t="s">
        <v>531</v>
      </c>
      <c r="C315" t="s">
        <v>411</v>
      </c>
      <c r="D315">
        <v>-6.5889600000000002</v>
      </c>
      <c r="E315">
        <v>-6.66594</v>
      </c>
      <c r="F315">
        <v>-6.7512699999999999</v>
      </c>
      <c r="G315">
        <v>-6.75406</v>
      </c>
      <c r="H315">
        <v>-6.7549799999999998</v>
      </c>
      <c r="I315">
        <v>-6.8004300000000004</v>
      </c>
      <c r="J315">
        <v>-6.8421700000000003</v>
      </c>
      <c r="K315">
        <v>-6.8774100000000002</v>
      </c>
      <c r="L315">
        <v>-6.9033800000000003</v>
      </c>
      <c r="M315">
        <v>-6.9330600000000002</v>
      </c>
      <c r="N315">
        <v>-6.9683099999999998</v>
      </c>
      <c r="O315">
        <v>-7.0026200000000003</v>
      </c>
      <c r="P315">
        <v>-7.03416</v>
      </c>
      <c r="Q315">
        <v>-7.06569</v>
      </c>
      <c r="R315">
        <v>-7.09816</v>
      </c>
      <c r="S315">
        <v>-7.1343300000000003</v>
      </c>
      <c r="T315">
        <v>-7.1677200000000001</v>
      </c>
      <c r="U315">
        <v>-7.2011099999999999</v>
      </c>
      <c r="V315">
        <v>-7.2344999999999997</v>
      </c>
      <c r="W315">
        <v>-7.2678900000000004</v>
      </c>
      <c r="X315">
        <v>-7.3012800000000002</v>
      </c>
      <c r="Y315">
        <v>-7.33467</v>
      </c>
      <c r="Z315">
        <v>-7.3680599999999998</v>
      </c>
      <c r="AA315">
        <v>-7.4014499999999996</v>
      </c>
      <c r="AB315">
        <v>-7.4348400000000003</v>
      </c>
      <c r="AC315">
        <v>-7.4672999999999998</v>
      </c>
      <c r="AD315">
        <v>-7.5006899999999996</v>
      </c>
      <c r="AE315">
        <v>-7.5340800000000003</v>
      </c>
      <c r="AF315">
        <v>-7.5674700000000001</v>
      </c>
      <c r="AG315">
        <v>-7.6008599999999999</v>
      </c>
      <c r="AH315">
        <v>-7.6342499999999998</v>
      </c>
      <c r="AI315">
        <v>-7.6676399999999996</v>
      </c>
      <c r="AJ315">
        <v>-7.7010300000000003</v>
      </c>
      <c r="AK315">
        <v>-7.7344200000000001</v>
      </c>
      <c r="AL315">
        <v>-7.7678099999999999</v>
      </c>
    </row>
    <row r="316" spans="1:40" hidden="1" outlineLevel="1">
      <c r="A316" t="s">
        <v>601</v>
      </c>
      <c r="B316" t="s">
        <v>531</v>
      </c>
      <c r="C316" t="s">
        <v>595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40" hidden="1" outlineLevel="1"/>
    <row r="318" spans="1:40" hidden="1" outlineLevel="1">
      <c r="D318" s="12">
        <v>2016</v>
      </c>
      <c r="E318" s="12">
        <v>2017</v>
      </c>
      <c r="F318" s="12">
        <v>2018</v>
      </c>
      <c r="G318" s="12">
        <v>2019</v>
      </c>
      <c r="H318" s="12">
        <v>2020</v>
      </c>
      <c r="I318" s="12">
        <v>2021</v>
      </c>
      <c r="J318" s="12">
        <v>2022</v>
      </c>
      <c r="K318" s="12">
        <v>2023</v>
      </c>
      <c r="L318" s="12">
        <v>2024</v>
      </c>
      <c r="M318" s="12">
        <v>2025</v>
      </c>
      <c r="N318" s="12">
        <v>2026</v>
      </c>
      <c r="O318" s="12">
        <v>2027</v>
      </c>
      <c r="P318" s="12">
        <v>2028</v>
      </c>
      <c r="Q318" s="12">
        <v>2029</v>
      </c>
      <c r="R318" s="12">
        <v>2030</v>
      </c>
      <c r="S318" s="12">
        <v>2031</v>
      </c>
      <c r="T318" s="12">
        <v>2032</v>
      </c>
      <c r="U318" s="12">
        <v>2033</v>
      </c>
      <c r="V318" s="12">
        <v>2034</v>
      </c>
      <c r="W318" s="12">
        <v>2035</v>
      </c>
      <c r="X318" s="12">
        <v>2036</v>
      </c>
      <c r="Y318" s="12">
        <v>2037</v>
      </c>
      <c r="Z318" s="12">
        <v>2038</v>
      </c>
      <c r="AA318" s="12">
        <v>2039</v>
      </c>
      <c r="AB318" s="12">
        <v>2040</v>
      </c>
      <c r="AC318" s="12">
        <v>2041</v>
      </c>
      <c r="AD318" s="12">
        <v>2042</v>
      </c>
      <c r="AE318" s="12">
        <v>2043</v>
      </c>
      <c r="AF318" s="12">
        <v>2044</v>
      </c>
      <c r="AG318" s="12">
        <v>2045</v>
      </c>
      <c r="AH318" s="12">
        <v>2046</v>
      </c>
      <c r="AI318" s="12">
        <v>2047</v>
      </c>
      <c r="AJ318" s="12">
        <v>2048</v>
      </c>
      <c r="AK318" s="12">
        <v>2049</v>
      </c>
      <c r="AL318" s="12">
        <v>2050</v>
      </c>
      <c r="AM318" s="70" t="s">
        <v>598</v>
      </c>
      <c r="AN318" s="70" t="s">
        <v>409</v>
      </c>
    </row>
    <row r="319" spans="1:40" hidden="1" outlineLevel="1">
      <c r="B319" t="s">
        <v>599</v>
      </c>
      <c r="C319" t="s">
        <v>412</v>
      </c>
      <c r="D319" s="21">
        <f t="shared" ref="D319:M321" si="126">SUMIF($C$296:$C$316,$C319,D$296:D$316)</f>
        <v>214.52649359999998</v>
      </c>
      <c r="E319" s="21">
        <f t="shared" si="126"/>
        <v>216.37198749999999</v>
      </c>
      <c r="F319" s="21">
        <f t="shared" si="126"/>
        <v>219.2083921</v>
      </c>
      <c r="G319" s="21">
        <f t="shared" si="126"/>
        <v>221.06069960000002</v>
      </c>
      <c r="H319" s="21">
        <f t="shared" si="126"/>
        <v>224.00708129999998</v>
      </c>
      <c r="I319" s="21">
        <f t="shared" si="126"/>
        <v>225.25117729999999</v>
      </c>
      <c r="J319" s="21">
        <f t="shared" si="126"/>
        <v>225.49272639999998</v>
      </c>
      <c r="K319" s="21">
        <f t="shared" si="126"/>
        <v>226.75260059999999</v>
      </c>
      <c r="L319" s="21">
        <f t="shared" si="126"/>
        <v>228.0253247</v>
      </c>
      <c r="M319" s="21">
        <f t="shared" si="126"/>
        <v>228.39494180000003</v>
      </c>
      <c r="N319" s="21">
        <f t="shared" ref="N319:W321" si="127">SUMIF($C$296:$C$316,$C319,N$296:N$316)</f>
        <v>230.64405930000001</v>
      </c>
      <c r="O319" s="21">
        <f t="shared" si="127"/>
        <v>232.99386379999999</v>
      </c>
      <c r="P319" s="21">
        <f t="shared" si="127"/>
        <v>235.35051540000001</v>
      </c>
      <c r="Q319" s="21">
        <f t="shared" si="127"/>
        <v>237.6972409</v>
      </c>
      <c r="R319" s="21">
        <f t="shared" si="127"/>
        <v>239.05443239999997</v>
      </c>
      <c r="S319" s="21">
        <f t="shared" si="127"/>
        <v>241.0274416</v>
      </c>
      <c r="T319" s="21">
        <f t="shared" si="127"/>
        <v>243.52473280000001</v>
      </c>
      <c r="U319" s="21">
        <f t="shared" si="127"/>
        <v>246.02261200000001</v>
      </c>
      <c r="V319" s="21">
        <f t="shared" si="127"/>
        <v>247.4214552</v>
      </c>
      <c r="W319" s="21">
        <f t="shared" si="127"/>
        <v>249.90762240000001</v>
      </c>
      <c r="X319" s="21">
        <f t="shared" ref="X319:AL321" si="128">SUMIF($C$296:$C$316,$C319,X$296:X$316)</f>
        <v>252.44730749999997</v>
      </c>
      <c r="Y319" s="21">
        <f t="shared" si="128"/>
        <v>254.98507069999999</v>
      </c>
      <c r="Z319" s="21">
        <f t="shared" si="128"/>
        <v>256.52438700000005</v>
      </c>
      <c r="AA319" s="21">
        <f t="shared" si="128"/>
        <v>259.06459400000006</v>
      </c>
      <c r="AB319" s="21">
        <f t="shared" si="128"/>
        <v>261.50897900000001</v>
      </c>
      <c r="AC319" s="21">
        <f t="shared" si="128"/>
        <v>264.07995800000003</v>
      </c>
      <c r="AD319" s="21">
        <f t="shared" si="128"/>
        <v>266.53925800000002</v>
      </c>
      <c r="AE319" s="21">
        <f t="shared" si="128"/>
        <v>268.11199800000003</v>
      </c>
      <c r="AF319" s="21">
        <f t="shared" si="128"/>
        <v>270.68495100000001</v>
      </c>
      <c r="AG319" s="21">
        <f t="shared" si="128"/>
        <v>273.15808399999997</v>
      </c>
      <c r="AH319" s="21">
        <f t="shared" si="128"/>
        <v>275.85893099999998</v>
      </c>
      <c r="AI319" s="21">
        <f t="shared" si="128"/>
        <v>277.45678800000002</v>
      </c>
      <c r="AJ319" s="21">
        <f t="shared" si="128"/>
        <v>279.94879900000001</v>
      </c>
      <c r="AK319" s="21">
        <f t="shared" si="128"/>
        <v>282.55488309999998</v>
      </c>
      <c r="AL319" s="21">
        <f t="shared" si="128"/>
        <v>285.16277079999998</v>
      </c>
      <c r="AM319" s="74">
        <f>SUM(J319:AL319)</f>
        <v>7340.3963284000001</v>
      </c>
      <c r="AN319" s="67">
        <f>AM319/$AM$322</f>
        <v>0.58895034740302266</v>
      </c>
    </row>
    <row r="320" spans="1:40" hidden="1" outlineLevel="1">
      <c r="B320" t="s">
        <v>599</v>
      </c>
      <c r="C320" t="s">
        <v>411</v>
      </c>
      <c r="D320" s="21">
        <f t="shared" si="126"/>
        <v>145.00772640000002</v>
      </c>
      <c r="E320" s="21">
        <f t="shared" si="126"/>
        <v>145.14759769999998</v>
      </c>
      <c r="F320" s="21">
        <f t="shared" si="126"/>
        <v>146.29287499999998</v>
      </c>
      <c r="G320" s="21">
        <f t="shared" si="126"/>
        <v>147.52085739999998</v>
      </c>
      <c r="H320" s="21">
        <f t="shared" si="126"/>
        <v>147.75952770000001</v>
      </c>
      <c r="I320" s="21">
        <f t="shared" si="126"/>
        <v>148.88750620000002</v>
      </c>
      <c r="J320" s="21">
        <f t="shared" si="126"/>
        <v>150.0378656</v>
      </c>
      <c r="K320" s="21">
        <f t="shared" si="126"/>
        <v>151.19703899999999</v>
      </c>
      <c r="L320" s="21">
        <f t="shared" si="126"/>
        <v>152.36036240000001</v>
      </c>
      <c r="M320" s="21">
        <f t="shared" si="126"/>
        <v>153.5390659</v>
      </c>
      <c r="N320" s="21">
        <f t="shared" si="127"/>
        <v>153.69725649999998</v>
      </c>
      <c r="O320" s="21">
        <f t="shared" si="127"/>
        <v>154.843637</v>
      </c>
      <c r="P320" s="21">
        <f t="shared" si="127"/>
        <v>156.02188770000004</v>
      </c>
      <c r="Q320" s="21">
        <f t="shared" si="127"/>
        <v>157.1868082</v>
      </c>
      <c r="R320" s="21">
        <f t="shared" si="127"/>
        <v>158.37536879999999</v>
      </c>
      <c r="S320" s="21">
        <f t="shared" si="127"/>
        <v>159.79104389999998</v>
      </c>
      <c r="T320" s="21">
        <f t="shared" si="127"/>
        <v>161.17093899999998</v>
      </c>
      <c r="U320" s="21">
        <f t="shared" si="127"/>
        <v>162.54773409999999</v>
      </c>
      <c r="V320" s="21">
        <f t="shared" si="127"/>
        <v>163.93821920000002</v>
      </c>
      <c r="W320" s="21">
        <f t="shared" si="127"/>
        <v>165.3350643</v>
      </c>
      <c r="X320" s="21">
        <f t="shared" si="128"/>
        <v>166.84567280000002</v>
      </c>
      <c r="Y320" s="21">
        <f t="shared" si="128"/>
        <v>167.37572130000001</v>
      </c>
      <c r="Z320" s="21">
        <f t="shared" si="128"/>
        <v>168.89879960000002</v>
      </c>
      <c r="AA320" s="21">
        <f t="shared" si="128"/>
        <v>170.44086709999999</v>
      </c>
      <c r="AB320" s="21">
        <f t="shared" si="128"/>
        <v>171.9684766</v>
      </c>
      <c r="AC320" s="21">
        <f t="shared" si="128"/>
        <v>173.611164</v>
      </c>
      <c r="AD320" s="21">
        <f t="shared" si="128"/>
        <v>175.271503</v>
      </c>
      <c r="AE320" s="21">
        <f t="shared" si="128"/>
        <v>176.96202200000002</v>
      </c>
      <c r="AF320" s="21">
        <f t="shared" si="128"/>
        <v>178.64548200000002</v>
      </c>
      <c r="AG320" s="21">
        <f t="shared" si="128"/>
        <v>180.349672</v>
      </c>
      <c r="AH320" s="21">
        <f t="shared" si="128"/>
        <v>182.19790599999999</v>
      </c>
      <c r="AI320" s="21">
        <f t="shared" si="128"/>
        <v>184.04786200000001</v>
      </c>
      <c r="AJ320" s="21">
        <f t="shared" si="128"/>
        <v>184.91486699999999</v>
      </c>
      <c r="AK320" s="21">
        <f t="shared" si="128"/>
        <v>186.794263</v>
      </c>
      <c r="AL320" s="21">
        <f t="shared" si="128"/>
        <v>188.69531839999999</v>
      </c>
      <c r="AM320" s="74">
        <f t="shared" ref="AM320:AM321" si="129">SUM(J320:AL320)</f>
        <v>4857.0618884000014</v>
      </c>
      <c r="AN320" s="67">
        <f>AM320/$AM$322</f>
        <v>0.38970215756111437</v>
      </c>
    </row>
    <row r="321" spans="2:40" hidden="1" outlineLevel="1">
      <c r="B321" t="s">
        <v>599</v>
      </c>
      <c r="C321" t="s">
        <v>595</v>
      </c>
      <c r="D321" s="21">
        <f t="shared" si="126"/>
        <v>2.8959999999999999</v>
      </c>
      <c r="E321" s="21">
        <f t="shared" si="126"/>
        <v>3.0920000000000001</v>
      </c>
      <c r="F321" s="21">
        <f t="shared" si="126"/>
        <v>3.2770000000000001</v>
      </c>
      <c r="G321" s="21">
        <f t="shared" si="126"/>
        <v>3.4620000000000002</v>
      </c>
      <c r="H321" s="21">
        <f t="shared" si="126"/>
        <v>3.6469999999999998</v>
      </c>
      <c r="I321" s="21">
        <f t="shared" si="126"/>
        <v>4.0090000000000003</v>
      </c>
      <c r="J321" s="21">
        <f t="shared" si="126"/>
        <v>4.38</v>
      </c>
      <c r="K321" s="21">
        <f t="shared" si="126"/>
        <v>4.7409999999999997</v>
      </c>
      <c r="L321" s="21">
        <f t="shared" si="126"/>
        <v>5.1029999999999998</v>
      </c>
      <c r="M321" s="21">
        <f t="shared" si="126"/>
        <v>5.4640000000000004</v>
      </c>
      <c r="N321" s="21">
        <f t="shared" si="127"/>
        <v>5.7969999999999997</v>
      </c>
      <c r="O321" s="21">
        <f t="shared" si="127"/>
        <v>6.14</v>
      </c>
      <c r="P321" s="21">
        <f t="shared" si="127"/>
        <v>6.47</v>
      </c>
      <c r="Q321" s="21">
        <f t="shared" si="127"/>
        <v>6.82</v>
      </c>
      <c r="R321" s="21">
        <f t="shared" si="127"/>
        <v>7.15</v>
      </c>
      <c r="S321" s="21">
        <f t="shared" si="127"/>
        <v>7.49</v>
      </c>
      <c r="T321" s="21">
        <f t="shared" si="127"/>
        <v>7.82</v>
      </c>
      <c r="U321" s="21">
        <f t="shared" si="127"/>
        <v>8.17</v>
      </c>
      <c r="V321" s="21">
        <f t="shared" si="127"/>
        <v>8.5</v>
      </c>
      <c r="W321" s="21">
        <f t="shared" si="127"/>
        <v>8.84</v>
      </c>
      <c r="X321" s="21">
        <f t="shared" si="128"/>
        <v>9.18</v>
      </c>
      <c r="Y321" s="21">
        <f t="shared" si="128"/>
        <v>9.52</v>
      </c>
      <c r="Z321" s="21">
        <f t="shared" si="128"/>
        <v>9.85</v>
      </c>
      <c r="AA321" s="21">
        <f t="shared" si="128"/>
        <v>10.19</v>
      </c>
      <c r="AB321" s="21">
        <f t="shared" si="128"/>
        <v>10.53</v>
      </c>
      <c r="AC321" s="21">
        <f t="shared" si="128"/>
        <v>10.87</v>
      </c>
      <c r="AD321" s="21">
        <f t="shared" si="128"/>
        <v>11.2</v>
      </c>
      <c r="AE321" s="21">
        <f t="shared" si="128"/>
        <v>11.55</v>
      </c>
      <c r="AF321" s="21">
        <f t="shared" si="128"/>
        <v>11.87</v>
      </c>
      <c r="AG321" s="21">
        <f t="shared" si="128"/>
        <v>12.21</v>
      </c>
      <c r="AH321" s="21">
        <f t="shared" si="128"/>
        <v>12.56</v>
      </c>
      <c r="AI321" s="21">
        <f t="shared" si="128"/>
        <v>12.9</v>
      </c>
      <c r="AJ321" s="21">
        <f t="shared" si="128"/>
        <v>13.24</v>
      </c>
      <c r="AK321" s="21">
        <f t="shared" si="128"/>
        <v>13.58</v>
      </c>
      <c r="AL321" s="21">
        <f t="shared" si="128"/>
        <v>13.93</v>
      </c>
      <c r="AM321" s="74">
        <f t="shared" si="129"/>
        <v>266.06500000000005</v>
      </c>
      <c r="AN321" s="67">
        <f>AM321/$AM$322</f>
        <v>2.1347495035862901E-2</v>
      </c>
    </row>
    <row r="322" spans="2:40" hidden="1" outlineLevel="1">
      <c r="D322" s="69">
        <f t="shared" ref="D322:AN322" si="130">SUM(D319:D321)</f>
        <v>362.43022000000002</v>
      </c>
      <c r="E322" s="69">
        <f t="shared" si="130"/>
        <v>364.61158519999992</v>
      </c>
      <c r="F322" s="69">
        <f t="shared" si="130"/>
        <v>368.77826709999994</v>
      </c>
      <c r="G322" s="69">
        <f t="shared" si="130"/>
        <v>372.04355699999996</v>
      </c>
      <c r="H322" s="69">
        <f t="shared" si="130"/>
        <v>375.41360900000001</v>
      </c>
      <c r="I322" s="69">
        <f t="shared" si="130"/>
        <v>378.14768350000003</v>
      </c>
      <c r="J322" s="69">
        <f t="shared" si="130"/>
        <v>379.91059199999995</v>
      </c>
      <c r="K322" s="69">
        <f t="shared" si="130"/>
        <v>382.69063959999994</v>
      </c>
      <c r="L322" s="69">
        <f t="shared" si="130"/>
        <v>385.48868710000005</v>
      </c>
      <c r="M322" s="69">
        <f t="shared" si="130"/>
        <v>387.39800770000005</v>
      </c>
      <c r="N322" s="69">
        <f t="shared" si="130"/>
        <v>390.13831579999999</v>
      </c>
      <c r="O322" s="69">
        <f t="shared" si="130"/>
        <v>393.97750079999997</v>
      </c>
      <c r="P322" s="69">
        <f t="shared" si="130"/>
        <v>397.84240310000007</v>
      </c>
      <c r="Q322" s="69">
        <f t="shared" si="130"/>
        <v>401.70404909999996</v>
      </c>
      <c r="R322" s="69">
        <f t="shared" si="130"/>
        <v>404.57980119999991</v>
      </c>
      <c r="S322" s="69">
        <f t="shared" si="130"/>
        <v>408.30848549999996</v>
      </c>
      <c r="T322" s="69">
        <f t="shared" si="130"/>
        <v>412.51567180000001</v>
      </c>
      <c r="U322" s="69">
        <f t="shared" si="130"/>
        <v>416.74034610000001</v>
      </c>
      <c r="V322" s="69">
        <f t="shared" si="130"/>
        <v>419.85967440000002</v>
      </c>
      <c r="W322" s="69">
        <f t="shared" si="130"/>
        <v>424.08268670000001</v>
      </c>
      <c r="X322" s="69">
        <f t="shared" si="130"/>
        <v>428.47298029999996</v>
      </c>
      <c r="Y322" s="69">
        <f t="shared" si="130"/>
        <v>431.88079199999999</v>
      </c>
      <c r="Z322" s="69">
        <f t="shared" si="130"/>
        <v>435.27318660000009</v>
      </c>
      <c r="AA322" s="69">
        <f t="shared" si="130"/>
        <v>439.69546110000005</v>
      </c>
      <c r="AB322" s="69">
        <f t="shared" si="130"/>
        <v>444.00745559999996</v>
      </c>
      <c r="AC322" s="69">
        <f t="shared" si="130"/>
        <v>448.56112200000007</v>
      </c>
      <c r="AD322" s="69">
        <f t="shared" si="130"/>
        <v>453.010761</v>
      </c>
      <c r="AE322" s="69">
        <f t="shared" si="130"/>
        <v>456.62402000000003</v>
      </c>
      <c r="AF322" s="69">
        <f t="shared" si="130"/>
        <v>461.20043300000003</v>
      </c>
      <c r="AG322" s="69">
        <f t="shared" si="130"/>
        <v>465.71775599999995</v>
      </c>
      <c r="AH322" s="69">
        <f t="shared" si="130"/>
        <v>470.61683699999998</v>
      </c>
      <c r="AI322" s="69">
        <f t="shared" si="130"/>
        <v>474.40465</v>
      </c>
      <c r="AJ322" s="69">
        <f t="shared" si="130"/>
        <v>478.10366599999998</v>
      </c>
      <c r="AK322" s="69">
        <f t="shared" si="130"/>
        <v>482.92914609999997</v>
      </c>
      <c r="AL322" s="69">
        <f t="shared" si="130"/>
        <v>487.7880892</v>
      </c>
      <c r="AM322" s="72">
        <f t="shared" si="130"/>
        <v>12463.523216800002</v>
      </c>
      <c r="AN322" s="68">
        <f t="shared" si="130"/>
        <v>0.99999999999999989</v>
      </c>
    </row>
    <row r="323" spans="2:40" hidden="1" outlineLevel="1"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12"/>
      <c r="AN323" s="12"/>
    </row>
    <row r="324" spans="2:40" hidden="1" outlineLevel="1">
      <c r="D324" s="21">
        <v>2016</v>
      </c>
      <c r="E324" s="21">
        <v>2017</v>
      </c>
      <c r="F324" s="21">
        <v>2018</v>
      </c>
      <c r="G324" s="21">
        <v>2019</v>
      </c>
      <c r="H324" s="21">
        <v>2020</v>
      </c>
      <c r="I324" s="21">
        <v>2021</v>
      </c>
      <c r="J324" s="21">
        <v>2022</v>
      </c>
      <c r="K324" s="21">
        <v>2023</v>
      </c>
      <c r="L324" s="21">
        <v>2024</v>
      </c>
      <c r="M324" s="21">
        <v>2025</v>
      </c>
      <c r="N324" s="21">
        <v>2026</v>
      </c>
      <c r="O324" s="21">
        <v>2027</v>
      </c>
      <c r="P324" s="21">
        <v>2028</v>
      </c>
      <c r="Q324" s="21">
        <v>2029</v>
      </c>
      <c r="R324" s="21">
        <v>2030</v>
      </c>
      <c r="S324" s="21">
        <v>2031</v>
      </c>
      <c r="T324" s="21">
        <v>2032</v>
      </c>
      <c r="U324" s="21">
        <v>2033</v>
      </c>
      <c r="V324" s="21">
        <v>2034</v>
      </c>
      <c r="W324" s="21">
        <v>2035</v>
      </c>
      <c r="X324" s="21">
        <v>2036</v>
      </c>
      <c r="Y324" s="21">
        <v>2037</v>
      </c>
      <c r="Z324" s="21">
        <v>2038</v>
      </c>
      <c r="AA324" s="21">
        <v>2039</v>
      </c>
      <c r="AB324" s="21">
        <v>2040</v>
      </c>
      <c r="AC324" s="21">
        <v>2041</v>
      </c>
      <c r="AD324" s="21">
        <v>2042</v>
      </c>
      <c r="AE324" s="21">
        <v>2043</v>
      </c>
      <c r="AF324" s="21">
        <v>2044</v>
      </c>
      <c r="AG324" s="21">
        <v>2045</v>
      </c>
      <c r="AH324" s="21">
        <v>2046</v>
      </c>
      <c r="AI324" s="21">
        <v>2047</v>
      </c>
      <c r="AJ324" s="21">
        <v>2048</v>
      </c>
      <c r="AK324" s="21">
        <v>2049</v>
      </c>
      <c r="AL324" s="21">
        <v>2050</v>
      </c>
      <c r="AM324" s="70" t="s">
        <v>598</v>
      </c>
      <c r="AN324" s="70" t="s">
        <v>409</v>
      </c>
    </row>
    <row r="325" spans="2:40" hidden="1" outlineLevel="1">
      <c r="B325" t="s">
        <v>521</v>
      </c>
      <c r="C325" t="s">
        <v>600</v>
      </c>
      <c r="D325" s="21">
        <f t="shared" ref="D325:M332" si="131">SUMIF($B$296:$B$316,$B325,D$296:D$316)</f>
        <v>4.5380400000000005</v>
      </c>
      <c r="E325" s="21">
        <f t="shared" si="131"/>
        <v>4.8045799999999996</v>
      </c>
      <c r="F325" s="21">
        <f t="shared" si="131"/>
        <v>5.0710100000000002</v>
      </c>
      <c r="G325" s="21">
        <f t="shared" si="131"/>
        <v>5.3373400000000002</v>
      </c>
      <c r="H325" s="21">
        <f t="shared" si="131"/>
        <v>5.6062200000000004</v>
      </c>
      <c r="I325" s="21">
        <f t="shared" si="131"/>
        <v>5.7415700000000003</v>
      </c>
      <c r="J325" s="21">
        <f t="shared" si="131"/>
        <v>5.8795500000000001</v>
      </c>
      <c r="K325" s="21">
        <f t="shared" si="131"/>
        <v>6.0175099999999997</v>
      </c>
      <c r="L325" s="21">
        <f t="shared" si="131"/>
        <v>6.1553800000000001</v>
      </c>
      <c r="M325" s="21">
        <f t="shared" si="131"/>
        <v>6.2964000000000002</v>
      </c>
      <c r="N325" s="21">
        <f t="shared" ref="N325:W332" si="132">SUMIF($B$296:$B$316,$B325,N$296:N$316)</f>
        <v>6.4346800000000002</v>
      </c>
      <c r="O325" s="21">
        <f t="shared" si="132"/>
        <v>6.5760899999999998</v>
      </c>
      <c r="P325" s="21">
        <f t="shared" si="132"/>
        <v>6.7174499999999995</v>
      </c>
      <c r="Q325" s="21">
        <f t="shared" si="132"/>
        <v>6.8587900000000008</v>
      </c>
      <c r="R325" s="21">
        <f t="shared" si="132"/>
        <v>7.0016499999999997</v>
      </c>
      <c r="S325" s="21">
        <f t="shared" si="132"/>
        <v>7.0685599999999997</v>
      </c>
      <c r="T325" s="21">
        <f t="shared" si="132"/>
        <v>7.4974900000000009</v>
      </c>
      <c r="U325" s="21">
        <f t="shared" si="132"/>
        <v>7.9262600000000001</v>
      </c>
      <c r="V325" s="21">
        <f t="shared" si="132"/>
        <v>8.3549299999999995</v>
      </c>
      <c r="W325" s="21">
        <f t="shared" si="132"/>
        <v>8.777470000000001</v>
      </c>
      <c r="X325" s="21">
        <f t="shared" ref="X325:AL332" si="133">SUMIF($B$296:$B$316,$B325,X$296:X$316)</f>
        <v>9.2555700000000005</v>
      </c>
      <c r="Y325" s="21">
        <f t="shared" si="133"/>
        <v>9.7274899999999995</v>
      </c>
      <c r="Z325" s="21">
        <f t="shared" si="133"/>
        <v>10.199249999999999</v>
      </c>
      <c r="AA325" s="21">
        <f t="shared" si="133"/>
        <v>10.67083</v>
      </c>
      <c r="AB325" s="21">
        <f t="shared" si="133"/>
        <v>11.135629999999999</v>
      </c>
      <c r="AC325" s="21">
        <f t="shared" si="133"/>
        <v>11.60277</v>
      </c>
      <c r="AD325" s="21">
        <f t="shared" si="133"/>
        <v>12.06317</v>
      </c>
      <c r="AE325" s="21">
        <f t="shared" si="133"/>
        <v>12.523430000000001</v>
      </c>
      <c r="AF325" s="21">
        <f t="shared" si="133"/>
        <v>12.98353</v>
      </c>
      <c r="AG325" s="21">
        <f t="shared" si="133"/>
        <v>13.43807</v>
      </c>
      <c r="AH325" s="21">
        <f t="shared" si="133"/>
        <v>13.883659999999999</v>
      </c>
      <c r="AI325" s="21">
        <f t="shared" si="133"/>
        <v>14.323700000000001</v>
      </c>
      <c r="AJ325" s="21">
        <f t="shared" si="133"/>
        <v>14.763719999999999</v>
      </c>
      <c r="AK325" s="21">
        <f t="shared" si="133"/>
        <v>15.20363</v>
      </c>
      <c r="AL325" s="21">
        <f t="shared" si="133"/>
        <v>15.64268</v>
      </c>
      <c r="AM325" s="74">
        <f t="shared" ref="AM325:AM332" si="134">SUM(J325:AL325)</f>
        <v>284.97933999999992</v>
      </c>
      <c r="AN325" s="67">
        <f t="shared" ref="AN325:AN332" si="135">AM325/$AM$333</f>
        <v>2.2865070738253748E-2</v>
      </c>
    </row>
    <row r="326" spans="2:40" hidden="1" outlineLevel="1">
      <c r="B326" t="s">
        <v>522</v>
      </c>
      <c r="C326" t="s">
        <v>600</v>
      </c>
      <c r="D326" s="21">
        <f t="shared" si="131"/>
        <v>0.8485876</v>
      </c>
      <c r="E326" s="21">
        <f t="shared" si="131"/>
        <v>0.88929250000000004</v>
      </c>
      <c r="F326" s="21">
        <f t="shared" si="131"/>
        <v>0.92661310000000008</v>
      </c>
      <c r="G326" s="21">
        <f t="shared" si="131"/>
        <v>0.96293249999999997</v>
      </c>
      <c r="H326" s="21">
        <f t="shared" si="131"/>
        <v>1.0042062</v>
      </c>
      <c r="I326" s="21">
        <f t="shared" si="131"/>
        <v>1.0679460000000001</v>
      </c>
      <c r="J326" s="21">
        <f t="shared" si="131"/>
        <v>1.136361</v>
      </c>
      <c r="K326" s="21">
        <f t="shared" si="131"/>
        <v>1.2040039999999999</v>
      </c>
      <c r="L326" s="21">
        <f t="shared" si="131"/>
        <v>1.271417</v>
      </c>
      <c r="M326" s="21">
        <f t="shared" si="131"/>
        <v>1.343494</v>
      </c>
      <c r="N326" s="21">
        <f t="shared" si="132"/>
        <v>1.430952</v>
      </c>
      <c r="O326" s="21">
        <f t="shared" si="132"/>
        <v>1.5190169999999998</v>
      </c>
      <c r="P326" s="21">
        <f t="shared" si="132"/>
        <v>1.611491</v>
      </c>
      <c r="Q326" s="21">
        <f t="shared" si="132"/>
        <v>1.7046870000000001</v>
      </c>
      <c r="R326" s="21">
        <f t="shared" si="132"/>
        <v>1.7986199999999999</v>
      </c>
      <c r="S326" s="21">
        <f t="shared" si="132"/>
        <v>1.9292039999999999</v>
      </c>
      <c r="T326" s="21">
        <f t="shared" si="132"/>
        <v>2.0638589999999999</v>
      </c>
      <c r="U326" s="21">
        <f t="shared" si="132"/>
        <v>2.1971829999999999</v>
      </c>
      <c r="V326" s="21">
        <f t="shared" si="132"/>
        <v>2.331251</v>
      </c>
      <c r="W326" s="21">
        <f t="shared" si="132"/>
        <v>2.4681329999999999</v>
      </c>
      <c r="X326" s="21">
        <f t="shared" si="133"/>
        <v>2.709759</v>
      </c>
      <c r="Y326" s="21">
        <f t="shared" si="133"/>
        <v>2.9540739999999999</v>
      </c>
      <c r="Z326" s="21">
        <f t="shared" si="133"/>
        <v>3.1971409999999998</v>
      </c>
      <c r="AA326" s="21">
        <f t="shared" si="133"/>
        <v>3.4412590000000001</v>
      </c>
      <c r="AB326" s="21">
        <f t="shared" si="133"/>
        <v>3.6848749999999999</v>
      </c>
      <c r="AC326" s="21">
        <f t="shared" si="133"/>
        <v>4.0204620000000002</v>
      </c>
      <c r="AD326" s="21">
        <f t="shared" si="133"/>
        <v>4.3858999999999995</v>
      </c>
      <c r="AE326" s="21">
        <f t="shared" si="133"/>
        <v>4.7520879999999996</v>
      </c>
      <c r="AF326" s="21">
        <f t="shared" si="133"/>
        <v>5.1215989999999998</v>
      </c>
      <c r="AG326" s="21">
        <f t="shared" si="133"/>
        <v>5.4915699999999994</v>
      </c>
      <c r="AH326" s="21">
        <f t="shared" si="133"/>
        <v>6.0053970000000003</v>
      </c>
      <c r="AI326" s="21">
        <f t="shared" si="133"/>
        <v>6.5175140000000003</v>
      </c>
      <c r="AJ326" s="21">
        <f t="shared" si="133"/>
        <v>7.0258459999999996</v>
      </c>
      <c r="AK326" s="21">
        <f t="shared" si="133"/>
        <v>7.5317999999999996</v>
      </c>
      <c r="AL326" s="21">
        <f t="shared" si="133"/>
        <v>8.0369899999999994</v>
      </c>
      <c r="AM326" s="74">
        <f t="shared" si="134"/>
        <v>98.885947000000016</v>
      </c>
      <c r="AN326" s="67">
        <f t="shared" si="135"/>
        <v>7.9340283866690554E-3</v>
      </c>
    </row>
    <row r="327" spans="2:40" hidden="1" outlineLevel="1">
      <c r="B327" t="s">
        <v>523</v>
      </c>
      <c r="C327" t="s">
        <v>600</v>
      </c>
      <c r="D327" s="21">
        <f t="shared" si="131"/>
        <v>2.864913</v>
      </c>
      <c r="E327" s="21">
        <f t="shared" si="131"/>
        <v>2.8407960000000001</v>
      </c>
      <c r="F327" s="21">
        <f t="shared" si="131"/>
        <v>2.8166800000000003</v>
      </c>
      <c r="G327" s="21">
        <f t="shared" si="131"/>
        <v>2.792573</v>
      </c>
      <c r="H327" s="21">
        <f t="shared" si="131"/>
        <v>2.7684439999999997</v>
      </c>
      <c r="I327" s="21">
        <f t="shared" si="131"/>
        <v>2.7263630000000001</v>
      </c>
      <c r="J327" s="21">
        <f t="shared" si="131"/>
        <v>2.6842809999999999</v>
      </c>
      <c r="K327" s="21">
        <f t="shared" si="131"/>
        <v>2.6421999999999999</v>
      </c>
      <c r="L327" s="21">
        <f t="shared" si="131"/>
        <v>2.6001289999999999</v>
      </c>
      <c r="M327" s="21">
        <f t="shared" si="131"/>
        <v>2.5580469999999997</v>
      </c>
      <c r="N327" s="21">
        <f t="shared" si="132"/>
        <v>2.47153</v>
      </c>
      <c r="O327" s="21">
        <f t="shared" si="132"/>
        <v>2.3850130000000003</v>
      </c>
      <c r="P327" s="21">
        <f t="shared" si="132"/>
        <v>2.2984740000000001</v>
      </c>
      <c r="Q327" s="21">
        <f t="shared" si="132"/>
        <v>2.211957</v>
      </c>
      <c r="R327" s="21">
        <f t="shared" si="132"/>
        <v>2.1254390000000001</v>
      </c>
      <c r="S327" s="21">
        <f t="shared" si="132"/>
        <v>2.0330599999999999</v>
      </c>
      <c r="T327" s="21">
        <f t="shared" si="132"/>
        <v>1.9406920000000001</v>
      </c>
      <c r="U327" s="21">
        <f t="shared" si="132"/>
        <v>1.8483130000000001</v>
      </c>
      <c r="V327" s="21">
        <f t="shared" si="132"/>
        <v>1.7559340000000001</v>
      </c>
      <c r="W327" s="21">
        <f t="shared" si="132"/>
        <v>1.6635550000000001</v>
      </c>
      <c r="X327" s="21">
        <f t="shared" si="133"/>
        <v>1.5559189999999998</v>
      </c>
      <c r="Y327" s="21">
        <f t="shared" si="133"/>
        <v>1.4482820000000001</v>
      </c>
      <c r="Z327" s="21">
        <f t="shared" si="133"/>
        <v>1.340646</v>
      </c>
      <c r="AA327" s="21">
        <f t="shared" si="133"/>
        <v>1.233009</v>
      </c>
      <c r="AB327" s="21">
        <f t="shared" si="133"/>
        <v>1.1253740000000001</v>
      </c>
      <c r="AC327" s="21">
        <f t="shared" si="133"/>
        <v>1.0228680000000001</v>
      </c>
      <c r="AD327" s="21">
        <f t="shared" si="133"/>
        <v>0.92036499999999999</v>
      </c>
      <c r="AE327" s="21">
        <f t="shared" si="133"/>
        <v>0.81786000000000003</v>
      </c>
      <c r="AF327" s="21">
        <f t="shared" si="133"/>
        <v>0.7153560000000001</v>
      </c>
      <c r="AG327" s="21">
        <f t="shared" si="133"/>
        <v>0.61285400000000001</v>
      </c>
      <c r="AH327" s="21">
        <f t="shared" si="133"/>
        <v>0.51680300000000001</v>
      </c>
      <c r="AI327" s="21">
        <f t="shared" si="133"/>
        <v>0.42075499999999999</v>
      </c>
      <c r="AJ327" s="21">
        <f t="shared" si="133"/>
        <v>0.32470599999999999</v>
      </c>
      <c r="AK327" s="21">
        <f t="shared" si="133"/>
        <v>0.2286581</v>
      </c>
      <c r="AL327" s="21">
        <f t="shared" si="133"/>
        <v>0.13261020000000001</v>
      </c>
      <c r="AM327" s="74">
        <f t="shared" si="134"/>
        <v>43.634689299999998</v>
      </c>
      <c r="AN327" s="67">
        <f t="shared" si="135"/>
        <v>3.5009915367416604E-3</v>
      </c>
    </row>
    <row r="328" spans="2:40" hidden="1" outlineLevel="1">
      <c r="B328" t="s">
        <v>524</v>
      </c>
      <c r="C328" t="s">
        <v>600</v>
      </c>
      <c r="D328" s="21">
        <f t="shared" si="131"/>
        <v>4.38594E-2</v>
      </c>
      <c r="E328" s="21">
        <f t="shared" si="131"/>
        <v>4.6006699999999998E-2</v>
      </c>
      <c r="F328" s="21">
        <f t="shared" si="131"/>
        <v>4.8154000000000002E-2</v>
      </c>
      <c r="G328" s="21">
        <f t="shared" si="131"/>
        <v>5.0301499999999999E-2</v>
      </c>
      <c r="H328" s="21">
        <f t="shared" si="131"/>
        <v>5.2448800000000004E-2</v>
      </c>
      <c r="I328" s="21">
        <f t="shared" si="131"/>
        <v>5.59645E-2</v>
      </c>
      <c r="J328" s="21">
        <f t="shared" si="131"/>
        <v>5.9479999999999998E-2</v>
      </c>
      <c r="K328" s="21">
        <f t="shared" si="131"/>
        <v>6.2995599999999999E-2</v>
      </c>
      <c r="L328" s="21">
        <f t="shared" si="131"/>
        <v>6.651109999999999E-2</v>
      </c>
      <c r="M328" s="21">
        <f t="shared" si="131"/>
        <v>7.0026699999999997E-2</v>
      </c>
      <c r="N328" s="21">
        <f t="shared" si="132"/>
        <v>7.5113800000000008E-2</v>
      </c>
      <c r="O328" s="21">
        <f t="shared" si="132"/>
        <v>8.0200799999999989E-2</v>
      </c>
      <c r="P328" s="21">
        <f t="shared" si="132"/>
        <v>8.5288100000000006E-2</v>
      </c>
      <c r="Q328" s="21">
        <f t="shared" si="132"/>
        <v>9.03751E-2</v>
      </c>
      <c r="R328" s="21">
        <f t="shared" si="132"/>
        <v>9.5462199999999997E-2</v>
      </c>
      <c r="S328" s="21">
        <f t="shared" si="132"/>
        <v>0.1031615</v>
      </c>
      <c r="T328" s="21">
        <f t="shared" si="132"/>
        <v>0.11086080000000001</v>
      </c>
      <c r="U328" s="21">
        <f t="shared" si="132"/>
        <v>0.1185601</v>
      </c>
      <c r="V328" s="21">
        <f t="shared" si="132"/>
        <v>0.12625939999999999</v>
      </c>
      <c r="W328" s="21">
        <f t="shared" si="132"/>
        <v>0.13395870000000001</v>
      </c>
      <c r="X328" s="21">
        <f t="shared" si="133"/>
        <v>0.15090229999999999</v>
      </c>
      <c r="Y328" s="21">
        <f t="shared" si="133"/>
        <v>0.167846</v>
      </c>
      <c r="Z328" s="21">
        <f t="shared" si="133"/>
        <v>0.1847896</v>
      </c>
      <c r="AA328" s="21">
        <f t="shared" si="133"/>
        <v>0.2017331</v>
      </c>
      <c r="AB328" s="21">
        <f t="shared" si="133"/>
        <v>0.2186766</v>
      </c>
      <c r="AC328" s="21">
        <f t="shared" si="133"/>
        <v>0.247722</v>
      </c>
      <c r="AD328" s="21">
        <f t="shared" si="133"/>
        <v>0.27676599999999996</v>
      </c>
      <c r="AE328" s="21">
        <f t="shared" si="133"/>
        <v>0.30581199999999997</v>
      </c>
      <c r="AF328" s="21">
        <f t="shared" si="133"/>
        <v>0.33485799999999999</v>
      </c>
      <c r="AG328" s="21">
        <f t="shared" si="133"/>
        <v>0.363902</v>
      </c>
      <c r="AH328" s="21">
        <f t="shared" si="133"/>
        <v>0.41334700000000002</v>
      </c>
      <c r="AI328" s="21">
        <f t="shared" si="133"/>
        <v>0.46279099999999995</v>
      </c>
      <c r="AJ328" s="21">
        <f t="shared" si="133"/>
        <v>0.51223399999999997</v>
      </c>
      <c r="AK328" s="21">
        <f t="shared" si="133"/>
        <v>0.56167800000000001</v>
      </c>
      <c r="AL328" s="21">
        <f t="shared" si="133"/>
        <v>0.61111899999999997</v>
      </c>
      <c r="AM328" s="74">
        <f t="shared" si="134"/>
        <v>6.2924305</v>
      </c>
      <c r="AN328" s="67">
        <f t="shared" si="135"/>
        <v>5.0486771601774866E-4</v>
      </c>
    </row>
    <row r="329" spans="2:40" hidden="1" outlineLevel="1">
      <c r="B329" t="s">
        <v>590</v>
      </c>
      <c r="C329" t="s">
        <v>600</v>
      </c>
      <c r="D329" s="21">
        <f t="shared" si="131"/>
        <v>369.27699999999999</v>
      </c>
      <c r="E329" s="21">
        <f t="shared" si="131"/>
        <v>371.35</v>
      </c>
      <c r="F329" s="21">
        <f t="shared" si="131"/>
        <v>375.43099999999998</v>
      </c>
      <c r="G329" s="21">
        <f t="shared" si="131"/>
        <v>378.42200000000003</v>
      </c>
      <c r="H329" s="21">
        <f t="shared" si="131"/>
        <v>381.50599999999997</v>
      </c>
      <c r="I329" s="21">
        <f t="shared" si="131"/>
        <v>384.18400000000003</v>
      </c>
      <c r="J329" s="21">
        <f t="shared" si="131"/>
        <v>385.875</v>
      </c>
      <c r="K329" s="21">
        <f t="shared" si="131"/>
        <v>388.56899999999996</v>
      </c>
      <c r="L329" s="21">
        <f t="shared" si="131"/>
        <v>391.26000000000005</v>
      </c>
      <c r="M329" s="21">
        <f t="shared" si="131"/>
        <v>393.06300000000005</v>
      </c>
      <c r="N329" s="21">
        <f t="shared" si="132"/>
        <v>395.74</v>
      </c>
      <c r="O329" s="21">
        <f t="shared" si="132"/>
        <v>399.51</v>
      </c>
      <c r="P329" s="21">
        <f t="shared" si="132"/>
        <v>403.29500000000007</v>
      </c>
      <c r="Q329" s="21">
        <f t="shared" si="132"/>
        <v>407.07599999999996</v>
      </c>
      <c r="R329" s="21">
        <f t="shared" si="132"/>
        <v>409.87099999999998</v>
      </c>
      <c r="S329" s="21">
        <f t="shared" si="132"/>
        <v>413.57</v>
      </c>
      <c r="T329" s="21">
        <f t="shared" si="132"/>
        <v>417.37499999999994</v>
      </c>
      <c r="U329" s="21">
        <f t="shared" si="132"/>
        <v>421.19900000000001</v>
      </c>
      <c r="V329" s="21">
        <f t="shared" si="132"/>
        <v>423.91700000000003</v>
      </c>
      <c r="W329" s="21">
        <f t="shared" si="132"/>
        <v>427.74200000000002</v>
      </c>
      <c r="X329" s="21">
        <f t="shared" si="133"/>
        <v>431.58</v>
      </c>
      <c r="Y329" s="21">
        <f t="shared" si="133"/>
        <v>434.43899999999996</v>
      </c>
      <c r="Z329" s="21">
        <f t="shared" si="133"/>
        <v>437.28399999999999</v>
      </c>
      <c r="AA329" s="21">
        <f t="shared" si="133"/>
        <v>441.15800000000002</v>
      </c>
      <c r="AB329" s="21">
        <f t="shared" si="133"/>
        <v>444.92899999999997</v>
      </c>
      <c r="AC329" s="21">
        <f t="shared" si="133"/>
        <v>448.82800000000003</v>
      </c>
      <c r="AD329" s="21">
        <f t="shared" si="133"/>
        <v>452.60200000000003</v>
      </c>
      <c r="AE329" s="21">
        <f t="shared" si="133"/>
        <v>455.53900000000004</v>
      </c>
      <c r="AF329" s="21">
        <f t="shared" si="133"/>
        <v>459.43600000000004</v>
      </c>
      <c r="AG329" s="21">
        <f t="shared" si="133"/>
        <v>463.27899999999994</v>
      </c>
      <c r="AH329" s="21">
        <f t="shared" si="133"/>
        <v>467.34199999999998</v>
      </c>
      <c r="AI329" s="21">
        <f t="shared" si="133"/>
        <v>470.30099999999999</v>
      </c>
      <c r="AJ329" s="21">
        <f t="shared" si="133"/>
        <v>473.17499999999995</v>
      </c>
      <c r="AK329" s="21">
        <f t="shared" si="133"/>
        <v>477.17799999999994</v>
      </c>
      <c r="AL329" s="21">
        <f t="shared" si="133"/>
        <v>481.21600000000001</v>
      </c>
      <c r="AM329" s="74">
        <f t="shared" si="134"/>
        <v>12516.348000000002</v>
      </c>
      <c r="AN329" s="67">
        <f t="shared" si="135"/>
        <v>1.0042383507681678</v>
      </c>
    </row>
    <row r="330" spans="2:40" hidden="1" outlineLevel="1">
      <c r="B330" t="s">
        <v>530</v>
      </c>
      <c r="C330" t="s">
        <v>600</v>
      </c>
      <c r="D330" s="21">
        <f t="shared" si="131"/>
        <v>0</v>
      </c>
      <c r="E330" s="21">
        <f t="shared" si="131"/>
        <v>0</v>
      </c>
      <c r="F330" s="21">
        <f t="shared" si="131"/>
        <v>0</v>
      </c>
      <c r="G330" s="21">
        <f t="shared" si="131"/>
        <v>0</v>
      </c>
      <c r="H330" s="21">
        <f t="shared" si="131"/>
        <v>0</v>
      </c>
      <c r="I330" s="21">
        <f t="shared" si="131"/>
        <v>0</v>
      </c>
      <c r="J330" s="21">
        <f t="shared" si="131"/>
        <v>0</v>
      </c>
      <c r="K330" s="21">
        <f t="shared" si="131"/>
        <v>0</v>
      </c>
      <c r="L330" s="21">
        <f t="shared" si="131"/>
        <v>0</v>
      </c>
      <c r="M330" s="21">
        <f t="shared" si="131"/>
        <v>0</v>
      </c>
      <c r="N330" s="21">
        <f t="shared" si="132"/>
        <v>0</v>
      </c>
      <c r="O330" s="21">
        <f t="shared" si="132"/>
        <v>0</v>
      </c>
      <c r="P330" s="21">
        <f t="shared" si="132"/>
        <v>0</v>
      </c>
      <c r="Q330" s="21">
        <f t="shared" si="132"/>
        <v>0</v>
      </c>
      <c r="R330" s="21">
        <f t="shared" si="132"/>
        <v>0</v>
      </c>
      <c r="S330" s="21">
        <f t="shared" si="132"/>
        <v>0</v>
      </c>
      <c r="T330" s="21">
        <f t="shared" si="132"/>
        <v>0</v>
      </c>
      <c r="U330" s="21">
        <f t="shared" si="132"/>
        <v>0</v>
      </c>
      <c r="V330" s="21">
        <f t="shared" si="132"/>
        <v>0</v>
      </c>
      <c r="W330" s="21">
        <f t="shared" si="132"/>
        <v>0</v>
      </c>
      <c r="X330" s="21">
        <f t="shared" si="133"/>
        <v>0</v>
      </c>
      <c r="Y330" s="21">
        <f t="shared" si="133"/>
        <v>0</v>
      </c>
      <c r="Z330" s="21">
        <f t="shared" si="133"/>
        <v>0</v>
      </c>
      <c r="AA330" s="21">
        <f t="shared" si="133"/>
        <v>0</v>
      </c>
      <c r="AB330" s="21">
        <f t="shared" si="133"/>
        <v>0</v>
      </c>
      <c r="AC330" s="21">
        <f t="shared" si="133"/>
        <v>0</v>
      </c>
      <c r="AD330" s="21">
        <f t="shared" si="133"/>
        <v>0</v>
      </c>
      <c r="AE330" s="21">
        <f t="shared" si="133"/>
        <v>0</v>
      </c>
      <c r="AF330" s="21">
        <f t="shared" si="133"/>
        <v>0</v>
      </c>
      <c r="AG330" s="21">
        <f t="shared" si="133"/>
        <v>0</v>
      </c>
      <c r="AH330" s="21">
        <f t="shared" si="133"/>
        <v>0</v>
      </c>
      <c r="AI330" s="21">
        <f t="shared" si="133"/>
        <v>0</v>
      </c>
      <c r="AJ330" s="21">
        <f t="shared" si="133"/>
        <v>0</v>
      </c>
      <c r="AK330" s="21">
        <f t="shared" si="133"/>
        <v>0</v>
      </c>
      <c r="AL330" s="21">
        <f t="shared" si="133"/>
        <v>0</v>
      </c>
      <c r="AM330" s="74">
        <f t="shared" si="134"/>
        <v>0</v>
      </c>
      <c r="AN330" s="67">
        <f t="shared" si="135"/>
        <v>0</v>
      </c>
    </row>
    <row r="331" spans="2:40" hidden="1" outlineLevel="1">
      <c r="B331" t="s">
        <v>531</v>
      </c>
      <c r="C331" t="s">
        <v>600</v>
      </c>
      <c r="D331" s="21">
        <f t="shared" si="131"/>
        <v>-15.14218</v>
      </c>
      <c r="E331" s="21">
        <f t="shared" si="131"/>
        <v>-15.319089999999999</v>
      </c>
      <c r="F331" s="21">
        <f t="shared" si="131"/>
        <v>-15.51519</v>
      </c>
      <c r="G331" s="21">
        <f t="shared" si="131"/>
        <v>-15.52159</v>
      </c>
      <c r="H331" s="21">
        <f t="shared" si="131"/>
        <v>-15.523709999999999</v>
      </c>
      <c r="I331" s="21">
        <f t="shared" si="131"/>
        <v>-15.628160000000001</v>
      </c>
      <c r="J331" s="21">
        <f t="shared" si="131"/>
        <v>-15.724080000000001</v>
      </c>
      <c r="K331" s="21">
        <f t="shared" si="131"/>
        <v>-15.805070000000001</v>
      </c>
      <c r="L331" s="21">
        <f t="shared" si="131"/>
        <v>-15.864750000000001</v>
      </c>
      <c r="M331" s="21">
        <f t="shared" si="131"/>
        <v>-15.932960000000001</v>
      </c>
      <c r="N331" s="21">
        <f t="shared" si="132"/>
        <v>-16.013960000000001</v>
      </c>
      <c r="O331" s="21">
        <f t="shared" si="132"/>
        <v>-16.09282</v>
      </c>
      <c r="P331" s="21">
        <f t="shared" si="132"/>
        <v>-16.165300000000002</v>
      </c>
      <c r="Q331" s="21">
        <f t="shared" si="132"/>
        <v>-16.237760000000002</v>
      </c>
      <c r="R331" s="21">
        <f t="shared" si="132"/>
        <v>-16.312370000000001</v>
      </c>
      <c r="S331" s="21">
        <f t="shared" si="132"/>
        <v>-16.395499999999998</v>
      </c>
      <c r="T331" s="21">
        <f t="shared" si="132"/>
        <v>-16.47223</v>
      </c>
      <c r="U331" s="21">
        <f t="shared" si="132"/>
        <v>-16.548970000000001</v>
      </c>
      <c r="V331" s="21">
        <f t="shared" si="132"/>
        <v>-16.625699999999998</v>
      </c>
      <c r="W331" s="21">
        <f t="shared" si="132"/>
        <v>-16.70243</v>
      </c>
      <c r="X331" s="21">
        <f t="shared" si="133"/>
        <v>-16.779170000000001</v>
      </c>
      <c r="Y331" s="21">
        <f t="shared" si="133"/>
        <v>-16.855899999999998</v>
      </c>
      <c r="Z331" s="21">
        <f t="shared" si="133"/>
        <v>-16.932639999999999</v>
      </c>
      <c r="AA331" s="21">
        <f t="shared" si="133"/>
        <v>-17.009370000000001</v>
      </c>
      <c r="AB331" s="21">
        <f t="shared" si="133"/>
        <v>-17.086100000000002</v>
      </c>
      <c r="AC331" s="21">
        <f t="shared" si="133"/>
        <v>-17.160699999999999</v>
      </c>
      <c r="AD331" s="21">
        <f t="shared" si="133"/>
        <v>-17.237439999999999</v>
      </c>
      <c r="AE331" s="21">
        <f t="shared" si="133"/>
        <v>-17.314170000000001</v>
      </c>
      <c r="AF331" s="21">
        <f t="shared" si="133"/>
        <v>-17.390909999999998</v>
      </c>
      <c r="AG331" s="21">
        <f t="shared" si="133"/>
        <v>-17.467639999999999</v>
      </c>
      <c r="AH331" s="21">
        <f t="shared" si="133"/>
        <v>-17.544370000000001</v>
      </c>
      <c r="AI331" s="21">
        <f t="shared" si="133"/>
        <v>-17.621109999999998</v>
      </c>
      <c r="AJ331" s="21">
        <f t="shared" si="133"/>
        <v>-17.697839999999999</v>
      </c>
      <c r="AK331" s="21">
        <f t="shared" si="133"/>
        <v>-17.774619999999999</v>
      </c>
      <c r="AL331" s="21">
        <f t="shared" si="133"/>
        <v>-17.851310000000002</v>
      </c>
      <c r="AM331" s="74">
        <f t="shared" si="134"/>
        <v>-486.61718999999994</v>
      </c>
      <c r="AN331" s="67">
        <f t="shared" si="135"/>
        <v>-3.9043309145849893E-2</v>
      </c>
    </row>
    <row r="332" spans="2:40" hidden="1" outlineLevel="1">
      <c r="B332" t="s">
        <v>532</v>
      </c>
      <c r="C332" t="s">
        <v>600</v>
      </c>
      <c r="D332" s="21">
        <f t="shared" si="131"/>
        <v>0</v>
      </c>
      <c r="E332" s="21">
        <f t="shared" si="131"/>
        <v>0</v>
      </c>
      <c r="F332" s="21">
        <f t="shared" si="131"/>
        <v>0</v>
      </c>
      <c r="G332" s="21">
        <f t="shared" si="131"/>
        <v>0</v>
      </c>
      <c r="H332" s="21">
        <f t="shared" si="131"/>
        <v>0</v>
      </c>
      <c r="I332" s="21">
        <f t="shared" si="131"/>
        <v>0</v>
      </c>
      <c r="J332" s="21">
        <f t="shared" si="131"/>
        <v>0</v>
      </c>
      <c r="K332" s="21">
        <f t="shared" si="131"/>
        <v>0</v>
      </c>
      <c r="L332" s="21">
        <f t="shared" si="131"/>
        <v>0</v>
      </c>
      <c r="M332" s="21">
        <f t="shared" si="131"/>
        <v>0</v>
      </c>
      <c r="N332" s="21">
        <f t="shared" si="132"/>
        <v>0</v>
      </c>
      <c r="O332" s="21">
        <f t="shared" si="132"/>
        <v>0</v>
      </c>
      <c r="P332" s="21">
        <f t="shared" si="132"/>
        <v>0</v>
      </c>
      <c r="Q332" s="21">
        <f t="shared" si="132"/>
        <v>0</v>
      </c>
      <c r="R332" s="21">
        <f t="shared" si="132"/>
        <v>0</v>
      </c>
      <c r="S332" s="21">
        <f t="shared" si="132"/>
        <v>0</v>
      </c>
      <c r="T332" s="21">
        <f t="shared" si="132"/>
        <v>0</v>
      </c>
      <c r="U332" s="21">
        <f t="shared" si="132"/>
        <v>0</v>
      </c>
      <c r="V332" s="21">
        <f t="shared" si="132"/>
        <v>0</v>
      </c>
      <c r="W332" s="21">
        <f t="shared" si="132"/>
        <v>0</v>
      </c>
      <c r="X332" s="21">
        <f t="shared" si="133"/>
        <v>0</v>
      </c>
      <c r="Y332" s="21">
        <f t="shared" si="133"/>
        <v>0</v>
      </c>
      <c r="Z332" s="21">
        <f t="shared" si="133"/>
        <v>0</v>
      </c>
      <c r="AA332" s="21">
        <f t="shared" si="133"/>
        <v>0</v>
      </c>
      <c r="AB332" s="21">
        <f t="shared" si="133"/>
        <v>0</v>
      </c>
      <c r="AC332" s="21">
        <f t="shared" si="133"/>
        <v>0</v>
      </c>
      <c r="AD332" s="21">
        <f t="shared" si="133"/>
        <v>0</v>
      </c>
      <c r="AE332" s="21">
        <f t="shared" si="133"/>
        <v>0</v>
      </c>
      <c r="AF332" s="21">
        <f t="shared" si="133"/>
        <v>0</v>
      </c>
      <c r="AG332" s="21">
        <f t="shared" si="133"/>
        <v>0</v>
      </c>
      <c r="AH332" s="21">
        <f t="shared" si="133"/>
        <v>0</v>
      </c>
      <c r="AI332" s="21">
        <f t="shared" si="133"/>
        <v>0</v>
      </c>
      <c r="AJ332" s="21">
        <f t="shared" si="133"/>
        <v>0</v>
      </c>
      <c r="AK332" s="21">
        <f t="shared" si="133"/>
        <v>0</v>
      </c>
      <c r="AL332" s="21">
        <f t="shared" si="133"/>
        <v>0</v>
      </c>
      <c r="AM332" s="74">
        <f t="shared" si="134"/>
        <v>0</v>
      </c>
      <c r="AN332" s="67">
        <f t="shared" si="135"/>
        <v>0</v>
      </c>
    </row>
    <row r="333" spans="2:40" hidden="1" outlineLevel="1">
      <c r="D333" s="69">
        <f t="shared" ref="D333:AN333" si="136">SUM(D325:D332)</f>
        <v>362.43022000000002</v>
      </c>
      <c r="E333" s="69">
        <f t="shared" si="136"/>
        <v>364.61158519999998</v>
      </c>
      <c r="F333" s="69">
        <f t="shared" si="136"/>
        <v>368.77826709999994</v>
      </c>
      <c r="G333" s="69">
        <f t="shared" si="136"/>
        <v>372.04355700000002</v>
      </c>
      <c r="H333" s="69">
        <f t="shared" si="136"/>
        <v>375.41360900000001</v>
      </c>
      <c r="I333" s="69">
        <f t="shared" si="136"/>
        <v>378.14768350000003</v>
      </c>
      <c r="J333" s="69">
        <f t="shared" si="136"/>
        <v>379.91059200000001</v>
      </c>
      <c r="K333" s="69">
        <f t="shared" si="136"/>
        <v>382.69063959999994</v>
      </c>
      <c r="L333" s="69">
        <f t="shared" si="136"/>
        <v>385.48868710000005</v>
      </c>
      <c r="M333" s="69">
        <f t="shared" si="136"/>
        <v>387.39800770000005</v>
      </c>
      <c r="N333" s="69">
        <f t="shared" si="136"/>
        <v>390.13831579999999</v>
      </c>
      <c r="O333" s="69">
        <f t="shared" si="136"/>
        <v>393.97750079999997</v>
      </c>
      <c r="P333" s="69">
        <f t="shared" si="136"/>
        <v>397.84240310000007</v>
      </c>
      <c r="Q333" s="69">
        <f t="shared" si="136"/>
        <v>401.70404909999996</v>
      </c>
      <c r="R333" s="69">
        <f t="shared" si="136"/>
        <v>404.57980120000002</v>
      </c>
      <c r="S333" s="69">
        <f t="shared" si="136"/>
        <v>408.30848549999996</v>
      </c>
      <c r="T333" s="69">
        <f t="shared" si="136"/>
        <v>412.51567179999989</v>
      </c>
      <c r="U333" s="69">
        <f t="shared" si="136"/>
        <v>416.74034610000001</v>
      </c>
      <c r="V333" s="69">
        <f t="shared" si="136"/>
        <v>419.85967440000002</v>
      </c>
      <c r="W333" s="69">
        <f t="shared" si="136"/>
        <v>424.08268670000001</v>
      </c>
      <c r="X333" s="69">
        <f t="shared" si="136"/>
        <v>428.47298029999996</v>
      </c>
      <c r="Y333" s="69">
        <f t="shared" si="136"/>
        <v>431.88079199999993</v>
      </c>
      <c r="Z333" s="69">
        <f t="shared" si="136"/>
        <v>435.27318659999997</v>
      </c>
      <c r="AA333" s="69">
        <f t="shared" si="136"/>
        <v>439.69546110000005</v>
      </c>
      <c r="AB333" s="69">
        <f t="shared" si="136"/>
        <v>444.00745559999996</v>
      </c>
      <c r="AC333" s="69">
        <f t="shared" si="136"/>
        <v>448.56112200000001</v>
      </c>
      <c r="AD333" s="69">
        <f t="shared" si="136"/>
        <v>453.01076100000006</v>
      </c>
      <c r="AE333" s="69">
        <f t="shared" si="136"/>
        <v>456.62402000000003</v>
      </c>
      <c r="AF333" s="69">
        <f t="shared" si="136"/>
        <v>461.20043300000003</v>
      </c>
      <c r="AG333" s="69">
        <f t="shared" si="136"/>
        <v>465.71775599999989</v>
      </c>
      <c r="AH333" s="69">
        <f t="shared" si="136"/>
        <v>470.61683699999998</v>
      </c>
      <c r="AI333" s="69">
        <f t="shared" si="136"/>
        <v>474.40465</v>
      </c>
      <c r="AJ333" s="69">
        <f t="shared" si="136"/>
        <v>478.10366599999998</v>
      </c>
      <c r="AK333" s="69">
        <f t="shared" si="136"/>
        <v>482.92914609999991</v>
      </c>
      <c r="AL333" s="69">
        <f t="shared" si="136"/>
        <v>487.7880892</v>
      </c>
      <c r="AM333" s="72">
        <f t="shared" si="136"/>
        <v>12463.5232168</v>
      </c>
      <c r="AN333" s="68">
        <f t="shared" si="136"/>
        <v>1</v>
      </c>
    </row>
    <row r="334" spans="2:40" hidden="1" outlineLevel="1"/>
    <row r="335" spans="2:40" collapsed="1"/>
    <row r="337" spans="1:38">
      <c r="A337" s="4" t="s">
        <v>509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8" hidden="1" outlineLevel="1">
      <c r="A338" t="s">
        <v>236</v>
      </c>
    </row>
    <row r="339" spans="1:38" hidden="1" outlineLevel="1">
      <c r="A339" t="s">
        <v>513</v>
      </c>
      <c r="D339">
        <v>2016</v>
      </c>
      <c r="E339">
        <v>2017</v>
      </c>
      <c r="F339">
        <v>2018</v>
      </c>
      <c r="G339">
        <v>2019</v>
      </c>
      <c r="H339">
        <v>2020</v>
      </c>
      <c r="I339">
        <v>2021</v>
      </c>
      <c r="J339">
        <v>2022</v>
      </c>
      <c r="K339">
        <v>2023</v>
      </c>
      <c r="L339">
        <v>2024</v>
      </c>
      <c r="M339">
        <v>2025</v>
      </c>
      <c r="N339">
        <v>2026</v>
      </c>
      <c r="O339">
        <v>2027</v>
      </c>
      <c r="P339">
        <v>2028</v>
      </c>
      <c r="Q339">
        <v>2029</v>
      </c>
      <c r="R339">
        <v>2030</v>
      </c>
      <c r="S339">
        <v>2031</v>
      </c>
      <c r="T339">
        <v>2032</v>
      </c>
      <c r="U339">
        <v>2033</v>
      </c>
      <c r="V339">
        <v>2034</v>
      </c>
      <c r="W339">
        <v>2035</v>
      </c>
      <c r="X339">
        <v>2036</v>
      </c>
      <c r="Y339">
        <v>2037</v>
      </c>
      <c r="Z339">
        <v>2038</v>
      </c>
      <c r="AA339">
        <v>2039</v>
      </c>
      <c r="AB339">
        <v>2040</v>
      </c>
      <c r="AC339">
        <v>2041</v>
      </c>
      <c r="AD339">
        <v>2042</v>
      </c>
      <c r="AE339">
        <v>2043</v>
      </c>
      <c r="AF339">
        <v>2044</v>
      </c>
      <c r="AG339">
        <v>2045</v>
      </c>
      <c r="AH339">
        <v>2046</v>
      </c>
      <c r="AI339">
        <v>2047</v>
      </c>
      <c r="AJ339">
        <v>2048</v>
      </c>
      <c r="AK339">
        <v>2049</v>
      </c>
      <c r="AL339">
        <v>2050</v>
      </c>
    </row>
    <row r="340" spans="1:38" hidden="1" outlineLevel="1">
      <c r="A340" t="s">
        <v>601</v>
      </c>
      <c r="B340" t="s">
        <v>521</v>
      </c>
      <c r="C340" t="s">
        <v>412</v>
      </c>
      <c r="D340">
        <v>0.68188700000000002</v>
      </c>
      <c r="E340">
        <v>0.69400200000000001</v>
      </c>
      <c r="F340">
        <v>0.70584599999999997</v>
      </c>
      <c r="G340">
        <v>0.71798399999999996</v>
      </c>
      <c r="H340">
        <v>0.72982499999999995</v>
      </c>
      <c r="I340">
        <v>0.74245899999999998</v>
      </c>
      <c r="J340">
        <v>0.74890400000000001</v>
      </c>
      <c r="K340">
        <v>0.75536400000000004</v>
      </c>
      <c r="L340">
        <v>0.76181500000000002</v>
      </c>
      <c r="M340">
        <v>0.76840200000000003</v>
      </c>
      <c r="N340">
        <v>0.77482600000000001</v>
      </c>
      <c r="O340">
        <v>0.78033200000000003</v>
      </c>
      <c r="P340">
        <v>0.78608800000000001</v>
      </c>
      <c r="Q340">
        <v>0.79161499999999996</v>
      </c>
      <c r="R340">
        <v>0.79735999999999996</v>
      </c>
      <c r="S340">
        <v>0.80284599999999995</v>
      </c>
      <c r="T340">
        <v>0.80552500000000005</v>
      </c>
      <c r="U340">
        <v>0.80793000000000004</v>
      </c>
      <c r="V340">
        <v>0.81032800000000005</v>
      </c>
      <c r="W340">
        <v>0.81283499999999997</v>
      </c>
      <c r="X340">
        <v>0.81523199999999996</v>
      </c>
      <c r="Y340">
        <v>0.81575799999999998</v>
      </c>
      <c r="Z340">
        <v>0.81604399999999999</v>
      </c>
      <c r="AA340">
        <v>0.816581</v>
      </c>
      <c r="AB340">
        <v>0.81684599999999996</v>
      </c>
      <c r="AC340">
        <v>0.81660299999999997</v>
      </c>
      <c r="AD340">
        <v>0.81567999999999996</v>
      </c>
      <c r="AE340">
        <v>0.8145</v>
      </c>
      <c r="AF340">
        <v>0.81357800000000002</v>
      </c>
      <c r="AG340">
        <v>0.81239799999999995</v>
      </c>
      <c r="AH340">
        <v>0.81120300000000001</v>
      </c>
      <c r="AI340">
        <v>0.80971700000000002</v>
      </c>
      <c r="AJ340">
        <v>0.80823900000000004</v>
      </c>
      <c r="AK340">
        <v>0.80676199999999998</v>
      </c>
      <c r="AL340">
        <v>0.80527400000000005</v>
      </c>
    </row>
    <row r="341" spans="1:38" hidden="1" outlineLevel="1">
      <c r="A341" t="s">
        <v>601</v>
      </c>
      <c r="B341" t="s">
        <v>521</v>
      </c>
      <c r="C341" t="s">
        <v>411</v>
      </c>
      <c r="D341">
        <v>0.32174199999999997</v>
      </c>
      <c r="E341">
        <v>0.32586100000000001</v>
      </c>
      <c r="F341">
        <v>0.32989400000000002</v>
      </c>
      <c r="G341">
        <v>0.33392899999999998</v>
      </c>
      <c r="H341">
        <v>0.33796199999999998</v>
      </c>
      <c r="I341">
        <v>0.34191300000000002</v>
      </c>
      <c r="J341">
        <v>0.343001</v>
      </c>
      <c r="K341">
        <v>0.34417700000000001</v>
      </c>
      <c r="L341">
        <v>0.34535100000000002</v>
      </c>
      <c r="M341">
        <v>0.346605</v>
      </c>
      <c r="N341">
        <v>0.34777799999999998</v>
      </c>
      <c r="O341">
        <v>0.34856100000000001</v>
      </c>
      <c r="P341">
        <v>0.349356</v>
      </c>
      <c r="Q341">
        <v>0.35020600000000002</v>
      </c>
      <c r="R341">
        <v>0.35099900000000001</v>
      </c>
      <c r="S341">
        <v>0.351802</v>
      </c>
      <c r="T341">
        <v>0.351302</v>
      </c>
      <c r="U341">
        <v>0.3508</v>
      </c>
      <c r="V341">
        <v>0.35022300000000001</v>
      </c>
      <c r="W341">
        <v>0.34965099999999999</v>
      </c>
      <c r="X341">
        <v>0.34916799999999998</v>
      </c>
      <c r="Y341">
        <v>0.347806</v>
      </c>
      <c r="Z341">
        <v>0.34650999999999998</v>
      </c>
      <c r="AA341">
        <v>0.34515899999999999</v>
      </c>
      <c r="AB341">
        <v>0.34379500000000002</v>
      </c>
      <c r="AC341">
        <v>0.34265200000000001</v>
      </c>
      <c r="AD341">
        <v>0.34112100000000001</v>
      </c>
      <c r="AE341">
        <v>0.33964800000000001</v>
      </c>
      <c r="AF341">
        <v>0.33811799999999997</v>
      </c>
      <c r="AG341">
        <v>0.33664500000000003</v>
      </c>
      <c r="AH341">
        <v>0.33509699999999998</v>
      </c>
      <c r="AI341">
        <v>0.33351599999999998</v>
      </c>
      <c r="AJ341">
        <v>0.33193800000000001</v>
      </c>
      <c r="AK341">
        <v>0.33034999999999998</v>
      </c>
      <c r="AL341">
        <v>0.32876300000000003</v>
      </c>
    </row>
    <row r="342" spans="1:38" hidden="1" outlineLevel="1">
      <c r="A342" t="s">
        <v>601</v>
      </c>
      <c r="B342" t="s">
        <v>521</v>
      </c>
      <c r="C342" t="s">
        <v>595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hidden="1" outlineLevel="1">
      <c r="A343" t="s">
        <v>601</v>
      </c>
      <c r="B343" t="s">
        <v>522</v>
      </c>
      <c r="C343" t="s">
        <v>412</v>
      </c>
      <c r="D343">
        <v>0.10821799999999999</v>
      </c>
      <c r="E343">
        <v>0.112985</v>
      </c>
      <c r="F343">
        <v>0.118661</v>
      </c>
      <c r="G343">
        <v>0.121003</v>
      </c>
      <c r="H343">
        <v>0.123416</v>
      </c>
      <c r="I343">
        <v>0.12458900000000001</v>
      </c>
      <c r="J343">
        <v>0.12576599999999999</v>
      </c>
      <c r="K343">
        <v>0.12592</v>
      </c>
      <c r="L343">
        <v>0.12712399999999999</v>
      </c>
      <c r="M343">
        <v>0.12840799999999999</v>
      </c>
      <c r="N343">
        <v>0.130634</v>
      </c>
      <c r="O343">
        <v>0.132823</v>
      </c>
      <c r="P343">
        <v>0.134961</v>
      </c>
      <c r="Q343">
        <v>0.13712299999999999</v>
      </c>
      <c r="R343">
        <v>0.13928099999999999</v>
      </c>
      <c r="S343">
        <v>0.14338400000000001</v>
      </c>
      <c r="T343">
        <v>0.14832000000000001</v>
      </c>
      <c r="U343">
        <v>0.154253</v>
      </c>
      <c r="V343">
        <v>0.160274</v>
      </c>
      <c r="W343">
        <v>0.162274</v>
      </c>
      <c r="X343">
        <v>0.16239100000000001</v>
      </c>
      <c r="Y343">
        <v>0.16142500000000001</v>
      </c>
      <c r="Z343">
        <v>0.16048200000000001</v>
      </c>
      <c r="AA343">
        <v>0.15951299999999999</v>
      </c>
      <c r="AB343">
        <v>0.157476</v>
      </c>
      <c r="AC343">
        <v>0.15847800000000001</v>
      </c>
      <c r="AD343">
        <v>0.15955</v>
      </c>
      <c r="AE343">
        <v>0.16062899999999999</v>
      </c>
      <c r="AF343">
        <v>0.16170000000000001</v>
      </c>
      <c r="AG343">
        <v>0.16267999999999999</v>
      </c>
      <c r="AH343">
        <v>0.162498</v>
      </c>
      <c r="AI343">
        <v>0.16231200000000001</v>
      </c>
      <c r="AJ343">
        <v>0.16212399999999999</v>
      </c>
      <c r="AK343">
        <v>0.161937</v>
      </c>
      <c r="AL343">
        <v>0.161748</v>
      </c>
    </row>
    <row r="344" spans="1:38" hidden="1" outlineLevel="1">
      <c r="A344" t="s">
        <v>601</v>
      </c>
      <c r="B344" t="s">
        <v>522</v>
      </c>
      <c r="C344" t="s">
        <v>411</v>
      </c>
      <c r="D344">
        <v>0.57844200000000001</v>
      </c>
      <c r="E344">
        <v>0.58557499999999996</v>
      </c>
      <c r="F344">
        <v>0.590113</v>
      </c>
      <c r="G344">
        <v>0.59144200000000002</v>
      </c>
      <c r="H344">
        <v>0.59382299999999999</v>
      </c>
      <c r="I344">
        <v>0.59414500000000003</v>
      </c>
      <c r="J344">
        <v>0.59434399999999998</v>
      </c>
      <c r="K344">
        <v>0.59564899999999998</v>
      </c>
      <c r="L344">
        <v>0.59687000000000001</v>
      </c>
      <c r="M344">
        <v>0.59907699999999997</v>
      </c>
      <c r="N344">
        <v>0.59889199999999998</v>
      </c>
      <c r="O344">
        <v>0.59692400000000001</v>
      </c>
      <c r="P344">
        <v>0.59367300000000001</v>
      </c>
      <c r="Q344">
        <v>0.59086700000000003</v>
      </c>
      <c r="R344">
        <v>0.587839</v>
      </c>
      <c r="S344">
        <v>0.57881300000000002</v>
      </c>
      <c r="T344">
        <v>0.56452100000000005</v>
      </c>
      <c r="U344">
        <v>0.54797799999999997</v>
      </c>
      <c r="V344">
        <v>0.53194799999999998</v>
      </c>
      <c r="W344">
        <v>0.512513</v>
      </c>
      <c r="X344">
        <v>0.50471200000000005</v>
      </c>
      <c r="Y344">
        <v>0.49543900000000002</v>
      </c>
      <c r="Z344">
        <v>0.487842</v>
      </c>
      <c r="AA344">
        <v>0.47980200000000001</v>
      </c>
      <c r="AB344">
        <v>0.47145700000000001</v>
      </c>
      <c r="AC344">
        <v>0.46926099999999998</v>
      </c>
      <c r="AD344">
        <v>0.46912900000000002</v>
      </c>
      <c r="AE344">
        <v>0.46789999999999998</v>
      </c>
      <c r="AF344">
        <v>0.46778799999999998</v>
      </c>
      <c r="AG344">
        <v>0.464171</v>
      </c>
      <c r="AH344">
        <v>0.46138400000000002</v>
      </c>
      <c r="AI344">
        <v>0.45857500000000001</v>
      </c>
      <c r="AJ344">
        <v>0.45576899999999998</v>
      </c>
      <c r="AK344">
        <v>0.452984</v>
      </c>
      <c r="AL344">
        <v>0.45020300000000002</v>
      </c>
    </row>
    <row r="345" spans="1:38" hidden="1" outlineLevel="1">
      <c r="A345" t="s">
        <v>601</v>
      </c>
      <c r="B345" t="s">
        <v>522</v>
      </c>
      <c r="C345" t="s">
        <v>595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hidden="1" outlineLevel="1">
      <c r="A346" t="s">
        <v>601</v>
      </c>
      <c r="B346" t="s">
        <v>523</v>
      </c>
      <c r="C346" t="s">
        <v>412</v>
      </c>
      <c r="D346">
        <v>0.104517</v>
      </c>
      <c r="E346">
        <v>0.105519</v>
      </c>
      <c r="F346">
        <v>0.10652200000000001</v>
      </c>
      <c r="G346">
        <v>0.10752399999999999</v>
      </c>
      <c r="H346">
        <v>0.108526</v>
      </c>
      <c r="I346">
        <v>0.109372</v>
      </c>
      <c r="J346">
        <v>0.110218</v>
      </c>
      <c r="K346">
        <v>0.111064</v>
      </c>
      <c r="L346">
        <v>0.11191</v>
      </c>
      <c r="M346">
        <v>0.112756</v>
      </c>
      <c r="N346">
        <v>0.11360199999999999</v>
      </c>
      <c r="O346">
        <v>0.11444799999999999</v>
      </c>
      <c r="P346">
        <v>0.11529300000000001</v>
      </c>
      <c r="Q346">
        <v>0.11613900000000001</v>
      </c>
      <c r="R346">
        <v>0.11698500000000001</v>
      </c>
      <c r="S346">
        <v>0.117033</v>
      </c>
      <c r="T346">
        <v>0.117081</v>
      </c>
      <c r="U346">
        <v>0.11713</v>
      </c>
      <c r="V346">
        <v>0.117178</v>
      </c>
      <c r="W346">
        <v>0.117226</v>
      </c>
      <c r="X346">
        <v>0.117274</v>
      </c>
      <c r="Y346">
        <v>0.117322</v>
      </c>
      <c r="Z346">
        <v>0.11737</v>
      </c>
      <c r="AA346">
        <v>0.11741799999999999</v>
      </c>
      <c r="AB346">
        <v>0.117466</v>
      </c>
      <c r="AC346">
        <v>0.117061</v>
      </c>
      <c r="AD346">
        <v>0.116657</v>
      </c>
      <c r="AE346">
        <v>0.11625199999999999</v>
      </c>
      <c r="AF346">
        <v>0.11584700000000001</v>
      </c>
      <c r="AG346">
        <v>0.115442</v>
      </c>
      <c r="AH346">
        <v>0.115037</v>
      </c>
      <c r="AI346">
        <v>0.114632</v>
      </c>
      <c r="AJ346">
        <v>0.114227</v>
      </c>
      <c r="AK346">
        <v>0.11382200000000001</v>
      </c>
      <c r="AL346">
        <v>0.113417</v>
      </c>
    </row>
    <row r="347" spans="1:38" hidden="1" outlineLevel="1">
      <c r="A347" t="s">
        <v>601</v>
      </c>
      <c r="B347" t="s">
        <v>523</v>
      </c>
      <c r="C347" t="s">
        <v>411</v>
      </c>
      <c r="D347">
        <v>0.18073600000000001</v>
      </c>
      <c r="E347">
        <v>0.18246899999999999</v>
      </c>
      <c r="F347">
        <v>0.184202</v>
      </c>
      <c r="G347">
        <v>0.18593599999999999</v>
      </c>
      <c r="H347">
        <v>0.187669</v>
      </c>
      <c r="I347">
        <v>0.18913099999999999</v>
      </c>
      <c r="J347">
        <v>0.19059400000000001</v>
      </c>
      <c r="K347">
        <v>0.19205700000000001</v>
      </c>
      <c r="L347">
        <v>0.19352</v>
      </c>
      <c r="M347">
        <v>0.19498299999999999</v>
      </c>
      <c r="N347">
        <v>0.19644500000000001</v>
      </c>
      <c r="O347">
        <v>0.197908</v>
      </c>
      <c r="P347">
        <v>0.19937099999999999</v>
      </c>
      <c r="Q347">
        <v>0.20083400000000001</v>
      </c>
      <c r="R347">
        <v>0.202297</v>
      </c>
      <c r="S347">
        <v>0.20238</v>
      </c>
      <c r="T347">
        <v>0.202463</v>
      </c>
      <c r="U347">
        <v>0.202546</v>
      </c>
      <c r="V347">
        <v>0.202629</v>
      </c>
      <c r="W347">
        <v>0.202713</v>
      </c>
      <c r="X347">
        <v>0.202796</v>
      </c>
      <c r="Y347">
        <v>0.202879</v>
      </c>
      <c r="Z347">
        <v>0.202962</v>
      </c>
      <c r="AA347">
        <v>0.203045</v>
      </c>
      <c r="AB347">
        <v>0.203128</v>
      </c>
      <c r="AC347">
        <v>0.202428</v>
      </c>
      <c r="AD347">
        <v>0.20172799999999999</v>
      </c>
      <c r="AE347">
        <v>0.20102800000000001</v>
      </c>
      <c r="AF347">
        <v>0.20032800000000001</v>
      </c>
      <c r="AG347">
        <v>0.199628</v>
      </c>
      <c r="AH347">
        <v>0.19892699999999999</v>
      </c>
      <c r="AI347">
        <v>0.19822699999999999</v>
      </c>
      <c r="AJ347">
        <v>0.19752700000000001</v>
      </c>
      <c r="AK347">
        <v>0.196827</v>
      </c>
      <c r="AL347">
        <v>0.19612599999999999</v>
      </c>
    </row>
    <row r="348" spans="1:38" hidden="1" outlineLevel="1">
      <c r="A348" t="s">
        <v>601</v>
      </c>
      <c r="B348" t="s">
        <v>523</v>
      </c>
      <c r="C348" t="s">
        <v>595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hidden="1" outlineLevel="1">
      <c r="A349" t="s">
        <v>601</v>
      </c>
      <c r="B349" t="s">
        <v>524</v>
      </c>
      <c r="C349" t="s">
        <v>412</v>
      </c>
      <c r="D349">
        <v>2.4957900000000002E-2</v>
      </c>
      <c r="E349">
        <v>2.4917399999999999E-2</v>
      </c>
      <c r="F349">
        <v>2.4877E-2</v>
      </c>
      <c r="G349">
        <v>2.48366E-2</v>
      </c>
      <c r="H349">
        <v>2.4796100000000001E-2</v>
      </c>
      <c r="I349">
        <v>2.4787099999999999E-2</v>
      </c>
      <c r="J349">
        <v>2.4778100000000001E-2</v>
      </c>
      <c r="K349">
        <v>2.4769200000000002E-2</v>
      </c>
      <c r="L349">
        <v>2.47602E-2</v>
      </c>
      <c r="M349">
        <v>2.4751200000000001E-2</v>
      </c>
      <c r="N349">
        <v>2.4742199999999999E-2</v>
      </c>
      <c r="O349">
        <v>2.47332E-2</v>
      </c>
      <c r="P349">
        <v>2.4724200000000002E-2</v>
      </c>
      <c r="Q349">
        <v>2.47152E-2</v>
      </c>
      <c r="R349">
        <v>2.47063E-2</v>
      </c>
      <c r="S349">
        <v>2.4710800000000002E-2</v>
      </c>
      <c r="T349">
        <v>2.47152E-2</v>
      </c>
      <c r="U349">
        <v>2.47198E-2</v>
      </c>
      <c r="V349">
        <v>2.4724200000000002E-2</v>
      </c>
      <c r="W349">
        <v>2.4728799999999999E-2</v>
      </c>
      <c r="X349">
        <v>2.47332E-2</v>
      </c>
      <c r="Y349">
        <v>2.4737800000000001E-2</v>
      </c>
      <c r="Z349">
        <v>2.4742199999999999E-2</v>
      </c>
      <c r="AA349">
        <v>2.47467E-2</v>
      </c>
      <c r="AB349">
        <v>2.4751200000000001E-2</v>
      </c>
      <c r="AC349">
        <v>2.4751200000000001E-2</v>
      </c>
      <c r="AD349">
        <v>2.4751200000000001E-2</v>
      </c>
      <c r="AE349">
        <v>2.4751200000000001E-2</v>
      </c>
      <c r="AF349">
        <v>2.4751200000000001E-2</v>
      </c>
      <c r="AG349">
        <v>2.4751200000000001E-2</v>
      </c>
      <c r="AH349">
        <v>2.4751200000000001E-2</v>
      </c>
      <c r="AI349">
        <v>2.4751200000000001E-2</v>
      </c>
      <c r="AJ349">
        <v>2.4751200000000001E-2</v>
      </c>
      <c r="AK349">
        <v>2.4751200000000001E-2</v>
      </c>
      <c r="AL349">
        <v>2.4751200000000001E-2</v>
      </c>
    </row>
    <row r="350" spans="1:38" hidden="1" outlineLevel="1">
      <c r="A350" t="s">
        <v>601</v>
      </c>
      <c r="B350" t="s">
        <v>524</v>
      </c>
      <c r="C350" t="s">
        <v>411</v>
      </c>
      <c r="D350">
        <v>4.31584E-2</v>
      </c>
      <c r="E350">
        <v>4.3088399999999999E-2</v>
      </c>
      <c r="F350">
        <v>4.3018500000000001E-2</v>
      </c>
      <c r="G350">
        <v>4.2948600000000003E-2</v>
      </c>
      <c r="H350">
        <v>4.2878699999999999E-2</v>
      </c>
      <c r="I350">
        <v>4.2863100000000001E-2</v>
      </c>
      <c r="J350">
        <v>4.28476E-2</v>
      </c>
      <c r="K350">
        <v>4.2832099999999998E-2</v>
      </c>
      <c r="L350">
        <v>4.28165E-2</v>
      </c>
      <c r="M350">
        <v>4.2800999999999999E-2</v>
      </c>
      <c r="N350">
        <v>4.2785400000000001E-2</v>
      </c>
      <c r="O350">
        <v>4.27699E-2</v>
      </c>
      <c r="P350">
        <v>4.2754300000000002E-2</v>
      </c>
      <c r="Q350">
        <v>4.27388E-2</v>
      </c>
      <c r="R350">
        <v>4.2723400000000002E-2</v>
      </c>
      <c r="S350">
        <v>4.2731100000000001E-2</v>
      </c>
      <c r="T350">
        <v>4.27388E-2</v>
      </c>
      <c r="U350">
        <v>4.2746600000000003E-2</v>
      </c>
      <c r="V350">
        <v>4.2754300000000002E-2</v>
      </c>
      <c r="W350">
        <v>4.27622E-2</v>
      </c>
      <c r="X350">
        <v>4.27699E-2</v>
      </c>
      <c r="Y350">
        <v>4.2777700000000002E-2</v>
      </c>
      <c r="Z350">
        <v>4.2785400000000001E-2</v>
      </c>
      <c r="AA350">
        <v>4.2793200000000003E-2</v>
      </c>
      <c r="AB350">
        <v>4.2800999999999999E-2</v>
      </c>
      <c r="AC350">
        <v>4.2800999999999999E-2</v>
      </c>
      <c r="AD350">
        <v>4.2800999999999999E-2</v>
      </c>
      <c r="AE350">
        <v>4.2800999999999999E-2</v>
      </c>
      <c r="AF350">
        <v>4.2800999999999999E-2</v>
      </c>
      <c r="AG350">
        <v>4.2800999999999999E-2</v>
      </c>
      <c r="AH350">
        <v>4.2800999999999999E-2</v>
      </c>
      <c r="AI350">
        <v>4.2800999999999999E-2</v>
      </c>
      <c r="AJ350">
        <v>4.2800999999999999E-2</v>
      </c>
      <c r="AK350">
        <v>4.2800999999999999E-2</v>
      </c>
      <c r="AL350">
        <v>4.2800999999999999E-2</v>
      </c>
    </row>
    <row r="351" spans="1:38" hidden="1" outlineLevel="1">
      <c r="A351" t="s">
        <v>601</v>
      </c>
      <c r="B351" t="s">
        <v>524</v>
      </c>
      <c r="C351" t="s">
        <v>595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hidden="1" outlineLevel="1">
      <c r="A352" t="s">
        <v>601</v>
      </c>
      <c r="B352" t="s">
        <v>590</v>
      </c>
      <c r="C352" t="s">
        <v>412</v>
      </c>
      <c r="D352">
        <v>33.185200000000002</v>
      </c>
      <c r="E352">
        <v>33.396999999999998</v>
      </c>
      <c r="F352">
        <v>33.7087</v>
      </c>
      <c r="G352">
        <v>33.920499999999997</v>
      </c>
      <c r="H352">
        <v>34.222200000000001</v>
      </c>
      <c r="I352">
        <v>34.202500000000001</v>
      </c>
      <c r="J352">
        <v>34.282800000000002</v>
      </c>
      <c r="K352">
        <v>34.353099999999998</v>
      </c>
      <c r="L352">
        <v>34.333300000000001</v>
      </c>
      <c r="M352">
        <v>34.413600000000002</v>
      </c>
      <c r="N352">
        <v>34.614800000000002</v>
      </c>
      <c r="O352">
        <v>34.915900000000001</v>
      </c>
      <c r="P352">
        <v>35.116999999999997</v>
      </c>
      <c r="Q352">
        <v>35.418199999999999</v>
      </c>
      <c r="R352">
        <v>35.719299999999997</v>
      </c>
      <c r="S352">
        <v>35.572299999999998</v>
      </c>
      <c r="T352">
        <v>35.5152</v>
      </c>
      <c r="U352">
        <v>35.3581</v>
      </c>
      <c r="V352">
        <v>35.302100000000003</v>
      </c>
      <c r="W352">
        <v>35.255000000000003</v>
      </c>
      <c r="X352">
        <v>35.236499999999999</v>
      </c>
      <c r="Y352">
        <v>35.118000000000002</v>
      </c>
      <c r="Z352">
        <v>35.090600000000002</v>
      </c>
      <c r="AA352">
        <v>35.072099999999999</v>
      </c>
      <c r="AB352">
        <v>35.053600000000003</v>
      </c>
      <c r="AC352">
        <v>34.973700000000001</v>
      </c>
      <c r="AD352">
        <v>34.793700000000001</v>
      </c>
      <c r="AE352">
        <v>34.704700000000003</v>
      </c>
      <c r="AF352">
        <v>34.6248</v>
      </c>
      <c r="AG352">
        <v>34.534799999999997</v>
      </c>
      <c r="AH352">
        <v>34.071300000000001</v>
      </c>
      <c r="AI352">
        <v>33.686799999999998</v>
      </c>
      <c r="AJ352">
        <v>33.3123</v>
      </c>
      <c r="AK352">
        <v>32.827800000000003</v>
      </c>
      <c r="AL352">
        <v>32.444299999999998</v>
      </c>
    </row>
    <row r="353" spans="1:40" hidden="1" outlineLevel="1">
      <c r="A353" t="s">
        <v>601</v>
      </c>
      <c r="B353" t="s">
        <v>590</v>
      </c>
      <c r="C353" t="s">
        <v>411</v>
      </c>
      <c r="D353">
        <v>25.200399999999998</v>
      </c>
      <c r="E353">
        <v>25.302700000000002</v>
      </c>
      <c r="F353">
        <v>25.305</v>
      </c>
      <c r="G353">
        <v>25.307300000000001</v>
      </c>
      <c r="H353">
        <v>25.299600000000002</v>
      </c>
      <c r="I353">
        <v>25.4</v>
      </c>
      <c r="J353">
        <v>25.400300000000001</v>
      </c>
      <c r="K353">
        <v>25.400700000000001</v>
      </c>
      <c r="L353">
        <v>25.391100000000002</v>
      </c>
      <c r="M353">
        <v>25.391500000000001</v>
      </c>
      <c r="N353">
        <v>26.172899999999998</v>
      </c>
      <c r="O353">
        <v>26.834399999999999</v>
      </c>
      <c r="P353">
        <v>27.6159</v>
      </c>
      <c r="Q353">
        <v>28.287400000000002</v>
      </c>
      <c r="R353">
        <v>29.068899999999999</v>
      </c>
      <c r="S353">
        <v>28.700199999999999</v>
      </c>
      <c r="T353">
        <v>28.3414</v>
      </c>
      <c r="U353">
        <v>27.982600000000001</v>
      </c>
      <c r="V353">
        <v>27.613800000000001</v>
      </c>
      <c r="W353">
        <v>27.2651</v>
      </c>
      <c r="X353">
        <v>27.075800000000001</v>
      </c>
      <c r="Y353">
        <v>26.906500000000001</v>
      </c>
      <c r="Z353">
        <v>26.7271</v>
      </c>
      <c r="AA353">
        <v>26.5578</v>
      </c>
      <c r="AB353">
        <v>26.368500000000001</v>
      </c>
      <c r="AC353">
        <v>26.178599999999999</v>
      </c>
      <c r="AD353">
        <v>25.9786</v>
      </c>
      <c r="AE353">
        <v>25.778700000000001</v>
      </c>
      <c r="AF353">
        <v>25.588699999999999</v>
      </c>
      <c r="AG353">
        <v>25.3888</v>
      </c>
      <c r="AH353">
        <v>24.9468</v>
      </c>
      <c r="AI353">
        <v>24.494800000000001</v>
      </c>
      <c r="AJ353">
        <v>24.052900000000001</v>
      </c>
      <c r="AK353">
        <v>23.600899999999999</v>
      </c>
      <c r="AL353">
        <v>23.148900000000001</v>
      </c>
    </row>
    <row r="354" spans="1:40" hidden="1" outlineLevel="1">
      <c r="A354" t="s">
        <v>601</v>
      </c>
      <c r="B354" t="s">
        <v>590</v>
      </c>
      <c r="C354" t="s">
        <v>595</v>
      </c>
      <c r="D354">
        <v>4.7786</v>
      </c>
      <c r="E354">
        <v>5.0682</v>
      </c>
      <c r="F354">
        <v>5.3478000000000003</v>
      </c>
      <c r="G354">
        <v>5.6273999999999997</v>
      </c>
      <c r="H354">
        <v>5.907</v>
      </c>
      <c r="I354">
        <v>6.2965</v>
      </c>
      <c r="J354">
        <v>6.6760000000000002</v>
      </c>
      <c r="K354">
        <v>7.0555000000000003</v>
      </c>
      <c r="L354">
        <v>7.4450000000000003</v>
      </c>
      <c r="M354">
        <v>7.8244999999999996</v>
      </c>
      <c r="N354">
        <v>8.0739999999999998</v>
      </c>
      <c r="O354">
        <v>8.3134999999999994</v>
      </c>
      <c r="P354">
        <v>8.5530000000000008</v>
      </c>
      <c r="Q354">
        <v>8.7925000000000004</v>
      </c>
      <c r="R354">
        <v>9.032</v>
      </c>
      <c r="S354">
        <v>9.0914999999999999</v>
      </c>
      <c r="T354">
        <v>9.1509999999999998</v>
      </c>
      <c r="U354">
        <v>9.2105999999999995</v>
      </c>
      <c r="V354">
        <v>9.2700999999999993</v>
      </c>
      <c r="W354">
        <v>9.32958</v>
      </c>
      <c r="X354">
        <v>9.3590900000000001</v>
      </c>
      <c r="Y354">
        <v>9.3986099999999997</v>
      </c>
      <c r="Z354">
        <v>9.4281199999999998</v>
      </c>
      <c r="AA354">
        <v>9.45763</v>
      </c>
      <c r="AB354">
        <v>9.4971399999999999</v>
      </c>
      <c r="AC354">
        <v>9.4966600000000003</v>
      </c>
      <c r="AD354">
        <v>9.5061699999999991</v>
      </c>
      <c r="AE354">
        <v>9.5156799999999997</v>
      </c>
      <c r="AF354">
        <v>9.5152000000000001</v>
      </c>
      <c r="AG354">
        <v>9.5247100000000007</v>
      </c>
      <c r="AH354">
        <v>9.4542199999999994</v>
      </c>
      <c r="AI354">
        <v>9.3737300000000001</v>
      </c>
      <c r="AJ354">
        <v>9.3032500000000002</v>
      </c>
      <c r="AK354">
        <v>9.2327600000000007</v>
      </c>
      <c r="AL354">
        <v>9.1522699999999997</v>
      </c>
    </row>
    <row r="355" spans="1:40" hidden="1" outlineLevel="1">
      <c r="A355" t="s">
        <v>601</v>
      </c>
      <c r="B355" t="s">
        <v>602</v>
      </c>
      <c r="C355" t="s">
        <v>412</v>
      </c>
      <c r="D355">
        <v>6.4929600000000004E-2</v>
      </c>
      <c r="E355">
        <v>6.5441700000000005E-2</v>
      </c>
      <c r="F355">
        <v>6.5993899999999994E-2</v>
      </c>
      <c r="G355">
        <v>6.6546099999999997E-2</v>
      </c>
      <c r="H355">
        <v>6.70983E-2</v>
      </c>
      <c r="I355">
        <v>6.7488599999999996E-2</v>
      </c>
      <c r="J355">
        <v>6.7878900000000006E-2</v>
      </c>
      <c r="K355">
        <v>6.8269399999999994E-2</v>
      </c>
      <c r="L355">
        <v>6.8659700000000004E-2</v>
      </c>
      <c r="M355">
        <v>6.905E-2</v>
      </c>
      <c r="N355">
        <v>6.94882E-2</v>
      </c>
      <c r="O355">
        <v>6.99264E-2</v>
      </c>
      <c r="P355">
        <v>7.0364599999999999E-2</v>
      </c>
      <c r="Q355">
        <v>7.0802900000000002E-2</v>
      </c>
      <c r="R355">
        <v>7.1241100000000002E-2</v>
      </c>
      <c r="S355">
        <v>7.1344099999999994E-2</v>
      </c>
      <c r="T355">
        <v>7.1447200000000002E-2</v>
      </c>
      <c r="U355">
        <v>7.1550199999999994E-2</v>
      </c>
      <c r="V355">
        <v>7.16532E-2</v>
      </c>
      <c r="W355">
        <v>7.1756100000000003E-2</v>
      </c>
      <c r="X355">
        <v>7.1823100000000001E-2</v>
      </c>
      <c r="Y355">
        <v>7.1890200000000001E-2</v>
      </c>
      <c r="Z355">
        <v>7.1957199999999999E-2</v>
      </c>
      <c r="AA355">
        <v>7.2024199999999997E-2</v>
      </c>
      <c r="AB355">
        <v>7.2091299999999997E-2</v>
      </c>
      <c r="AC355">
        <v>7.1931700000000001E-2</v>
      </c>
      <c r="AD355">
        <v>7.1772199999999994E-2</v>
      </c>
      <c r="AE355">
        <v>7.1612700000000001E-2</v>
      </c>
      <c r="AF355">
        <v>7.1453199999999994E-2</v>
      </c>
      <c r="AG355">
        <v>7.1293700000000002E-2</v>
      </c>
      <c r="AH355">
        <v>7.1023600000000006E-2</v>
      </c>
      <c r="AI355">
        <v>7.0753300000000005E-2</v>
      </c>
      <c r="AJ355">
        <v>7.0483100000000007E-2</v>
      </c>
      <c r="AK355">
        <v>7.0212800000000006E-2</v>
      </c>
      <c r="AL355">
        <v>6.9942500000000005E-2</v>
      </c>
    </row>
    <row r="356" spans="1:40" hidden="1" outlineLevel="1">
      <c r="A356" t="s">
        <v>601</v>
      </c>
      <c r="B356" t="s">
        <v>602</v>
      </c>
      <c r="C356" t="s">
        <v>411</v>
      </c>
      <c r="D356">
        <v>8.94369E-2</v>
      </c>
      <c r="E356">
        <v>9.0145900000000001E-2</v>
      </c>
      <c r="F356">
        <v>9.0906600000000004E-2</v>
      </c>
      <c r="G356">
        <v>9.1667200000000004E-2</v>
      </c>
      <c r="H356">
        <v>9.2427899999999993E-2</v>
      </c>
      <c r="I356">
        <v>9.2965500000000006E-2</v>
      </c>
      <c r="J356">
        <v>9.3503199999999995E-2</v>
      </c>
      <c r="K356">
        <v>9.4041E-2</v>
      </c>
      <c r="L356">
        <v>9.4578700000000002E-2</v>
      </c>
      <c r="M356">
        <v>9.5116300000000001E-2</v>
      </c>
      <c r="N356">
        <v>9.572E-2</v>
      </c>
      <c r="O356">
        <v>9.6323599999999995E-2</v>
      </c>
      <c r="P356">
        <v>9.6927200000000005E-2</v>
      </c>
      <c r="Q356">
        <v>9.7530900000000004E-2</v>
      </c>
      <c r="R356">
        <v>9.8134600000000002E-2</v>
      </c>
      <c r="S356">
        <v>9.8276500000000003E-2</v>
      </c>
      <c r="T356">
        <v>9.8418400000000003E-2</v>
      </c>
      <c r="U356">
        <v>9.8560300000000003E-2</v>
      </c>
      <c r="V356">
        <v>9.8702300000000007E-2</v>
      </c>
      <c r="W356">
        <v>9.8844000000000001E-2</v>
      </c>
      <c r="X356">
        <v>9.8936300000000005E-2</v>
      </c>
      <c r="Y356">
        <v>9.9028599999999994E-2</v>
      </c>
      <c r="Z356">
        <v>9.9121000000000001E-2</v>
      </c>
      <c r="AA356">
        <v>9.9213300000000004E-2</v>
      </c>
      <c r="AB356">
        <v>9.9305699999999997E-2</v>
      </c>
      <c r="AC356">
        <v>9.9085900000000005E-2</v>
      </c>
      <c r="AD356">
        <v>9.8866200000000001E-2</v>
      </c>
      <c r="AE356">
        <v>9.8646499999999998E-2</v>
      </c>
      <c r="AF356">
        <v>9.8426700000000006E-2</v>
      </c>
      <c r="AG356">
        <v>9.8207100000000006E-2</v>
      </c>
      <c r="AH356">
        <v>9.7835000000000005E-2</v>
      </c>
      <c r="AI356">
        <v>9.7462599999999996E-2</v>
      </c>
      <c r="AJ356">
        <v>9.7090399999999993E-2</v>
      </c>
      <c r="AK356">
        <v>9.6718100000000001E-2</v>
      </c>
      <c r="AL356">
        <v>9.6345799999999995E-2</v>
      </c>
    </row>
    <row r="357" spans="1:40" hidden="1" outlineLevel="1">
      <c r="A357" t="s">
        <v>601</v>
      </c>
      <c r="B357" t="s">
        <v>602</v>
      </c>
      <c r="C357" t="s">
        <v>595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40" hidden="1" outlineLevel="1">
      <c r="A358" t="s">
        <v>601</v>
      </c>
      <c r="B358" t="s">
        <v>531</v>
      </c>
      <c r="C358" t="s">
        <v>412</v>
      </c>
      <c r="D358">
        <v>0.47582099999999999</v>
      </c>
      <c r="E358">
        <v>0.47606199999999999</v>
      </c>
      <c r="F358">
        <v>0.476302</v>
      </c>
      <c r="G358">
        <v>0.47666399999999998</v>
      </c>
      <c r="H358">
        <v>0.47690399999999999</v>
      </c>
      <c r="I358">
        <v>0.47714499999999999</v>
      </c>
      <c r="J358">
        <v>0.47738599999999998</v>
      </c>
      <c r="K358">
        <v>0.47762700000000002</v>
      </c>
      <c r="L358">
        <v>0.47786800000000001</v>
      </c>
      <c r="M358">
        <v>0.47810799999999998</v>
      </c>
      <c r="N358">
        <v>0.47847000000000001</v>
      </c>
      <c r="O358">
        <v>0.47871000000000002</v>
      </c>
      <c r="P358">
        <v>0.47895100000000002</v>
      </c>
      <c r="Q358">
        <v>0.47919200000000001</v>
      </c>
      <c r="R358">
        <v>0.479433</v>
      </c>
      <c r="S358">
        <v>0.47967399999999999</v>
      </c>
      <c r="T358">
        <v>0.48003499999999999</v>
      </c>
      <c r="U358">
        <v>0.48027599999999998</v>
      </c>
      <c r="V358">
        <v>0.480516</v>
      </c>
      <c r="W358">
        <v>0.48075699999999999</v>
      </c>
      <c r="X358">
        <v>0.48099799999999998</v>
      </c>
      <c r="Y358">
        <v>0.48123899999999997</v>
      </c>
      <c r="Z358">
        <v>0.48148000000000002</v>
      </c>
      <c r="AA358">
        <v>0.48184100000000002</v>
      </c>
      <c r="AB358">
        <v>0.48208200000000001</v>
      </c>
      <c r="AC358">
        <v>0.48232199999999997</v>
      </c>
      <c r="AD358">
        <v>0.48256300000000002</v>
      </c>
      <c r="AE358">
        <v>0.48280400000000001</v>
      </c>
      <c r="AF358">
        <v>0.483045</v>
      </c>
      <c r="AG358">
        <v>0.48328599999999999</v>
      </c>
      <c r="AH358">
        <v>0.48364699999999999</v>
      </c>
      <c r="AI358">
        <v>0.48388799999999998</v>
      </c>
      <c r="AJ358">
        <v>0.484128</v>
      </c>
      <c r="AK358">
        <v>0.48436899999999999</v>
      </c>
      <c r="AL358">
        <v>0.48460999999999999</v>
      </c>
    </row>
    <row r="359" spans="1:40" hidden="1" outlineLevel="1">
      <c r="A359" t="s">
        <v>601</v>
      </c>
      <c r="B359" t="s">
        <v>531</v>
      </c>
      <c r="C359" t="s">
        <v>411</v>
      </c>
      <c r="D359">
        <v>0.36654799999999998</v>
      </c>
      <c r="E359">
        <v>0.36673299999999998</v>
      </c>
      <c r="F359">
        <v>0.366919</v>
      </c>
      <c r="G359">
        <v>0.367197</v>
      </c>
      <c r="H359">
        <v>0.36738300000000002</v>
      </c>
      <c r="I359">
        <v>0.36756800000000001</v>
      </c>
      <c r="J359">
        <v>0.36775400000000003</v>
      </c>
      <c r="K359">
        <v>0.36793900000000002</v>
      </c>
      <c r="L359">
        <v>0.36812499999999998</v>
      </c>
      <c r="M359">
        <v>0.36831000000000003</v>
      </c>
      <c r="N359">
        <v>0.368589</v>
      </c>
      <c r="O359">
        <v>0.36877399999999999</v>
      </c>
      <c r="P359">
        <v>0.36895899999999998</v>
      </c>
      <c r="Q359">
        <v>0.369145</v>
      </c>
      <c r="R359">
        <v>0.36932999999999999</v>
      </c>
      <c r="S359">
        <v>0.36951600000000001</v>
      </c>
      <c r="T359">
        <v>0.36979400000000001</v>
      </c>
      <c r="U359">
        <v>0.36997999999999998</v>
      </c>
      <c r="V359">
        <v>0.37016500000000002</v>
      </c>
      <c r="W359">
        <v>0.37035099999999999</v>
      </c>
      <c r="X359">
        <v>0.37053599999999998</v>
      </c>
      <c r="Y359">
        <v>0.370722</v>
      </c>
      <c r="Z359">
        <v>0.37090699999999999</v>
      </c>
      <c r="AA359">
        <v>0.37118600000000002</v>
      </c>
      <c r="AB359">
        <v>0.37137100000000001</v>
      </c>
      <c r="AC359">
        <v>0.371556</v>
      </c>
      <c r="AD359">
        <v>0.37174200000000002</v>
      </c>
      <c r="AE359">
        <v>0.37192700000000001</v>
      </c>
      <c r="AF359">
        <v>0.37211300000000003</v>
      </c>
      <c r="AG359">
        <v>0.37229899999999999</v>
      </c>
      <c r="AH359">
        <v>0.37257699999999999</v>
      </c>
      <c r="AI359">
        <v>0.37276199999999998</v>
      </c>
      <c r="AJ359">
        <v>0.372948</v>
      </c>
      <c r="AK359">
        <v>0.37313299999999999</v>
      </c>
      <c r="AL359">
        <v>0.37331900000000001</v>
      </c>
    </row>
    <row r="360" spans="1:40" hidden="1" outlineLevel="1">
      <c r="A360" t="s">
        <v>601</v>
      </c>
      <c r="B360" t="s">
        <v>531</v>
      </c>
      <c r="C360" t="s">
        <v>595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40" hidden="1" outlineLevel="1"/>
    <row r="362" spans="1:40" hidden="1" outlineLevel="1">
      <c r="D362" s="12">
        <v>2016</v>
      </c>
      <c r="E362" s="12">
        <v>2017</v>
      </c>
      <c r="F362" s="12">
        <v>2018</v>
      </c>
      <c r="G362" s="12">
        <v>2019</v>
      </c>
      <c r="H362" s="12">
        <v>2020</v>
      </c>
      <c r="I362" s="12">
        <v>2021</v>
      </c>
      <c r="J362" s="12">
        <v>2022</v>
      </c>
      <c r="K362" s="12">
        <v>2023</v>
      </c>
      <c r="L362" s="12">
        <v>2024</v>
      </c>
      <c r="M362" s="12">
        <v>2025</v>
      </c>
      <c r="N362" s="12">
        <v>2026</v>
      </c>
      <c r="O362" s="12">
        <v>2027</v>
      </c>
      <c r="P362" s="12">
        <v>2028</v>
      </c>
      <c r="Q362" s="12">
        <v>2029</v>
      </c>
      <c r="R362" s="12">
        <v>2030</v>
      </c>
      <c r="S362" s="12">
        <v>2031</v>
      </c>
      <c r="T362" s="12">
        <v>2032</v>
      </c>
      <c r="U362" s="12">
        <v>2033</v>
      </c>
      <c r="V362" s="12">
        <v>2034</v>
      </c>
      <c r="W362" s="12">
        <v>2035</v>
      </c>
      <c r="X362" s="12">
        <v>2036</v>
      </c>
      <c r="Y362" s="12">
        <v>2037</v>
      </c>
      <c r="Z362" s="12">
        <v>2038</v>
      </c>
      <c r="AA362" s="12">
        <v>2039</v>
      </c>
      <c r="AB362" s="12">
        <v>2040</v>
      </c>
      <c r="AC362" s="12">
        <v>2041</v>
      </c>
      <c r="AD362" s="12">
        <v>2042</v>
      </c>
      <c r="AE362" s="12">
        <v>2043</v>
      </c>
      <c r="AF362" s="12">
        <v>2044</v>
      </c>
      <c r="AG362" s="12">
        <v>2045</v>
      </c>
      <c r="AH362" s="12">
        <v>2046</v>
      </c>
      <c r="AI362" s="12">
        <v>2047</v>
      </c>
      <c r="AJ362" s="12">
        <v>2048</v>
      </c>
      <c r="AK362" s="12">
        <v>2049</v>
      </c>
      <c r="AL362" s="12">
        <v>2050</v>
      </c>
      <c r="AM362" s="70" t="s">
        <v>598</v>
      </c>
      <c r="AN362" s="70" t="s">
        <v>409</v>
      </c>
    </row>
    <row r="363" spans="1:40" hidden="1" outlineLevel="1">
      <c r="B363" t="s">
        <v>599</v>
      </c>
      <c r="C363" t="s">
        <v>412</v>
      </c>
      <c r="D363" s="21">
        <f>SUMIF($C$340:$C$360,$C363,D$340:D$360)</f>
        <v>34.645530500000007</v>
      </c>
      <c r="E363" s="21">
        <f t="shared" ref="E363:T365" si="137">SUMIF($C$340:$C$360,$C363,E$340:E$360)</f>
        <v>34.875927099999998</v>
      </c>
      <c r="F363" s="21">
        <f t="shared" si="137"/>
        <v>35.206901899999998</v>
      </c>
      <c r="G363" s="21">
        <f t="shared" si="137"/>
        <v>35.435057699999994</v>
      </c>
      <c r="H363" s="21">
        <f t="shared" si="137"/>
        <v>35.752765399999994</v>
      </c>
      <c r="I363" s="21">
        <f t="shared" si="137"/>
        <v>35.7483407</v>
      </c>
      <c r="J363" s="21">
        <f t="shared" si="137"/>
        <v>35.837730999999998</v>
      </c>
      <c r="K363" s="21">
        <f t="shared" si="137"/>
        <v>35.916113599999996</v>
      </c>
      <c r="L363" s="21">
        <f t="shared" si="137"/>
        <v>35.905436899999998</v>
      </c>
      <c r="M363" s="21">
        <f t="shared" si="137"/>
        <v>35.995075199999995</v>
      </c>
      <c r="N363" s="21">
        <f t="shared" si="137"/>
        <v>36.206562400000003</v>
      </c>
      <c r="O363" s="21">
        <f t="shared" si="137"/>
        <v>36.516872599999999</v>
      </c>
      <c r="P363" s="21">
        <f t="shared" si="137"/>
        <v>36.727381799999996</v>
      </c>
      <c r="Q363" s="21">
        <f t="shared" si="137"/>
        <v>37.037787099999996</v>
      </c>
      <c r="R363" s="21">
        <f t="shared" si="137"/>
        <v>37.348306399999998</v>
      </c>
      <c r="S363" s="21">
        <f t="shared" si="137"/>
        <v>37.211291899999999</v>
      </c>
      <c r="T363" s="21">
        <f t="shared" si="137"/>
        <v>37.162323400000005</v>
      </c>
      <c r="U363" s="21">
        <f t="shared" ref="U363:AJ365" si="138">SUMIF($C$340:$C$360,$C363,U$340:U$360)</f>
        <v>37.013959</v>
      </c>
      <c r="V363" s="21">
        <f t="shared" si="138"/>
        <v>36.966773400000001</v>
      </c>
      <c r="W363" s="21">
        <f t="shared" si="138"/>
        <v>36.924576899999998</v>
      </c>
      <c r="X363" s="21">
        <f t="shared" si="138"/>
        <v>36.908951300000005</v>
      </c>
      <c r="Y363" s="21">
        <f>SUMIF($C$340:$C$360,$C363,Y$340:Y$360)</f>
        <v>36.790372000000005</v>
      </c>
      <c r="Z363" s="21">
        <f t="shared" si="138"/>
        <v>36.762675399999999</v>
      </c>
      <c r="AA363" s="21">
        <f t="shared" si="138"/>
        <v>36.744223900000001</v>
      </c>
      <c r="AB363" s="21">
        <f t="shared" si="138"/>
        <v>36.724312499999996</v>
      </c>
      <c r="AC363" s="21">
        <f t="shared" si="138"/>
        <v>36.644846900000005</v>
      </c>
      <c r="AD363" s="21">
        <f t="shared" si="138"/>
        <v>36.464673399999995</v>
      </c>
      <c r="AE363" s="21">
        <f t="shared" si="138"/>
        <v>36.37524890000001</v>
      </c>
      <c r="AF363" s="21">
        <f t="shared" si="138"/>
        <v>36.295174400000001</v>
      </c>
      <c r="AG363" s="21">
        <f t="shared" si="138"/>
        <v>36.204650899999997</v>
      </c>
      <c r="AH363" s="21">
        <f t="shared" si="138"/>
        <v>35.739459799999992</v>
      </c>
      <c r="AI363" s="21">
        <f t="shared" si="138"/>
        <v>35.352853499999995</v>
      </c>
      <c r="AJ363" s="21">
        <f t="shared" si="138"/>
        <v>34.976252299999999</v>
      </c>
      <c r="AK363" s="21">
        <f t="shared" ref="AK363:AL365" si="139">SUMIF($C$340:$C$360,$C363,AK$340:AK$360)</f>
        <v>34.489654000000002</v>
      </c>
      <c r="AL363" s="21">
        <f t="shared" si="139"/>
        <v>34.104042700000008</v>
      </c>
      <c r="AM363" s="74">
        <f>SUM(J363:AL363)</f>
        <v>1053.3475835000002</v>
      </c>
      <c r="AN363" s="67">
        <f>AM363/$AM$366</f>
        <v>0.49677736154807356</v>
      </c>
    </row>
    <row r="364" spans="1:40" hidden="1" outlineLevel="1">
      <c r="B364" t="s">
        <v>599</v>
      </c>
      <c r="C364" t="s">
        <v>411</v>
      </c>
      <c r="D364" s="21">
        <f>SUMIF($C$340:$C$360,$C364,D$340:D$360)</f>
        <v>26.780463299999997</v>
      </c>
      <c r="E364" s="21">
        <f t="shared" si="137"/>
        <v>26.896572300000003</v>
      </c>
      <c r="F364" s="21">
        <f t="shared" si="137"/>
        <v>26.910053099999999</v>
      </c>
      <c r="G364" s="21">
        <f t="shared" si="137"/>
        <v>26.920419800000001</v>
      </c>
      <c r="H364" s="21">
        <f t="shared" si="137"/>
        <v>26.921743600000003</v>
      </c>
      <c r="I364" s="21">
        <f t="shared" si="137"/>
        <v>27.028585599999996</v>
      </c>
      <c r="J364" s="21">
        <f t="shared" si="137"/>
        <v>27.032343800000003</v>
      </c>
      <c r="K364" s="21">
        <f t="shared" si="137"/>
        <v>27.037395100000001</v>
      </c>
      <c r="L364" s="21">
        <f t="shared" si="137"/>
        <v>27.0323612</v>
      </c>
      <c r="M364" s="21">
        <f t="shared" si="137"/>
        <v>27.038392300000002</v>
      </c>
      <c r="N364" s="21">
        <f t="shared" si="137"/>
        <v>27.8231094</v>
      </c>
      <c r="O364" s="21">
        <f t="shared" si="137"/>
        <v>28.485660499999998</v>
      </c>
      <c r="P364" s="21">
        <f t="shared" si="137"/>
        <v>29.2669405</v>
      </c>
      <c r="Q364" s="21">
        <f t="shared" si="137"/>
        <v>29.938721699999999</v>
      </c>
      <c r="R364" s="21">
        <f t="shared" si="137"/>
        <v>30.720223000000001</v>
      </c>
      <c r="S364" s="21">
        <f t="shared" si="137"/>
        <v>30.343718599999999</v>
      </c>
      <c r="T364" s="21">
        <f t="shared" si="137"/>
        <v>29.970637199999999</v>
      </c>
      <c r="U364" s="21">
        <f t="shared" si="138"/>
        <v>29.595210899999998</v>
      </c>
      <c r="V364" s="21">
        <f t="shared" si="138"/>
        <v>29.210221600000001</v>
      </c>
      <c r="W364" s="21">
        <f t="shared" si="138"/>
        <v>28.841934200000001</v>
      </c>
      <c r="X364" s="21">
        <f t="shared" si="138"/>
        <v>28.6447182</v>
      </c>
      <c r="Y364" s="21">
        <f>SUMIF($C$340:$C$360,$C364,Y$340:Y$360)</f>
        <v>28.465152300000003</v>
      </c>
      <c r="Z364" s="21">
        <f t="shared" si="138"/>
        <v>28.277227400000001</v>
      </c>
      <c r="AA364" s="21">
        <f t="shared" si="138"/>
        <v>28.0989985</v>
      </c>
      <c r="AB364" s="21">
        <f t="shared" si="138"/>
        <v>27.900357700000001</v>
      </c>
      <c r="AC364" s="21">
        <f t="shared" si="138"/>
        <v>27.706383899999999</v>
      </c>
      <c r="AD364" s="21">
        <f t="shared" si="138"/>
        <v>27.503987200000001</v>
      </c>
      <c r="AE364" s="21">
        <f t="shared" si="138"/>
        <v>27.3006505</v>
      </c>
      <c r="AF364" s="21">
        <f t="shared" si="138"/>
        <v>27.108274699999999</v>
      </c>
      <c r="AG364" s="21">
        <f t="shared" si="138"/>
        <v>26.9025511</v>
      </c>
      <c r="AH364" s="21">
        <f t="shared" si="138"/>
        <v>26.455420999999998</v>
      </c>
      <c r="AI364" s="21">
        <f t="shared" si="138"/>
        <v>25.998143600000002</v>
      </c>
      <c r="AJ364" s="21">
        <f t="shared" si="138"/>
        <v>25.5509734</v>
      </c>
      <c r="AK364" s="21">
        <f t="shared" si="139"/>
        <v>25.093713099999999</v>
      </c>
      <c r="AL364" s="21">
        <f t="shared" si="139"/>
        <v>24.636457800000002</v>
      </c>
      <c r="AM364" s="74">
        <f t="shared" ref="AM364:AM365" si="140">SUM(J364:AL364)</f>
        <v>807.97988039999996</v>
      </c>
      <c r="AN364" s="67">
        <f t="shared" ref="AN364:AN365" si="141">AM364/$AM$366</f>
        <v>0.38105761047586811</v>
      </c>
    </row>
    <row r="365" spans="1:40" hidden="1" outlineLevel="1">
      <c r="B365" t="s">
        <v>599</v>
      </c>
      <c r="C365" t="s">
        <v>595</v>
      </c>
      <c r="D365" s="21">
        <f>SUMIF($C$340:$C$360,$C365,D$340:D$360)</f>
        <v>4.7786</v>
      </c>
      <c r="E365" s="21">
        <f t="shared" si="137"/>
        <v>5.0682</v>
      </c>
      <c r="F365" s="21">
        <f t="shared" si="137"/>
        <v>5.3478000000000003</v>
      </c>
      <c r="G365" s="21">
        <f t="shared" si="137"/>
        <v>5.6273999999999997</v>
      </c>
      <c r="H365" s="21">
        <f t="shared" si="137"/>
        <v>5.907</v>
      </c>
      <c r="I365" s="21">
        <f t="shared" si="137"/>
        <v>6.2965</v>
      </c>
      <c r="J365" s="21">
        <f t="shared" si="137"/>
        <v>6.6760000000000002</v>
      </c>
      <c r="K365" s="21">
        <f t="shared" si="137"/>
        <v>7.0555000000000003</v>
      </c>
      <c r="L365" s="21">
        <f t="shared" si="137"/>
        <v>7.4450000000000003</v>
      </c>
      <c r="M365" s="21">
        <f t="shared" si="137"/>
        <v>7.8244999999999996</v>
      </c>
      <c r="N365" s="21">
        <f t="shared" si="137"/>
        <v>8.0739999999999998</v>
      </c>
      <c r="O365" s="21">
        <f t="shared" si="137"/>
        <v>8.3134999999999994</v>
      </c>
      <c r="P365" s="21">
        <f t="shared" si="137"/>
        <v>8.5530000000000008</v>
      </c>
      <c r="Q365" s="21">
        <f t="shared" si="137"/>
        <v>8.7925000000000004</v>
      </c>
      <c r="R365" s="21">
        <f t="shared" si="137"/>
        <v>9.032</v>
      </c>
      <c r="S365" s="21">
        <f t="shared" si="137"/>
        <v>9.0914999999999999</v>
      </c>
      <c r="T365" s="21">
        <f t="shared" si="137"/>
        <v>9.1509999999999998</v>
      </c>
      <c r="U365" s="21">
        <f t="shared" si="138"/>
        <v>9.2105999999999995</v>
      </c>
      <c r="V365" s="21">
        <f t="shared" si="138"/>
        <v>9.2700999999999993</v>
      </c>
      <c r="W365" s="21">
        <f t="shared" si="138"/>
        <v>9.32958</v>
      </c>
      <c r="X365" s="21">
        <f t="shared" si="138"/>
        <v>9.3590900000000001</v>
      </c>
      <c r="Y365" s="21">
        <f>SUMIF($C$340:$C$360,$C365,Y$340:Y$360)</f>
        <v>9.3986099999999997</v>
      </c>
      <c r="Z365" s="21">
        <f t="shared" si="138"/>
        <v>9.4281199999999998</v>
      </c>
      <c r="AA365" s="21">
        <f t="shared" si="138"/>
        <v>9.45763</v>
      </c>
      <c r="AB365" s="21">
        <f t="shared" si="138"/>
        <v>9.4971399999999999</v>
      </c>
      <c r="AC365" s="21">
        <f t="shared" si="138"/>
        <v>9.4966600000000003</v>
      </c>
      <c r="AD365" s="21">
        <f t="shared" si="138"/>
        <v>9.5061699999999991</v>
      </c>
      <c r="AE365" s="21">
        <f t="shared" si="138"/>
        <v>9.5156799999999997</v>
      </c>
      <c r="AF365" s="21">
        <f t="shared" si="138"/>
        <v>9.5152000000000001</v>
      </c>
      <c r="AG365" s="21">
        <f t="shared" si="138"/>
        <v>9.5247100000000007</v>
      </c>
      <c r="AH365" s="21">
        <f t="shared" si="138"/>
        <v>9.4542199999999994</v>
      </c>
      <c r="AI365" s="21">
        <f t="shared" si="138"/>
        <v>9.3737300000000001</v>
      </c>
      <c r="AJ365" s="21">
        <f t="shared" si="138"/>
        <v>9.3032500000000002</v>
      </c>
      <c r="AK365" s="21">
        <f t="shared" si="139"/>
        <v>9.2327600000000007</v>
      </c>
      <c r="AL365" s="21">
        <f t="shared" si="139"/>
        <v>9.1522699999999997</v>
      </c>
      <c r="AM365" s="74">
        <f t="shared" si="140"/>
        <v>259.03402</v>
      </c>
      <c r="AN365" s="67">
        <f t="shared" si="141"/>
        <v>0.1221650279760583</v>
      </c>
    </row>
    <row r="366" spans="1:40" hidden="1" outlineLevel="1">
      <c r="D366" s="69">
        <f t="shared" ref="D366:AN366" si="142">SUM(D363:D365)</f>
        <v>66.204593799999998</v>
      </c>
      <c r="E366" s="69">
        <f t="shared" si="142"/>
        <v>66.840699400000005</v>
      </c>
      <c r="F366" s="69">
        <f t="shared" si="142"/>
        <v>67.464754999999997</v>
      </c>
      <c r="G366" s="69">
        <f t="shared" si="142"/>
        <v>67.982877499999987</v>
      </c>
      <c r="H366" s="69">
        <f t="shared" si="142"/>
        <v>68.581508999999997</v>
      </c>
      <c r="I366" s="69">
        <f t="shared" si="142"/>
        <v>69.073426299999994</v>
      </c>
      <c r="J366" s="69">
        <f t="shared" si="142"/>
        <v>69.5460748</v>
      </c>
      <c r="K366" s="69">
        <f t="shared" si="142"/>
        <v>70.009008699999995</v>
      </c>
      <c r="L366" s="69">
        <f t="shared" si="142"/>
        <v>70.382798100000002</v>
      </c>
      <c r="M366" s="69">
        <f t="shared" si="142"/>
        <v>70.857967500000001</v>
      </c>
      <c r="N366" s="69">
        <f t="shared" si="142"/>
        <v>72.103671800000001</v>
      </c>
      <c r="O366" s="69">
        <f t="shared" si="142"/>
        <v>73.316033099999999</v>
      </c>
      <c r="P366" s="69">
        <f t="shared" si="142"/>
        <v>74.54732229999999</v>
      </c>
      <c r="Q366" s="69">
        <f t="shared" si="142"/>
        <v>75.769008799999995</v>
      </c>
      <c r="R366" s="69">
        <f t="shared" si="142"/>
        <v>77.100529399999999</v>
      </c>
      <c r="S366" s="69">
        <f t="shared" si="142"/>
        <v>76.646510499999991</v>
      </c>
      <c r="T366" s="69">
        <f t="shared" si="142"/>
        <v>76.2839606</v>
      </c>
      <c r="U366" s="69">
        <f t="shared" si="142"/>
        <v>75.819769899999997</v>
      </c>
      <c r="V366" s="69">
        <f t="shared" si="142"/>
        <v>75.447095000000004</v>
      </c>
      <c r="W366" s="69">
        <f t="shared" si="142"/>
        <v>75.096091099999995</v>
      </c>
      <c r="X366" s="69">
        <f t="shared" si="142"/>
        <v>74.912759500000007</v>
      </c>
      <c r="Y366" s="69">
        <f t="shared" si="142"/>
        <v>74.65413430000001</v>
      </c>
      <c r="Z366" s="69">
        <f t="shared" si="142"/>
        <v>74.4680228</v>
      </c>
      <c r="AA366" s="69">
        <f t="shared" si="142"/>
        <v>74.300852399999997</v>
      </c>
      <c r="AB366" s="69">
        <f t="shared" si="142"/>
        <v>74.121810199999999</v>
      </c>
      <c r="AC366" s="69">
        <f t="shared" si="142"/>
        <v>73.847890800000002</v>
      </c>
      <c r="AD366" s="69">
        <f t="shared" si="142"/>
        <v>73.47483059999999</v>
      </c>
      <c r="AE366" s="69">
        <f t="shared" si="142"/>
        <v>73.191579400000009</v>
      </c>
      <c r="AF366" s="69">
        <f t="shared" si="142"/>
        <v>72.91864910000001</v>
      </c>
      <c r="AG366" s="69">
        <f t="shared" si="142"/>
        <v>72.631912</v>
      </c>
      <c r="AH366" s="69">
        <f t="shared" si="142"/>
        <v>71.649100799999985</v>
      </c>
      <c r="AI366" s="69">
        <f t="shared" si="142"/>
        <v>70.724727099999996</v>
      </c>
      <c r="AJ366" s="69">
        <f t="shared" si="142"/>
        <v>69.830475700000008</v>
      </c>
      <c r="AK366" s="69">
        <f t="shared" si="142"/>
        <v>68.816127100000003</v>
      </c>
      <c r="AL366" s="69">
        <f t="shared" si="142"/>
        <v>67.892770500000012</v>
      </c>
      <c r="AM366" s="75">
        <f t="shared" si="142"/>
        <v>2120.3614839000002</v>
      </c>
      <c r="AN366" s="68">
        <f t="shared" si="142"/>
        <v>1</v>
      </c>
    </row>
    <row r="367" spans="1:40" hidden="1" outlineLevel="1"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12"/>
      <c r="AN367" s="12"/>
    </row>
    <row r="368" spans="1:40" hidden="1" outlineLevel="1">
      <c r="D368" s="21">
        <v>2016</v>
      </c>
      <c r="E368" s="21">
        <v>2017</v>
      </c>
      <c r="F368" s="21">
        <v>2018</v>
      </c>
      <c r="G368" s="21">
        <v>2019</v>
      </c>
      <c r="H368" s="21">
        <v>2020</v>
      </c>
      <c r="I368" s="21">
        <v>2021</v>
      </c>
      <c r="J368" s="21">
        <v>2022</v>
      </c>
      <c r="K368" s="21">
        <v>2023</v>
      </c>
      <c r="L368" s="21">
        <v>2024</v>
      </c>
      <c r="M368" s="21">
        <v>2025</v>
      </c>
      <c r="N368" s="21">
        <v>2026</v>
      </c>
      <c r="O368" s="21">
        <v>2027</v>
      </c>
      <c r="P368" s="21">
        <v>2028</v>
      </c>
      <c r="Q368" s="21">
        <v>2029</v>
      </c>
      <c r="R368" s="21">
        <v>2030</v>
      </c>
      <c r="S368" s="21">
        <v>2031</v>
      </c>
      <c r="T368" s="21">
        <v>2032</v>
      </c>
      <c r="U368" s="21">
        <v>2033</v>
      </c>
      <c r="V368" s="21">
        <v>2034</v>
      </c>
      <c r="W368" s="21">
        <v>2035</v>
      </c>
      <c r="X368" s="21">
        <v>2036</v>
      </c>
      <c r="Y368" s="21">
        <v>2037</v>
      </c>
      <c r="Z368" s="21">
        <v>2038</v>
      </c>
      <c r="AA368" s="21">
        <v>2039</v>
      </c>
      <c r="AB368" s="21">
        <v>2040</v>
      </c>
      <c r="AC368" s="21">
        <v>2041</v>
      </c>
      <c r="AD368" s="21">
        <v>2042</v>
      </c>
      <c r="AE368" s="21">
        <v>2043</v>
      </c>
      <c r="AF368" s="21">
        <v>2044</v>
      </c>
      <c r="AG368" s="21">
        <v>2045</v>
      </c>
      <c r="AH368" s="21">
        <v>2046</v>
      </c>
      <c r="AI368" s="21">
        <v>2047</v>
      </c>
      <c r="AJ368" s="21">
        <v>2048</v>
      </c>
      <c r="AK368" s="21">
        <v>2049</v>
      </c>
      <c r="AL368" s="21">
        <v>2050</v>
      </c>
      <c r="AM368" s="70" t="s">
        <v>598</v>
      </c>
      <c r="AN368" s="70" t="s">
        <v>409</v>
      </c>
    </row>
    <row r="369" spans="1:40" hidden="1" outlineLevel="1">
      <c r="B369" t="s">
        <v>521</v>
      </c>
      <c r="C369" t="s">
        <v>600</v>
      </c>
      <c r="D369" s="21">
        <f>SUMIF($B$340:$B$360,$B369,D$340:D$360)</f>
        <v>1.0036290000000001</v>
      </c>
      <c r="E369" s="21">
        <f t="shared" ref="E369:T376" si="143">SUMIF($B$340:$B$360,$B369,E$340:E$360)</f>
        <v>1.019863</v>
      </c>
      <c r="F369" s="21">
        <f t="shared" si="143"/>
        <v>1.0357400000000001</v>
      </c>
      <c r="G369" s="21">
        <f t="shared" si="143"/>
        <v>1.0519129999999999</v>
      </c>
      <c r="H369" s="21">
        <f t="shared" si="143"/>
        <v>1.067787</v>
      </c>
      <c r="I369" s="21">
        <f t="shared" si="143"/>
        <v>1.0843720000000001</v>
      </c>
      <c r="J369" s="21">
        <f t="shared" si="143"/>
        <v>1.0919050000000001</v>
      </c>
      <c r="K369" s="21">
        <f t="shared" si="143"/>
        <v>1.0995410000000001</v>
      </c>
      <c r="L369" s="21">
        <f t="shared" si="143"/>
        <v>1.1071660000000001</v>
      </c>
      <c r="M369" s="21">
        <f t="shared" si="143"/>
        <v>1.1150070000000001</v>
      </c>
      <c r="N369" s="21">
        <f t="shared" si="143"/>
        <v>1.1226039999999999</v>
      </c>
      <c r="O369" s="21">
        <f t="shared" si="143"/>
        <v>1.1288930000000001</v>
      </c>
      <c r="P369" s="21">
        <f t="shared" si="143"/>
        <v>1.1354440000000001</v>
      </c>
      <c r="Q369" s="21">
        <f t="shared" si="143"/>
        <v>1.141821</v>
      </c>
      <c r="R369" s="21">
        <f t="shared" si="143"/>
        <v>1.1483589999999999</v>
      </c>
      <c r="S369" s="21">
        <f t="shared" si="143"/>
        <v>1.1546479999999999</v>
      </c>
      <c r="T369" s="21">
        <f t="shared" si="143"/>
        <v>1.156827</v>
      </c>
      <c r="U369" s="21">
        <f t="shared" ref="U369:AJ376" si="144">SUMIF($B$340:$B$360,$B369,U$340:U$360)</f>
        <v>1.15873</v>
      </c>
      <c r="V369" s="21">
        <f t="shared" si="144"/>
        <v>1.1605510000000001</v>
      </c>
      <c r="W369" s="21">
        <f t="shared" si="144"/>
        <v>1.1624859999999999</v>
      </c>
      <c r="X369" s="21">
        <f t="shared" si="144"/>
        <v>1.1643999999999999</v>
      </c>
      <c r="Y369" s="21">
        <f t="shared" si="144"/>
        <v>1.163564</v>
      </c>
      <c r="Z369" s="21">
        <f t="shared" si="144"/>
        <v>1.1625540000000001</v>
      </c>
      <c r="AA369" s="21">
        <f t="shared" si="144"/>
        <v>1.16174</v>
      </c>
      <c r="AB369" s="21">
        <f t="shared" si="144"/>
        <v>1.160641</v>
      </c>
      <c r="AC369" s="21">
        <f t="shared" si="144"/>
        <v>1.1592549999999999</v>
      </c>
      <c r="AD369" s="21">
        <f t="shared" si="144"/>
        <v>1.156801</v>
      </c>
      <c r="AE369" s="21">
        <f t="shared" si="144"/>
        <v>1.154148</v>
      </c>
      <c r="AF369" s="21">
        <f t="shared" si="144"/>
        <v>1.1516960000000001</v>
      </c>
      <c r="AG369" s="21">
        <f t="shared" si="144"/>
        <v>1.149043</v>
      </c>
      <c r="AH369" s="21">
        <f t="shared" si="144"/>
        <v>1.1463000000000001</v>
      </c>
      <c r="AI369" s="21">
        <f t="shared" si="144"/>
        <v>1.1432329999999999</v>
      </c>
      <c r="AJ369" s="21">
        <f t="shared" si="144"/>
        <v>1.140177</v>
      </c>
      <c r="AK369" s="21">
        <f t="shared" ref="AK369:AL376" si="145">SUMIF($B$340:$B$360,$B369,AK$340:AK$360)</f>
        <v>1.1371119999999999</v>
      </c>
      <c r="AL369" s="21">
        <f t="shared" si="145"/>
        <v>1.1340370000000002</v>
      </c>
      <c r="AM369" s="74">
        <f t="shared" ref="AM369:AM376" si="146">SUM(J369:AL369)</f>
        <v>33.168683000000001</v>
      </c>
      <c r="AN369" s="67">
        <f>AM369/$AM$377</f>
        <v>1.5679042811635836E-2</v>
      </c>
    </row>
    <row r="370" spans="1:40" hidden="1" outlineLevel="1">
      <c r="B370" t="s">
        <v>522</v>
      </c>
      <c r="C370" t="s">
        <v>600</v>
      </c>
      <c r="D370" s="21">
        <f t="shared" ref="D370:D376" si="147">SUMIF($B$340:$B$360,$B370,D$340:D$360)</f>
        <v>0.68666000000000005</v>
      </c>
      <c r="E370" s="21">
        <f t="shared" si="143"/>
        <v>0.69855999999999996</v>
      </c>
      <c r="F370" s="21">
        <f t="shared" si="143"/>
        <v>0.70877400000000002</v>
      </c>
      <c r="G370" s="21">
        <f t="shared" si="143"/>
        <v>0.71244499999999999</v>
      </c>
      <c r="H370" s="21">
        <f t="shared" si="143"/>
        <v>0.71723899999999996</v>
      </c>
      <c r="I370" s="21">
        <f t="shared" si="143"/>
        <v>0.71873399999999998</v>
      </c>
      <c r="J370" s="21">
        <f t="shared" si="143"/>
        <v>0.72011000000000003</v>
      </c>
      <c r="K370" s="21">
        <f t="shared" si="143"/>
        <v>0.72156900000000002</v>
      </c>
      <c r="L370" s="21">
        <f t="shared" si="143"/>
        <v>0.72399400000000003</v>
      </c>
      <c r="M370" s="21">
        <f t="shared" si="143"/>
        <v>0.72748499999999994</v>
      </c>
      <c r="N370" s="21">
        <f t="shared" si="143"/>
        <v>0.72952600000000001</v>
      </c>
      <c r="O370" s="21">
        <f t="shared" si="143"/>
        <v>0.72974700000000003</v>
      </c>
      <c r="P370" s="21">
        <f t="shared" si="143"/>
        <v>0.728634</v>
      </c>
      <c r="Q370" s="21">
        <f t="shared" si="143"/>
        <v>0.72799000000000003</v>
      </c>
      <c r="R370" s="21">
        <f t="shared" si="143"/>
        <v>0.72711999999999999</v>
      </c>
      <c r="S370" s="21">
        <f t="shared" si="143"/>
        <v>0.72219699999999998</v>
      </c>
      <c r="T370" s="21">
        <f t="shared" si="143"/>
        <v>0.71284100000000006</v>
      </c>
      <c r="U370" s="21">
        <f t="shared" si="144"/>
        <v>0.70223099999999994</v>
      </c>
      <c r="V370" s="21">
        <f t="shared" si="144"/>
        <v>0.692222</v>
      </c>
      <c r="W370" s="21">
        <f t="shared" si="144"/>
        <v>0.67478700000000003</v>
      </c>
      <c r="X370" s="21">
        <f t="shared" si="144"/>
        <v>0.667103</v>
      </c>
      <c r="Y370" s="21">
        <f t="shared" si="144"/>
        <v>0.656864</v>
      </c>
      <c r="Z370" s="21">
        <f t="shared" si="144"/>
        <v>0.64832400000000001</v>
      </c>
      <c r="AA370" s="21">
        <f t="shared" si="144"/>
        <v>0.63931499999999997</v>
      </c>
      <c r="AB370" s="21">
        <f t="shared" si="144"/>
        <v>0.62893299999999996</v>
      </c>
      <c r="AC370" s="21">
        <f t="shared" si="144"/>
        <v>0.62773900000000005</v>
      </c>
      <c r="AD370" s="21">
        <f t="shared" si="144"/>
        <v>0.62867899999999999</v>
      </c>
      <c r="AE370" s="21">
        <f t="shared" si="144"/>
        <v>0.628529</v>
      </c>
      <c r="AF370" s="21">
        <f t="shared" si="144"/>
        <v>0.62948800000000005</v>
      </c>
      <c r="AG370" s="21">
        <f t="shared" si="144"/>
        <v>0.62685100000000005</v>
      </c>
      <c r="AH370" s="21">
        <f t="shared" si="144"/>
        <v>0.62388200000000005</v>
      </c>
      <c r="AI370" s="21">
        <f t="shared" si="144"/>
        <v>0.62088699999999997</v>
      </c>
      <c r="AJ370" s="21">
        <f t="shared" si="144"/>
        <v>0.61789300000000003</v>
      </c>
      <c r="AK370" s="21">
        <f t="shared" si="145"/>
        <v>0.61492100000000005</v>
      </c>
      <c r="AL370" s="21">
        <f t="shared" si="145"/>
        <v>0.61195100000000002</v>
      </c>
      <c r="AM370" s="74">
        <f t="shared" si="146"/>
        <v>19.511811999999999</v>
      </c>
      <c r="AN370" s="67">
        <f t="shared" ref="AN370:AN376" si="148">AM370/$AM$377</f>
        <v>9.223354924299822E-3</v>
      </c>
    </row>
    <row r="371" spans="1:40" hidden="1" outlineLevel="1">
      <c r="B371" t="s">
        <v>523</v>
      </c>
      <c r="C371" t="s">
        <v>600</v>
      </c>
      <c r="D371" s="21">
        <f t="shared" si="147"/>
        <v>0.28525299999999998</v>
      </c>
      <c r="E371" s="21">
        <f t="shared" si="143"/>
        <v>0.28798800000000002</v>
      </c>
      <c r="F371" s="21">
        <f t="shared" si="143"/>
        <v>0.29072399999999998</v>
      </c>
      <c r="G371" s="21">
        <f t="shared" si="143"/>
        <v>0.29346</v>
      </c>
      <c r="H371" s="21">
        <f t="shared" si="143"/>
        <v>0.29619499999999999</v>
      </c>
      <c r="I371" s="21">
        <f t="shared" si="143"/>
        <v>0.29850299999999996</v>
      </c>
      <c r="J371" s="21">
        <f t="shared" si="143"/>
        <v>0.30081200000000002</v>
      </c>
      <c r="K371" s="21">
        <f t="shared" si="143"/>
        <v>0.30312099999999997</v>
      </c>
      <c r="L371" s="21">
        <f t="shared" si="143"/>
        <v>0.30542999999999998</v>
      </c>
      <c r="M371" s="21">
        <f t="shared" si="143"/>
        <v>0.30773899999999998</v>
      </c>
      <c r="N371" s="21">
        <f t="shared" si="143"/>
        <v>0.31004700000000002</v>
      </c>
      <c r="O371" s="21">
        <f t="shared" si="143"/>
        <v>0.31235599999999997</v>
      </c>
      <c r="P371" s="21">
        <f t="shared" si="143"/>
        <v>0.314664</v>
      </c>
      <c r="Q371" s="21">
        <f t="shared" si="143"/>
        <v>0.316973</v>
      </c>
      <c r="R371" s="21">
        <f t="shared" si="143"/>
        <v>0.31928200000000001</v>
      </c>
      <c r="S371" s="21">
        <f t="shared" si="143"/>
        <v>0.319413</v>
      </c>
      <c r="T371" s="21">
        <f t="shared" si="143"/>
        <v>0.31954399999999999</v>
      </c>
      <c r="U371" s="21">
        <f t="shared" si="144"/>
        <v>0.31967600000000002</v>
      </c>
      <c r="V371" s="21">
        <f t="shared" si="144"/>
        <v>0.31980700000000001</v>
      </c>
      <c r="W371" s="21">
        <f t="shared" si="144"/>
        <v>0.31993899999999997</v>
      </c>
      <c r="X371" s="21">
        <f t="shared" si="144"/>
        <v>0.32007000000000002</v>
      </c>
      <c r="Y371" s="21">
        <f t="shared" si="144"/>
        <v>0.32020100000000001</v>
      </c>
      <c r="Z371" s="21">
        <f t="shared" si="144"/>
        <v>0.32033200000000001</v>
      </c>
      <c r="AA371" s="21">
        <f t="shared" si="144"/>
        <v>0.320463</v>
      </c>
      <c r="AB371" s="21">
        <f t="shared" si="144"/>
        <v>0.32059399999999999</v>
      </c>
      <c r="AC371" s="21">
        <f t="shared" si="144"/>
        <v>0.31948900000000002</v>
      </c>
      <c r="AD371" s="21">
        <f t="shared" si="144"/>
        <v>0.31838499999999997</v>
      </c>
      <c r="AE371" s="21">
        <f t="shared" si="144"/>
        <v>0.31728000000000001</v>
      </c>
      <c r="AF371" s="21">
        <f t="shared" si="144"/>
        <v>0.31617499999999998</v>
      </c>
      <c r="AG371" s="21">
        <f t="shared" si="144"/>
        <v>0.31507000000000002</v>
      </c>
      <c r="AH371" s="21">
        <f t="shared" si="144"/>
        <v>0.31396400000000002</v>
      </c>
      <c r="AI371" s="21">
        <f t="shared" si="144"/>
        <v>0.312859</v>
      </c>
      <c r="AJ371" s="21">
        <f t="shared" si="144"/>
        <v>0.31175399999999998</v>
      </c>
      <c r="AK371" s="21">
        <f t="shared" si="145"/>
        <v>0.31064900000000001</v>
      </c>
      <c r="AL371" s="21">
        <f t="shared" si="145"/>
        <v>0.30954300000000001</v>
      </c>
      <c r="AM371" s="74">
        <f t="shared" si="146"/>
        <v>9.1356310000000001</v>
      </c>
      <c r="AN371" s="67">
        <f t="shared" si="148"/>
        <v>4.3184696106356559E-3</v>
      </c>
    </row>
    <row r="372" spans="1:40" hidden="1" outlineLevel="1">
      <c r="B372" t="s">
        <v>524</v>
      </c>
      <c r="C372" t="s">
        <v>600</v>
      </c>
      <c r="D372" s="21">
        <f t="shared" si="147"/>
        <v>6.8116300000000005E-2</v>
      </c>
      <c r="E372" s="21">
        <f t="shared" si="143"/>
        <v>6.8005800000000005E-2</v>
      </c>
      <c r="F372" s="21">
        <f t="shared" si="143"/>
        <v>6.7895499999999998E-2</v>
      </c>
      <c r="G372" s="21">
        <f t="shared" si="143"/>
        <v>6.7785200000000004E-2</v>
      </c>
      <c r="H372" s="21">
        <f t="shared" si="143"/>
        <v>6.7674800000000007E-2</v>
      </c>
      <c r="I372" s="21">
        <f t="shared" si="143"/>
        <v>6.7650199999999994E-2</v>
      </c>
      <c r="J372" s="21">
        <f t="shared" si="143"/>
        <v>6.7625699999999997E-2</v>
      </c>
      <c r="K372" s="21">
        <f t="shared" si="143"/>
        <v>6.7601300000000003E-2</v>
      </c>
      <c r="L372" s="21">
        <f t="shared" si="143"/>
        <v>6.7576700000000003E-2</v>
      </c>
      <c r="M372" s="21">
        <f t="shared" si="143"/>
        <v>6.7552200000000007E-2</v>
      </c>
      <c r="N372" s="21">
        <f t="shared" si="143"/>
        <v>6.7527599999999993E-2</v>
      </c>
      <c r="O372" s="21">
        <f t="shared" si="143"/>
        <v>6.7503099999999996E-2</v>
      </c>
      <c r="P372" s="21">
        <f t="shared" si="143"/>
        <v>6.7478499999999997E-2</v>
      </c>
      <c r="Q372" s="21">
        <f t="shared" si="143"/>
        <v>6.7454E-2</v>
      </c>
      <c r="R372" s="21">
        <f t="shared" si="143"/>
        <v>6.7429700000000009E-2</v>
      </c>
      <c r="S372" s="21">
        <f t="shared" si="143"/>
        <v>6.7441899999999999E-2</v>
      </c>
      <c r="T372" s="21">
        <f t="shared" si="143"/>
        <v>6.7454E-2</v>
      </c>
      <c r="U372" s="21">
        <f t="shared" si="144"/>
        <v>6.746640000000001E-2</v>
      </c>
      <c r="V372" s="21">
        <f t="shared" si="144"/>
        <v>6.7478499999999997E-2</v>
      </c>
      <c r="W372" s="21">
        <f t="shared" si="144"/>
        <v>6.7490999999999995E-2</v>
      </c>
      <c r="X372" s="21">
        <f t="shared" si="144"/>
        <v>6.7503099999999996E-2</v>
      </c>
      <c r="Y372" s="21">
        <f t="shared" si="144"/>
        <v>6.7515500000000006E-2</v>
      </c>
      <c r="Z372" s="21">
        <f t="shared" si="144"/>
        <v>6.7527599999999993E-2</v>
      </c>
      <c r="AA372" s="21">
        <f t="shared" si="144"/>
        <v>6.75399E-2</v>
      </c>
      <c r="AB372" s="21">
        <f t="shared" si="144"/>
        <v>6.7552200000000007E-2</v>
      </c>
      <c r="AC372" s="21">
        <f t="shared" si="144"/>
        <v>6.7552200000000007E-2</v>
      </c>
      <c r="AD372" s="21">
        <f t="shared" si="144"/>
        <v>6.7552200000000007E-2</v>
      </c>
      <c r="AE372" s="21">
        <f t="shared" si="144"/>
        <v>6.7552200000000007E-2</v>
      </c>
      <c r="AF372" s="21">
        <f t="shared" si="144"/>
        <v>6.7552200000000007E-2</v>
      </c>
      <c r="AG372" s="21">
        <f t="shared" si="144"/>
        <v>6.7552200000000007E-2</v>
      </c>
      <c r="AH372" s="21">
        <f t="shared" si="144"/>
        <v>6.7552200000000007E-2</v>
      </c>
      <c r="AI372" s="21">
        <f t="shared" si="144"/>
        <v>6.7552200000000007E-2</v>
      </c>
      <c r="AJ372" s="21">
        <f t="shared" si="144"/>
        <v>6.7552200000000007E-2</v>
      </c>
      <c r="AK372" s="21">
        <f t="shared" si="145"/>
        <v>6.7552200000000007E-2</v>
      </c>
      <c r="AL372" s="21">
        <f t="shared" si="145"/>
        <v>6.7552200000000007E-2</v>
      </c>
      <c r="AM372" s="74">
        <f t="shared" si="146"/>
        <v>1.9582408999999996</v>
      </c>
      <c r="AN372" s="67">
        <f t="shared" si="148"/>
        <v>9.2567265654160222E-4</v>
      </c>
    </row>
    <row r="373" spans="1:40" hidden="1" outlineLevel="1">
      <c r="B373" t="s">
        <v>590</v>
      </c>
      <c r="C373" t="s">
        <v>600</v>
      </c>
      <c r="D373" s="21">
        <f t="shared" si="147"/>
        <v>63.164199999999994</v>
      </c>
      <c r="E373" s="21">
        <f t="shared" si="143"/>
        <v>63.767899999999997</v>
      </c>
      <c r="F373" s="21">
        <f t="shared" si="143"/>
        <v>64.361500000000007</v>
      </c>
      <c r="G373" s="21">
        <f t="shared" si="143"/>
        <v>64.855199999999996</v>
      </c>
      <c r="H373" s="21">
        <f t="shared" si="143"/>
        <v>65.428799999999995</v>
      </c>
      <c r="I373" s="21">
        <f t="shared" si="143"/>
        <v>65.899000000000001</v>
      </c>
      <c r="J373" s="21">
        <f t="shared" si="143"/>
        <v>66.359099999999998</v>
      </c>
      <c r="K373" s="21">
        <f t="shared" si="143"/>
        <v>66.809299999999993</v>
      </c>
      <c r="L373" s="21">
        <f t="shared" si="143"/>
        <v>67.169399999999996</v>
      </c>
      <c r="M373" s="21">
        <f t="shared" si="143"/>
        <v>67.629599999999996</v>
      </c>
      <c r="N373" s="21">
        <f t="shared" si="143"/>
        <v>68.861699999999999</v>
      </c>
      <c r="O373" s="21">
        <f t="shared" si="143"/>
        <v>70.063800000000001</v>
      </c>
      <c r="P373" s="21">
        <f t="shared" si="143"/>
        <v>71.285899999999998</v>
      </c>
      <c r="Q373" s="21">
        <f t="shared" si="143"/>
        <v>72.498100000000008</v>
      </c>
      <c r="R373" s="21">
        <f t="shared" si="143"/>
        <v>73.820199999999986</v>
      </c>
      <c r="S373" s="21">
        <f t="shared" si="143"/>
        <v>73.36399999999999</v>
      </c>
      <c r="T373" s="21">
        <f t="shared" si="143"/>
        <v>73.007599999999996</v>
      </c>
      <c r="U373" s="21">
        <f t="shared" si="144"/>
        <v>72.551299999999998</v>
      </c>
      <c r="V373" s="21">
        <f t="shared" si="144"/>
        <v>72.186000000000007</v>
      </c>
      <c r="W373" s="21">
        <f t="shared" si="144"/>
        <v>71.849680000000006</v>
      </c>
      <c r="X373" s="21">
        <f t="shared" si="144"/>
        <v>71.671390000000002</v>
      </c>
      <c r="Y373" s="21">
        <f t="shared" si="144"/>
        <v>71.423110000000008</v>
      </c>
      <c r="Z373" s="21">
        <f t="shared" si="144"/>
        <v>71.245820000000009</v>
      </c>
      <c r="AA373" s="21">
        <f t="shared" si="144"/>
        <v>71.087530000000001</v>
      </c>
      <c r="AB373" s="21">
        <f t="shared" si="144"/>
        <v>70.919240000000002</v>
      </c>
      <c r="AC373" s="21">
        <f t="shared" si="144"/>
        <v>70.648960000000002</v>
      </c>
      <c r="AD373" s="21">
        <f t="shared" si="144"/>
        <v>70.278469999999999</v>
      </c>
      <c r="AE373" s="21">
        <f t="shared" si="144"/>
        <v>69.999080000000006</v>
      </c>
      <c r="AF373" s="21">
        <f t="shared" si="144"/>
        <v>69.728700000000003</v>
      </c>
      <c r="AG373" s="21">
        <f t="shared" si="144"/>
        <v>69.448309999999992</v>
      </c>
      <c r="AH373" s="21">
        <f t="shared" si="144"/>
        <v>68.472319999999996</v>
      </c>
      <c r="AI373" s="21">
        <f t="shared" si="144"/>
        <v>67.555329999999998</v>
      </c>
      <c r="AJ373" s="21">
        <f t="shared" si="144"/>
        <v>66.668450000000007</v>
      </c>
      <c r="AK373" s="21">
        <f t="shared" si="145"/>
        <v>65.661460000000005</v>
      </c>
      <c r="AL373" s="21">
        <f t="shared" si="145"/>
        <v>64.745469999999997</v>
      </c>
      <c r="AM373" s="74">
        <f t="shared" si="146"/>
        <v>2027.0093200000001</v>
      </c>
      <c r="AN373" s="67">
        <f t="shared" si="148"/>
        <v>0.95817991651537215</v>
      </c>
    </row>
    <row r="374" spans="1:40" hidden="1" outlineLevel="1">
      <c r="B374" t="s">
        <v>530</v>
      </c>
      <c r="C374" t="s">
        <v>600</v>
      </c>
      <c r="D374" s="21">
        <f t="shared" si="147"/>
        <v>0</v>
      </c>
      <c r="E374" s="21">
        <f t="shared" si="143"/>
        <v>0</v>
      </c>
      <c r="F374" s="21">
        <f t="shared" si="143"/>
        <v>0</v>
      </c>
      <c r="G374" s="21">
        <f t="shared" si="143"/>
        <v>0</v>
      </c>
      <c r="H374" s="21">
        <f t="shared" si="143"/>
        <v>0</v>
      </c>
      <c r="I374" s="21">
        <f t="shared" si="143"/>
        <v>0</v>
      </c>
      <c r="J374" s="21">
        <f t="shared" si="143"/>
        <v>0</v>
      </c>
      <c r="K374" s="21">
        <f t="shared" si="143"/>
        <v>0</v>
      </c>
      <c r="L374" s="21">
        <f t="shared" si="143"/>
        <v>0</v>
      </c>
      <c r="M374" s="21">
        <f t="shared" si="143"/>
        <v>0</v>
      </c>
      <c r="N374" s="21">
        <f t="shared" si="143"/>
        <v>0</v>
      </c>
      <c r="O374" s="21">
        <f t="shared" si="143"/>
        <v>0</v>
      </c>
      <c r="P374" s="21">
        <f t="shared" si="143"/>
        <v>0</v>
      </c>
      <c r="Q374" s="21">
        <f t="shared" si="143"/>
        <v>0</v>
      </c>
      <c r="R374" s="21">
        <f t="shared" si="143"/>
        <v>0</v>
      </c>
      <c r="S374" s="21">
        <f t="shared" si="143"/>
        <v>0</v>
      </c>
      <c r="T374" s="21">
        <f t="shared" si="143"/>
        <v>0</v>
      </c>
      <c r="U374" s="21">
        <f t="shared" si="144"/>
        <v>0</v>
      </c>
      <c r="V374" s="21">
        <f t="shared" si="144"/>
        <v>0</v>
      </c>
      <c r="W374" s="21">
        <f t="shared" si="144"/>
        <v>0</v>
      </c>
      <c r="X374" s="21">
        <f t="shared" si="144"/>
        <v>0</v>
      </c>
      <c r="Y374" s="21">
        <f t="shared" si="144"/>
        <v>0</v>
      </c>
      <c r="Z374" s="21">
        <f t="shared" si="144"/>
        <v>0</v>
      </c>
      <c r="AA374" s="21">
        <f t="shared" si="144"/>
        <v>0</v>
      </c>
      <c r="AB374" s="21">
        <f t="shared" si="144"/>
        <v>0</v>
      </c>
      <c r="AC374" s="21">
        <f t="shared" si="144"/>
        <v>0</v>
      </c>
      <c r="AD374" s="21">
        <f t="shared" si="144"/>
        <v>0</v>
      </c>
      <c r="AE374" s="21">
        <f t="shared" si="144"/>
        <v>0</v>
      </c>
      <c r="AF374" s="21">
        <f t="shared" si="144"/>
        <v>0</v>
      </c>
      <c r="AG374" s="21">
        <f t="shared" si="144"/>
        <v>0</v>
      </c>
      <c r="AH374" s="21">
        <f t="shared" si="144"/>
        <v>0</v>
      </c>
      <c r="AI374" s="21">
        <f t="shared" si="144"/>
        <v>0</v>
      </c>
      <c r="AJ374" s="21">
        <f t="shared" si="144"/>
        <v>0</v>
      </c>
      <c r="AK374" s="21">
        <f t="shared" si="145"/>
        <v>0</v>
      </c>
      <c r="AL374" s="21">
        <f t="shared" si="145"/>
        <v>0</v>
      </c>
      <c r="AM374" s="74">
        <f t="shared" si="146"/>
        <v>0</v>
      </c>
      <c r="AN374" s="67">
        <f t="shared" si="148"/>
        <v>0</v>
      </c>
    </row>
    <row r="375" spans="1:40" hidden="1" outlineLevel="1">
      <c r="B375" t="s">
        <v>531</v>
      </c>
      <c r="C375" t="s">
        <v>600</v>
      </c>
      <c r="D375" s="21">
        <f t="shared" si="147"/>
        <v>0.84236899999999992</v>
      </c>
      <c r="E375" s="21">
        <f t="shared" si="143"/>
        <v>0.84279499999999996</v>
      </c>
      <c r="F375" s="21">
        <f t="shared" si="143"/>
        <v>0.843221</v>
      </c>
      <c r="G375" s="21">
        <f t="shared" si="143"/>
        <v>0.84386099999999997</v>
      </c>
      <c r="H375" s="21">
        <f t="shared" si="143"/>
        <v>0.84428700000000001</v>
      </c>
      <c r="I375" s="21">
        <f t="shared" si="143"/>
        <v>0.84471300000000005</v>
      </c>
      <c r="J375" s="21">
        <f t="shared" si="143"/>
        <v>0.84514</v>
      </c>
      <c r="K375" s="21">
        <f t="shared" si="143"/>
        <v>0.84556600000000004</v>
      </c>
      <c r="L375" s="21">
        <f t="shared" si="143"/>
        <v>0.84599299999999999</v>
      </c>
      <c r="M375" s="21">
        <f t="shared" si="143"/>
        <v>0.846418</v>
      </c>
      <c r="N375" s="21">
        <f t="shared" si="143"/>
        <v>0.84705900000000001</v>
      </c>
      <c r="O375" s="21">
        <f t="shared" si="143"/>
        <v>0.84748400000000002</v>
      </c>
      <c r="P375" s="21">
        <f t="shared" si="143"/>
        <v>0.84790999999999994</v>
      </c>
      <c r="Q375" s="21">
        <f t="shared" si="143"/>
        <v>0.84833700000000001</v>
      </c>
      <c r="R375" s="21">
        <f t="shared" si="143"/>
        <v>0.84876299999999993</v>
      </c>
      <c r="S375" s="21">
        <f t="shared" si="143"/>
        <v>0.84919</v>
      </c>
      <c r="T375" s="21">
        <f t="shared" si="143"/>
        <v>0.84982899999999995</v>
      </c>
      <c r="U375" s="21">
        <f t="shared" si="144"/>
        <v>0.8502559999999999</v>
      </c>
      <c r="V375" s="21">
        <f t="shared" si="144"/>
        <v>0.85068100000000002</v>
      </c>
      <c r="W375" s="21">
        <f t="shared" si="144"/>
        <v>0.85110799999999998</v>
      </c>
      <c r="X375" s="21">
        <f t="shared" si="144"/>
        <v>0.85153400000000001</v>
      </c>
      <c r="Y375" s="21">
        <f t="shared" si="144"/>
        <v>0.85196099999999997</v>
      </c>
      <c r="Z375" s="21">
        <f t="shared" si="144"/>
        <v>0.85238700000000001</v>
      </c>
      <c r="AA375" s="21">
        <f t="shared" si="144"/>
        <v>0.85302699999999998</v>
      </c>
      <c r="AB375" s="21">
        <f t="shared" si="144"/>
        <v>0.85345300000000002</v>
      </c>
      <c r="AC375" s="21">
        <f t="shared" si="144"/>
        <v>0.85387799999999991</v>
      </c>
      <c r="AD375" s="21">
        <f t="shared" si="144"/>
        <v>0.85430500000000009</v>
      </c>
      <c r="AE375" s="21">
        <f t="shared" si="144"/>
        <v>0.85473100000000002</v>
      </c>
      <c r="AF375" s="21">
        <f t="shared" si="144"/>
        <v>0.85515800000000008</v>
      </c>
      <c r="AG375" s="21">
        <f t="shared" si="144"/>
        <v>0.85558500000000004</v>
      </c>
      <c r="AH375" s="21">
        <f t="shared" si="144"/>
        <v>0.85622399999999999</v>
      </c>
      <c r="AI375" s="21">
        <f t="shared" si="144"/>
        <v>0.85664999999999991</v>
      </c>
      <c r="AJ375" s="21">
        <f t="shared" si="144"/>
        <v>0.85707599999999995</v>
      </c>
      <c r="AK375" s="21">
        <f t="shared" si="145"/>
        <v>0.85750199999999999</v>
      </c>
      <c r="AL375" s="21">
        <f t="shared" si="145"/>
        <v>0.85792899999999994</v>
      </c>
      <c r="AM375" s="74">
        <f t="shared" si="146"/>
        <v>24.695134000000003</v>
      </c>
      <c r="AN375" s="67">
        <f t="shared" si="148"/>
        <v>1.167354348151489E-2</v>
      </c>
    </row>
    <row r="376" spans="1:40" hidden="1" outlineLevel="1">
      <c r="B376" t="s">
        <v>532</v>
      </c>
      <c r="C376" t="s">
        <v>600</v>
      </c>
      <c r="D376" s="21">
        <f t="shared" si="147"/>
        <v>0</v>
      </c>
      <c r="E376" s="21">
        <f t="shared" si="143"/>
        <v>0</v>
      </c>
      <c r="F376" s="21">
        <f t="shared" si="143"/>
        <v>0</v>
      </c>
      <c r="G376" s="21">
        <f t="shared" si="143"/>
        <v>0</v>
      </c>
      <c r="H376" s="21">
        <f t="shared" si="143"/>
        <v>0</v>
      </c>
      <c r="I376" s="21">
        <f t="shared" si="143"/>
        <v>0</v>
      </c>
      <c r="J376" s="21">
        <f t="shared" si="143"/>
        <v>0</v>
      </c>
      <c r="K376" s="21">
        <f t="shared" si="143"/>
        <v>0</v>
      </c>
      <c r="L376" s="21">
        <f t="shared" si="143"/>
        <v>0</v>
      </c>
      <c r="M376" s="21">
        <f t="shared" si="143"/>
        <v>0</v>
      </c>
      <c r="N376" s="21">
        <f t="shared" si="143"/>
        <v>0</v>
      </c>
      <c r="O376" s="21">
        <f t="shared" si="143"/>
        <v>0</v>
      </c>
      <c r="P376" s="21">
        <f t="shared" si="143"/>
        <v>0</v>
      </c>
      <c r="Q376" s="21">
        <f t="shared" si="143"/>
        <v>0</v>
      </c>
      <c r="R376" s="21">
        <f t="shared" si="143"/>
        <v>0</v>
      </c>
      <c r="S376" s="21">
        <f t="shared" si="143"/>
        <v>0</v>
      </c>
      <c r="T376" s="21">
        <f t="shared" si="143"/>
        <v>0</v>
      </c>
      <c r="U376" s="21">
        <f t="shared" si="144"/>
        <v>0</v>
      </c>
      <c r="V376" s="21">
        <f t="shared" si="144"/>
        <v>0</v>
      </c>
      <c r="W376" s="21">
        <f t="shared" si="144"/>
        <v>0</v>
      </c>
      <c r="X376" s="21">
        <f t="shared" si="144"/>
        <v>0</v>
      </c>
      <c r="Y376" s="21">
        <f t="shared" si="144"/>
        <v>0</v>
      </c>
      <c r="Z376" s="21">
        <f t="shared" si="144"/>
        <v>0</v>
      </c>
      <c r="AA376" s="21">
        <f t="shared" si="144"/>
        <v>0</v>
      </c>
      <c r="AB376" s="21">
        <f t="shared" si="144"/>
        <v>0</v>
      </c>
      <c r="AC376" s="21">
        <f t="shared" si="144"/>
        <v>0</v>
      </c>
      <c r="AD376" s="21">
        <f t="shared" si="144"/>
        <v>0</v>
      </c>
      <c r="AE376" s="21">
        <f t="shared" si="144"/>
        <v>0</v>
      </c>
      <c r="AF376" s="21">
        <f t="shared" si="144"/>
        <v>0</v>
      </c>
      <c r="AG376" s="21">
        <f t="shared" si="144"/>
        <v>0</v>
      </c>
      <c r="AH376" s="21">
        <f t="shared" si="144"/>
        <v>0</v>
      </c>
      <c r="AI376" s="21">
        <f t="shared" si="144"/>
        <v>0</v>
      </c>
      <c r="AJ376" s="21">
        <f t="shared" si="144"/>
        <v>0</v>
      </c>
      <c r="AK376" s="21">
        <f t="shared" si="145"/>
        <v>0</v>
      </c>
      <c r="AL376" s="21">
        <f t="shared" si="145"/>
        <v>0</v>
      </c>
      <c r="AM376" s="74">
        <f t="shared" si="146"/>
        <v>0</v>
      </c>
      <c r="AN376" s="67">
        <f t="shared" si="148"/>
        <v>0</v>
      </c>
    </row>
    <row r="377" spans="1:40" hidden="1" outlineLevel="1">
      <c r="D377" s="69">
        <f t="shared" ref="D377:AN377" si="149">SUM(D369:D376)</f>
        <v>66.050227300000003</v>
      </c>
      <c r="E377" s="69">
        <f t="shared" si="149"/>
        <v>66.685111799999987</v>
      </c>
      <c r="F377" s="69">
        <f t="shared" si="149"/>
        <v>67.307854500000005</v>
      </c>
      <c r="G377" s="69">
        <f t="shared" si="149"/>
        <v>67.824664200000001</v>
      </c>
      <c r="H377" s="69">
        <f t="shared" si="149"/>
        <v>68.421982799999995</v>
      </c>
      <c r="I377" s="69">
        <f t="shared" si="149"/>
        <v>68.912972199999999</v>
      </c>
      <c r="J377" s="69">
        <f t="shared" si="149"/>
        <v>69.384692700000002</v>
      </c>
      <c r="K377" s="69">
        <f t="shared" si="149"/>
        <v>69.8466983</v>
      </c>
      <c r="L377" s="69">
        <f t="shared" si="149"/>
        <v>70.219559699999991</v>
      </c>
      <c r="M377" s="69">
        <f t="shared" si="149"/>
        <v>70.693801199999996</v>
      </c>
      <c r="N377" s="69">
        <f t="shared" si="149"/>
        <v>71.938463600000006</v>
      </c>
      <c r="O377" s="69">
        <f t="shared" si="149"/>
        <v>73.149783099999993</v>
      </c>
      <c r="P377" s="69">
        <f t="shared" si="149"/>
        <v>74.380030500000004</v>
      </c>
      <c r="Q377" s="69">
        <f t="shared" si="149"/>
        <v>75.60067500000001</v>
      </c>
      <c r="R377" s="69">
        <f t="shared" si="149"/>
        <v>76.931153699999996</v>
      </c>
      <c r="S377" s="69">
        <f t="shared" si="149"/>
        <v>76.476889899999989</v>
      </c>
      <c r="T377" s="69">
        <f t="shared" si="149"/>
        <v>76.114094999999992</v>
      </c>
      <c r="U377" s="69">
        <f t="shared" si="149"/>
        <v>75.649659400000004</v>
      </c>
      <c r="V377" s="69">
        <f t="shared" si="149"/>
        <v>75.276739500000005</v>
      </c>
      <c r="W377" s="69">
        <f t="shared" si="149"/>
        <v>74.925491000000008</v>
      </c>
      <c r="X377" s="69">
        <f t="shared" si="149"/>
        <v>74.742000099999998</v>
      </c>
      <c r="Y377" s="69">
        <f t="shared" si="149"/>
        <v>74.483215500000014</v>
      </c>
      <c r="Z377" s="69">
        <f t="shared" si="149"/>
        <v>74.296944600000003</v>
      </c>
      <c r="AA377" s="69">
        <f t="shared" si="149"/>
        <v>74.129614899999993</v>
      </c>
      <c r="AB377" s="69">
        <f t="shared" si="149"/>
        <v>73.9504132</v>
      </c>
      <c r="AC377" s="69">
        <f t="shared" si="149"/>
        <v>73.676873200000003</v>
      </c>
      <c r="AD377" s="69">
        <f t="shared" si="149"/>
        <v>73.304192199999989</v>
      </c>
      <c r="AE377" s="69">
        <f t="shared" si="149"/>
        <v>73.021320200000005</v>
      </c>
      <c r="AF377" s="69">
        <f t="shared" si="149"/>
        <v>72.748769200000012</v>
      </c>
      <c r="AG377" s="69">
        <f t="shared" si="149"/>
        <v>72.462411199999991</v>
      </c>
      <c r="AH377" s="69">
        <f t="shared" si="149"/>
        <v>71.480242199999992</v>
      </c>
      <c r="AI377" s="69">
        <f t="shared" si="149"/>
        <v>70.556511200000003</v>
      </c>
      <c r="AJ377" s="69">
        <f t="shared" si="149"/>
        <v>69.662902200000019</v>
      </c>
      <c r="AK377" s="69">
        <f t="shared" si="149"/>
        <v>68.649196200000006</v>
      </c>
      <c r="AL377" s="69">
        <f t="shared" si="149"/>
        <v>67.726482199999992</v>
      </c>
      <c r="AM377" s="75">
        <f t="shared" si="149"/>
        <v>2115.4788209000003</v>
      </c>
      <c r="AN377" s="68">
        <f t="shared" si="149"/>
        <v>0.99999999999999989</v>
      </c>
    </row>
    <row r="378" spans="1:40" hidden="1" outlineLevel="1"/>
    <row r="379" spans="1:40" collapsed="1"/>
    <row r="381" spans="1:40">
      <c r="A381" s="4" t="s">
        <v>511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40" hidden="1" outlineLevel="1">
      <c r="A382" t="s">
        <v>236</v>
      </c>
    </row>
    <row r="383" spans="1:40" hidden="1" outlineLevel="1">
      <c r="A383" t="s">
        <v>513</v>
      </c>
      <c r="D383">
        <v>2018</v>
      </c>
      <c r="E383">
        <v>2019</v>
      </c>
      <c r="F383">
        <v>2020</v>
      </c>
      <c r="G383">
        <v>2021</v>
      </c>
      <c r="H383">
        <v>2022</v>
      </c>
      <c r="I383">
        <v>2023</v>
      </c>
      <c r="J383">
        <v>2024</v>
      </c>
      <c r="K383">
        <v>2025</v>
      </c>
      <c r="L383">
        <v>2026</v>
      </c>
      <c r="M383">
        <v>2027</v>
      </c>
      <c r="N383">
        <v>2028</v>
      </c>
      <c r="O383">
        <v>2029</v>
      </c>
      <c r="P383">
        <v>2030</v>
      </c>
      <c r="Q383">
        <v>2031</v>
      </c>
      <c r="R383">
        <v>2032</v>
      </c>
      <c r="S383">
        <v>2033</v>
      </c>
      <c r="T383">
        <v>2034</v>
      </c>
      <c r="U383">
        <v>2035</v>
      </c>
      <c r="V383">
        <v>2036</v>
      </c>
      <c r="W383">
        <v>2037</v>
      </c>
      <c r="X383">
        <v>2038</v>
      </c>
      <c r="Y383">
        <v>2039</v>
      </c>
      <c r="Z383">
        <v>2040</v>
      </c>
      <c r="AA383">
        <v>2041</v>
      </c>
      <c r="AB383">
        <v>2042</v>
      </c>
      <c r="AC383">
        <v>2043</v>
      </c>
      <c r="AD383">
        <v>2044</v>
      </c>
      <c r="AE383">
        <v>2045</v>
      </c>
      <c r="AF383">
        <v>2046</v>
      </c>
      <c r="AG383">
        <v>2047</v>
      </c>
      <c r="AH383">
        <v>2048</v>
      </c>
      <c r="AI383">
        <v>2049</v>
      </c>
      <c r="AJ383">
        <v>2050</v>
      </c>
    </row>
    <row r="384" spans="1:40" hidden="1" outlineLevel="1">
      <c r="A384" t="s">
        <v>601</v>
      </c>
      <c r="B384" t="s">
        <v>521</v>
      </c>
      <c r="C384" t="s">
        <v>412</v>
      </c>
      <c r="D384">
        <v>1.8139400000000001</v>
      </c>
      <c r="E384">
        <v>1.84738</v>
      </c>
      <c r="F384">
        <v>1.8772599999999999</v>
      </c>
      <c r="G384">
        <v>1.8822399999999999</v>
      </c>
      <c r="H384">
        <v>1.88239</v>
      </c>
      <c r="I384">
        <v>1.87774</v>
      </c>
      <c r="J384">
        <v>1.87449</v>
      </c>
      <c r="K384">
        <v>1.8726400000000001</v>
      </c>
      <c r="L384">
        <v>1.86524</v>
      </c>
      <c r="M384">
        <v>1.85924</v>
      </c>
      <c r="N384">
        <v>1.8544400000000001</v>
      </c>
      <c r="O384">
        <v>1.85219</v>
      </c>
      <c r="P384">
        <v>1.8520399999999999</v>
      </c>
      <c r="Q384">
        <v>1.85856</v>
      </c>
      <c r="R384">
        <v>1.87141</v>
      </c>
      <c r="S384">
        <v>1.88541</v>
      </c>
      <c r="T384">
        <v>1.90124</v>
      </c>
      <c r="U384">
        <v>1.9192499999999999</v>
      </c>
      <c r="V384">
        <v>1.94278</v>
      </c>
      <c r="W384">
        <v>1.9657</v>
      </c>
      <c r="X384">
        <v>1.98827</v>
      </c>
      <c r="Y384">
        <v>2.0106700000000002</v>
      </c>
      <c r="Z384">
        <v>2.0330900000000001</v>
      </c>
      <c r="AA384">
        <v>2.0525000000000002</v>
      </c>
      <c r="AB384">
        <v>2.07226</v>
      </c>
      <c r="AC384">
        <v>2.0925099999999999</v>
      </c>
      <c r="AD384">
        <v>2.1135899999999999</v>
      </c>
      <c r="AE384">
        <v>2.1353499999999999</v>
      </c>
      <c r="AF384">
        <v>2.1503700000000001</v>
      </c>
      <c r="AG384">
        <v>2.1660599999999999</v>
      </c>
      <c r="AH384">
        <v>2.1825299999999999</v>
      </c>
      <c r="AI384">
        <v>2.1997</v>
      </c>
      <c r="AJ384">
        <v>2.2176100000000001</v>
      </c>
    </row>
    <row r="385" spans="1:36" hidden="1" outlineLevel="1">
      <c r="A385" t="s">
        <v>601</v>
      </c>
      <c r="B385" t="s">
        <v>521</v>
      </c>
      <c r="C385" t="s">
        <v>411</v>
      </c>
      <c r="D385">
        <v>1.9959</v>
      </c>
      <c r="E385">
        <v>2.03531</v>
      </c>
      <c r="F385">
        <v>2.0707599999999999</v>
      </c>
      <c r="G385">
        <v>2.0788899999999999</v>
      </c>
      <c r="H385">
        <v>2.08189</v>
      </c>
      <c r="I385">
        <v>2.07959</v>
      </c>
      <c r="J385">
        <v>2.0789599999999999</v>
      </c>
      <c r="K385">
        <v>2.0800100000000001</v>
      </c>
      <c r="L385">
        <v>2.0764800000000001</v>
      </c>
      <c r="M385">
        <v>2.0745399999999998</v>
      </c>
      <c r="N385">
        <v>2.0739700000000001</v>
      </c>
      <c r="O385">
        <v>2.0762200000000002</v>
      </c>
      <c r="P385">
        <v>2.0809000000000002</v>
      </c>
      <c r="Q385">
        <v>2.0938400000000001</v>
      </c>
      <c r="R385">
        <v>2.1137700000000001</v>
      </c>
      <c r="S385">
        <v>2.1349399999999998</v>
      </c>
      <c r="T385">
        <v>2.1581199999999998</v>
      </c>
      <c r="U385">
        <v>2.1836899999999999</v>
      </c>
      <c r="V385">
        <v>2.2208899999999998</v>
      </c>
      <c r="W385">
        <v>2.25725</v>
      </c>
      <c r="X385">
        <v>2.2929900000000001</v>
      </c>
      <c r="Y385">
        <v>2.3282799999999999</v>
      </c>
      <c r="Z385">
        <v>2.3633099999999998</v>
      </c>
      <c r="AA385">
        <v>2.3969900000000002</v>
      </c>
      <c r="AB385">
        <v>2.4308399999999999</v>
      </c>
      <c r="AC385">
        <v>2.4650300000000001</v>
      </c>
      <c r="AD385">
        <v>2.4998100000000001</v>
      </c>
      <c r="AE385">
        <v>2.53525</v>
      </c>
      <c r="AF385">
        <v>2.5630899999999999</v>
      </c>
      <c r="AG385">
        <v>2.5915699999999999</v>
      </c>
      <c r="AH385">
        <v>2.6208200000000001</v>
      </c>
      <c r="AI385">
        <v>2.6507100000000001</v>
      </c>
      <c r="AJ385">
        <v>2.6813199999999999</v>
      </c>
    </row>
    <row r="386" spans="1:36" hidden="1" outlineLevel="1">
      <c r="A386" t="s">
        <v>601</v>
      </c>
      <c r="B386" t="s">
        <v>521</v>
      </c>
      <c r="C386" t="s">
        <v>595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hidden="1" outlineLevel="1">
      <c r="A387" t="s">
        <v>601</v>
      </c>
      <c r="B387" t="s">
        <v>522</v>
      </c>
      <c r="C387" t="s">
        <v>412</v>
      </c>
      <c r="D387">
        <v>1.3000100000000001</v>
      </c>
      <c r="E387">
        <v>1.33273</v>
      </c>
      <c r="F387">
        <v>1.36608</v>
      </c>
      <c r="G387">
        <v>1.4059299999999999</v>
      </c>
      <c r="H387">
        <v>1.44906</v>
      </c>
      <c r="I387">
        <v>1.4916499999999999</v>
      </c>
      <c r="J387">
        <v>1.5350999999999999</v>
      </c>
      <c r="K387">
        <v>1.57761</v>
      </c>
      <c r="L387">
        <v>1.62957</v>
      </c>
      <c r="M387">
        <v>1.68824</v>
      </c>
      <c r="N387">
        <v>1.74268</v>
      </c>
      <c r="O387">
        <v>1.7926599999999999</v>
      </c>
      <c r="P387">
        <v>1.8460000000000001</v>
      </c>
      <c r="Q387">
        <v>1.8789100000000001</v>
      </c>
      <c r="R387">
        <v>1.9075299999999999</v>
      </c>
      <c r="S387">
        <v>1.9382600000000001</v>
      </c>
      <c r="T387">
        <v>1.96732</v>
      </c>
      <c r="U387">
        <v>2.0062000000000002</v>
      </c>
      <c r="V387">
        <v>2.0464899999999999</v>
      </c>
      <c r="W387">
        <v>2.0886</v>
      </c>
      <c r="X387">
        <v>2.1291000000000002</v>
      </c>
      <c r="Y387">
        <v>2.1713499999999999</v>
      </c>
      <c r="Z387">
        <v>2.2118099999999998</v>
      </c>
      <c r="AA387">
        <v>2.2495699999999998</v>
      </c>
      <c r="AB387">
        <v>2.2867899999999999</v>
      </c>
      <c r="AC387">
        <v>2.3235199999999998</v>
      </c>
      <c r="AD387">
        <v>2.35975</v>
      </c>
      <c r="AE387">
        <v>2.3961199999999998</v>
      </c>
      <c r="AF387">
        <v>2.427</v>
      </c>
      <c r="AG387">
        <v>2.4561899999999999</v>
      </c>
      <c r="AH387">
        <v>2.4849199999999998</v>
      </c>
      <c r="AI387">
        <v>2.5124499999999999</v>
      </c>
      <c r="AJ387">
        <v>2.5392700000000001</v>
      </c>
    </row>
    <row r="388" spans="1:36" hidden="1" outlineLevel="1">
      <c r="A388" t="s">
        <v>601</v>
      </c>
      <c r="B388" t="s">
        <v>522</v>
      </c>
      <c r="C388" t="s">
        <v>411</v>
      </c>
      <c r="D388">
        <v>0.38000600000000001</v>
      </c>
      <c r="E388">
        <v>0.38575799999999999</v>
      </c>
      <c r="F388">
        <v>0.39156999999999997</v>
      </c>
      <c r="G388">
        <v>0.3997</v>
      </c>
      <c r="H388">
        <v>0.408663</v>
      </c>
      <c r="I388">
        <v>0.41802099999999998</v>
      </c>
      <c r="J388">
        <v>0.42721799999999999</v>
      </c>
      <c r="K388">
        <v>0.436477</v>
      </c>
      <c r="L388">
        <v>0.44337700000000002</v>
      </c>
      <c r="M388">
        <v>0.44780799999999998</v>
      </c>
      <c r="N388">
        <v>0.45133400000000001</v>
      </c>
      <c r="O388">
        <v>0.45565600000000001</v>
      </c>
      <c r="P388">
        <v>0.45779700000000001</v>
      </c>
      <c r="Q388">
        <v>0.466227</v>
      </c>
      <c r="R388">
        <v>0.47403899999999999</v>
      </c>
      <c r="S388">
        <v>0.48166700000000001</v>
      </c>
      <c r="T388">
        <v>0.48964299999999999</v>
      </c>
      <c r="U388">
        <v>0.49767899999999998</v>
      </c>
      <c r="V388">
        <v>0.50599400000000005</v>
      </c>
      <c r="W388">
        <v>0.51390599999999997</v>
      </c>
      <c r="X388">
        <v>0.52222299999999999</v>
      </c>
      <c r="Y388">
        <v>0.53018799999999999</v>
      </c>
      <c r="Z388">
        <v>0.53851599999999999</v>
      </c>
      <c r="AA388">
        <v>0.54613800000000001</v>
      </c>
      <c r="AB388">
        <v>0.55366800000000005</v>
      </c>
      <c r="AC388">
        <v>0.56110199999999999</v>
      </c>
      <c r="AD388">
        <v>0.56842700000000002</v>
      </c>
      <c r="AE388">
        <v>0.57544099999999998</v>
      </c>
      <c r="AF388">
        <v>0.58185200000000004</v>
      </c>
      <c r="AG388">
        <v>0.58791099999999996</v>
      </c>
      <c r="AH388">
        <v>0.59390699999999996</v>
      </c>
      <c r="AI388">
        <v>0.59964700000000004</v>
      </c>
      <c r="AJ388">
        <v>0.60523499999999997</v>
      </c>
    </row>
    <row r="389" spans="1:36" hidden="1" outlineLevel="1">
      <c r="A389" t="s">
        <v>601</v>
      </c>
      <c r="B389" t="s">
        <v>522</v>
      </c>
      <c r="C389" t="s">
        <v>595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hidden="1" outlineLevel="1">
      <c r="A390" t="s">
        <v>601</v>
      </c>
      <c r="B390" t="s">
        <v>523</v>
      </c>
      <c r="C390" t="s">
        <v>412</v>
      </c>
      <c r="D390">
        <v>2.9078900000000002E-3</v>
      </c>
      <c r="E390">
        <v>2.9977799999999998E-3</v>
      </c>
      <c r="F390">
        <v>3.0889400000000001E-3</v>
      </c>
      <c r="G390">
        <v>3.2223099999999999E-3</v>
      </c>
      <c r="H390">
        <v>3.3562800000000001E-3</v>
      </c>
      <c r="I390">
        <v>3.48876E-3</v>
      </c>
      <c r="J390">
        <v>3.6227299999999998E-3</v>
      </c>
      <c r="K390">
        <v>3.7561000000000001E-3</v>
      </c>
      <c r="L390">
        <v>3.8953199999999999E-3</v>
      </c>
      <c r="M390">
        <v>4.0344500000000002E-3</v>
      </c>
      <c r="N390">
        <v>4.1745599999999999E-3</v>
      </c>
      <c r="O390">
        <v>4.3137899999999996E-3</v>
      </c>
      <c r="P390">
        <v>4.45262E-3</v>
      </c>
      <c r="Q390">
        <v>4.5753299999999998E-3</v>
      </c>
      <c r="R390">
        <v>4.6970700000000002E-3</v>
      </c>
      <c r="S390">
        <v>4.8191900000000001E-3</v>
      </c>
      <c r="T390">
        <v>4.94101E-3</v>
      </c>
      <c r="U390">
        <v>5.0625699999999997E-3</v>
      </c>
      <c r="V390">
        <v>5.1919499999999999E-3</v>
      </c>
      <c r="W390">
        <v>5.3219299999999999E-3</v>
      </c>
      <c r="X390">
        <v>5.45102E-3</v>
      </c>
      <c r="Y390">
        <v>5.58129E-3</v>
      </c>
      <c r="Z390">
        <v>5.7103800000000001E-3</v>
      </c>
      <c r="AA390">
        <v>5.8362199999999996E-3</v>
      </c>
      <c r="AB390">
        <v>5.9632399999999999E-3</v>
      </c>
      <c r="AC390">
        <v>6.0890800000000002E-3</v>
      </c>
      <c r="AD390">
        <v>6.2149199999999996E-3</v>
      </c>
      <c r="AE390">
        <v>6.3419399999999999E-3</v>
      </c>
      <c r="AF390">
        <v>6.4600999999999999E-3</v>
      </c>
      <c r="AG390">
        <v>6.5779699999999998E-3</v>
      </c>
      <c r="AH390">
        <v>6.6958299999999998E-3</v>
      </c>
      <c r="AI390">
        <v>6.8128099999999999E-3</v>
      </c>
      <c r="AJ390">
        <v>6.9309699999999998E-3</v>
      </c>
    </row>
    <row r="391" spans="1:36" hidden="1" outlineLevel="1">
      <c r="A391" t="s">
        <v>601</v>
      </c>
      <c r="B391" t="s">
        <v>523</v>
      </c>
      <c r="C391" t="s">
        <v>411</v>
      </c>
      <c r="D391">
        <v>1.04493E-2</v>
      </c>
      <c r="E391">
        <v>1.0744699999999999E-2</v>
      </c>
      <c r="F391">
        <v>1.10437E-2</v>
      </c>
      <c r="G391">
        <v>1.1463900000000001E-2</v>
      </c>
      <c r="H391">
        <v>1.1887399999999999E-2</v>
      </c>
      <c r="I391">
        <v>1.23059E-2</v>
      </c>
      <c r="J391">
        <v>1.2729499999999999E-2</v>
      </c>
      <c r="K391">
        <v>1.31497E-2</v>
      </c>
      <c r="L391">
        <v>1.3587699999999999E-2</v>
      </c>
      <c r="M391">
        <v>1.40255E-2</v>
      </c>
      <c r="N391">
        <v>1.4465199999999999E-2</v>
      </c>
      <c r="O391">
        <v>1.4903100000000001E-2</v>
      </c>
      <c r="P391">
        <v>1.53393E-2</v>
      </c>
      <c r="Q391">
        <v>1.5728099999999998E-2</v>
      </c>
      <c r="R391">
        <v>1.61151E-2</v>
      </c>
      <c r="S391">
        <v>1.6503899999999998E-2</v>
      </c>
      <c r="T391">
        <v>1.6891099999999999E-2</v>
      </c>
      <c r="U391">
        <v>1.72777E-2</v>
      </c>
      <c r="V391">
        <v>1.76703E-2</v>
      </c>
      <c r="W391">
        <v>1.80628E-2</v>
      </c>
      <c r="X391">
        <v>1.8453600000000001E-2</v>
      </c>
      <c r="Y391">
        <v>1.8847800000000001E-2</v>
      </c>
      <c r="Z391">
        <v>1.9238700000000001E-2</v>
      </c>
      <c r="AA391">
        <v>1.9604400000000001E-2</v>
      </c>
      <c r="AB391">
        <v>1.9973399999999999E-2</v>
      </c>
      <c r="AC391">
        <v>2.0339099999999999E-2</v>
      </c>
      <c r="AD391">
        <v>2.0704799999999999E-2</v>
      </c>
      <c r="AE391">
        <v>2.10738E-2</v>
      </c>
      <c r="AF391">
        <v>2.1402600000000001E-2</v>
      </c>
      <c r="AG391">
        <v>2.1729700000000001E-2</v>
      </c>
      <c r="AH391">
        <v>2.2056800000000001E-2</v>
      </c>
      <c r="AI391">
        <v>2.2382200000000001E-2</v>
      </c>
      <c r="AJ391">
        <v>2.2710999999999999E-2</v>
      </c>
    </row>
    <row r="392" spans="1:36" hidden="1" outlineLevel="1">
      <c r="A392" t="s">
        <v>601</v>
      </c>
      <c r="B392" t="s">
        <v>523</v>
      </c>
      <c r="C392" t="s">
        <v>595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hidden="1" outlineLevel="1">
      <c r="A393" t="s">
        <v>601</v>
      </c>
      <c r="B393" t="s">
        <v>524</v>
      </c>
      <c r="C393" t="s">
        <v>412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hidden="1" outlineLevel="1">
      <c r="A394" t="s">
        <v>601</v>
      </c>
      <c r="B394" t="s">
        <v>524</v>
      </c>
      <c r="C394" t="s">
        <v>411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hidden="1" outlineLevel="1">
      <c r="A395" t="s">
        <v>601</v>
      </c>
      <c r="B395" t="s">
        <v>524</v>
      </c>
      <c r="C395" t="s">
        <v>595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hidden="1" outlineLevel="1">
      <c r="A396" t="s">
        <v>601</v>
      </c>
      <c r="B396" t="s">
        <v>590</v>
      </c>
      <c r="C396" t="s">
        <v>412</v>
      </c>
      <c r="D396">
        <v>53.448500000000003</v>
      </c>
      <c r="E396">
        <v>54.241100000000003</v>
      </c>
      <c r="F396">
        <v>55.009099999999997</v>
      </c>
      <c r="G396">
        <v>55.78</v>
      </c>
      <c r="H396">
        <v>56.5261</v>
      </c>
      <c r="I396">
        <v>57.276699999999998</v>
      </c>
      <c r="J396">
        <v>58.003500000000003</v>
      </c>
      <c r="K396">
        <v>58.724800000000002</v>
      </c>
      <c r="L396">
        <v>59.398200000000003</v>
      </c>
      <c r="M396">
        <v>60.062600000000003</v>
      </c>
      <c r="N396">
        <v>60.543399999999998</v>
      </c>
      <c r="O396">
        <v>61.0015</v>
      </c>
      <c r="P396">
        <v>61.443300000000001</v>
      </c>
      <c r="Q396">
        <v>61.866100000000003</v>
      </c>
      <c r="R396">
        <v>62.267099999999999</v>
      </c>
      <c r="S396">
        <v>62.658099999999997</v>
      </c>
      <c r="T396">
        <v>63.026000000000003</v>
      </c>
      <c r="U396">
        <v>63.449199999999998</v>
      </c>
      <c r="V396">
        <v>63.861499999999999</v>
      </c>
      <c r="W396">
        <v>64.252600000000001</v>
      </c>
      <c r="X396">
        <v>64.6327</v>
      </c>
      <c r="Y396">
        <v>65.000900000000001</v>
      </c>
      <c r="Z396">
        <v>65.37</v>
      </c>
      <c r="AA396">
        <v>65.718199999999996</v>
      </c>
      <c r="AB396">
        <v>66.066199999999995</v>
      </c>
      <c r="AC396">
        <v>66.401700000000005</v>
      </c>
      <c r="AD396">
        <v>66.738600000000005</v>
      </c>
      <c r="AE396">
        <v>67.053799999999995</v>
      </c>
      <c r="AF396">
        <v>67.369</v>
      </c>
      <c r="AG396">
        <v>67.673100000000005</v>
      </c>
      <c r="AH396">
        <v>67.966399999999993</v>
      </c>
      <c r="AI396">
        <v>68.249499999999998</v>
      </c>
      <c r="AJ396">
        <v>68.520700000000005</v>
      </c>
    </row>
    <row r="397" spans="1:36" hidden="1" outlineLevel="1">
      <c r="A397" t="s">
        <v>601</v>
      </c>
      <c r="B397" t="s">
        <v>590</v>
      </c>
      <c r="C397" t="s">
        <v>411</v>
      </c>
      <c r="D397">
        <v>11.3001</v>
      </c>
      <c r="E397">
        <v>11.5091</v>
      </c>
      <c r="F397">
        <v>11.707599999999999</v>
      </c>
      <c r="G397">
        <v>11.8971</v>
      </c>
      <c r="H397">
        <v>12.0861</v>
      </c>
      <c r="I397">
        <v>12.279</v>
      </c>
      <c r="J397">
        <v>12.4565</v>
      </c>
      <c r="K397">
        <v>12.624599999999999</v>
      </c>
      <c r="L397">
        <v>12.7829</v>
      </c>
      <c r="M397">
        <v>12.948700000000001</v>
      </c>
      <c r="N397">
        <v>13.098699999999999</v>
      </c>
      <c r="O397">
        <v>13.2338</v>
      </c>
      <c r="P397">
        <v>13.369899999999999</v>
      </c>
      <c r="Q397">
        <v>13.5036</v>
      </c>
      <c r="R397">
        <v>13.6266</v>
      </c>
      <c r="S397">
        <v>13.7486</v>
      </c>
      <c r="T397">
        <v>13.8596</v>
      </c>
      <c r="U397">
        <v>13.975899999999999</v>
      </c>
      <c r="V397">
        <v>14.0913</v>
      </c>
      <c r="W397">
        <v>14.1965</v>
      </c>
      <c r="X397">
        <v>14.2911</v>
      </c>
      <c r="Y397">
        <v>14.3856</v>
      </c>
      <c r="Z397">
        <v>14.479799999999999</v>
      </c>
      <c r="AA397">
        <v>14.5746</v>
      </c>
      <c r="AB397">
        <v>14.6678</v>
      </c>
      <c r="AC397">
        <v>14.751300000000001</v>
      </c>
      <c r="AD397">
        <v>14.8344</v>
      </c>
      <c r="AE397">
        <v>14.9168</v>
      </c>
      <c r="AF397">
        <v>15.000500000000001</v>
      </c>
      <c r="AG397">
        <v>15.072699999999999</v>
      </c>
      <c r="AH397">
        <v>15.1442</v>
      </c>
      <c r="AI397">
        <v>15.2165</v>
      </c>
      <c r="AJ397">
        <v>15.2882</v>
      </c>
    </row>
    <row r="398" spans="1:36" hidden="1" outlineLevel="1">
      <c r="A398" t="s">
        <v>601</v>
      </c>
      <c r="B398" t="s">
        <v>590</v>
      </c>
      <c r="C398" t="s">
        <v>595</v>
      </c>
      <c r="D398">
        <v>7.1769999999999996</v>
      </c>
      <c r="E398">
        <v>7.5435999999999996</v>
      </c>
      <c r="F398">
        <v>7.9539</v>
      </c>
      <c r="G398">
        <v>8.4192999999999998</v>
      </c>
      <c r="H398">
        <v>8.843</v>
      </c>
      <c r="I398">
        <v>9.3257999999999992</v>
      </c>
      <c r="J398">
        <v>9.7917000000000005</v>
      </c>
      <c r="K398">
        <v>10.302099999999999</v>
      </c>
      <c r="L398">
        <v>10.817299999999999</v>
      </c>
      <c r="M398">
        <v>11.37</v>
      </c>
      <c r="N398">
        <v>11.375999999999999</v>
      </c>
      <c r="O398">
        <v>11.382</v>
      </c>
      <c r="P398">
        <v>11.388999999999999</v>
      </c>
      <c r="Q398">
        <v>11.394</v>
      </c>
      <c r="R398">
        <v>11.398</v>
      </c>
      <c r="S398">
        <v>11.412000000000001</v>
      </c>
      <c r="T398">
        <v>11.416</v>
      </c>
      <c r="U398">
        <v>11.597</v>
      </c>
      <c r="V398">
        <v>11.789</v>
      </c>
      <c r="W398">
        <v>11.98</v>
      </c>
      <c r="X398">
        <v>12.172000000000001</v>
      </c>
      <c r="Y398">
        <v>12.364000000000001</v>
      </c>
      <c r="Z398">
        <v>12.545</v>
      </c>
      <c r="AA398">
        <v>12.737</v>
      </c>
      <c r="AB398">
        <v>12.928000000000001</v>
      </c>
      <c r="AC398">
        <v>13.12</v>
      </c>
      <c r="AD398">
        <v>13.311</v>
      </c>
      <c r="AE398">
        <v>13.493</v>
      </c>
      <c r="AF398">
        <v>13.683999999999999</v>
      </c>
      <c r="AG398">
        <v>13.875999999999999</v>
      </c>
      <c r="AH398">
        <v>14.068</v>
      </c>
      <c r="AI398">
        <v>14.249000000000001</v>
      </c>
      <c r="AJ398">
        <v>14.441000000000001</v>
      </c>
    </row>
    <row r="399" spans="1:36" hidden="1" outlineLevel="1">
      <c r="A399" t="s">
        <v>601</v>
      </c>
      <c r="B399" t="s">
        <v>530</v>
      </c>
      <c r="C399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hidden="1" outlineLevel="1">
      <c r="A400" t="s">
        <v>601</v>
      </c>
      <c r="B400" t="s">
        <v>530</v>
      </c>
      <c r="C400" t="s">
        <v>411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8" hidden="1" outlineLevel="1">
      <c r="A401" t="s">
        <v>601</v>
      </c>
      <c r="B401" t="s">
        <v>530</v>
      </c>
      <c r="C401" t="s">
        <v>595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8" hidden="1" outlineLevel="1">
      <c r="A402" t="s">
        <v>601</v>
      </c>
      <c r="B402" t="s">
        <v>531</v>
      </c>
      <c r="C402" t="s">
        <v>412</v>
      </c>
      <c r="D402">
        <v>0.11004</v>
      </c>
      <c r="E402">
        <v>0.11004</v>
      </c>
      <c r="F402">
        <v>0.11004</v>
      </c>
      <c r="G402">
        <v>0.11004</v>
      </c>
      <c r="H402">
        <v>0.11004</v>
      </c>
      <c r="I402">
        <v>0.11004</v>
      </c>
      <c r="J402">
        <v>0.11004</v>
      </c>
      <c r="K402">
        <v>0.11004</v>
      </c>
      <c r="L402">
        <v>0.11004</v>
      </c>
      <c r="M402">
        <v>0.11004</v>
      </c>
      <c r="N402">
        <v>0.11004</v>
      </c>
      <c r="O402">
        <v>0.11004</v>
      </c>
      <c r="P402">
        <v>0.11004</v>
      </c>
      <c r="Q402">
        <v>0.11004</v>
      </c>
      <c r="R402">
        <v>0.11004</v>
      </c>
      <c r="S402">
        <v>0.11004</v>
      </c>
      <c r="T402">
        <v>0.11004</v>
      </c>
      <c r="U402">
        <v>0.11004</v>
      </c>
      <c r="V402">
        <v>0.11004</v>
      </c>
      <c r="W402">
        <v>0.11004</v>
      </c>
      <c r="X402">
        <v>0.11004</v>
      </c>
      <c r="Y402">
        <v>0.11004</v>
      </c>
      <c r="Z402">
        <v>0.11004</v>
      </c>
      <c r="AA402">
        <v>0.11004</v>
      </c>
      <c r="AB402">
        <v>0.11004</v>
      </c>
      <c r="AC402">
        <v>0.11004</v>
      </c>
      <c r="AD402">
        <v>0.11004</v>
      </c>
      <c r="AE402">
        <v>0.11004</v>
      </c>
      <c r="AF402">
        <v>0.11004</v>
      </c>
      <c r="AG402">
        <v>0.11004</v>
      </c>
      <c r="AH402">
        <v>0.11004</v>
      </c>
      <c r="AI402">
        <v>0.11004</v>
      </c>
      <c r="AJ402">
        <v>0.11004</v>
      </c>
    </row>
    <row r="403" spans="1:38" hidden="1" outlineLevel="1">
      <c r="A403" t="s">
        <v>601</v>
      </c>
      <c r="B403" t="s">
        <v>531</v>
      </c>
      <c r="C403" t="s">
        <v>411</v>
      </c>
      <c r="D403">
        <v>8.48E-2</v>
      </c>
      <c r="E403">
        <v>8.48E-2</v>
      </c>
      <c r="F403">
        <v>8.48E-2</v>
      </c>
      <c r="G403">
        <v>8.48E-2</v>
      </c>
      <c r="H403">
        <v>8.48E-2</v>
      </c>
      <c r="I403">
        <v>8.48E-2</v>
      </c>
      <c r="J403">
        <v>8.48E-2</v>
      </c>
      <c r="K403">
        <v>8.48E-2</v>
      </c>
      <c r="L403">
        <v>8.48E-2</v>
      </c>
      <c r="M403">
        <v>8.48E-2</v>
      </c>
      <c r="N403">
        <v>8.48E-2</v>
      </c>
      <c r="O403">
        <v>8.48E-2</v>
      </c>
      <c r="P403">
        <v>8.48E-2</v>
      </c>
      <c r="Q403">
        <v>8.48E-2</v>
      </c>
      <c r="R403">
        <v>8.48E-2</v>
      </c>
      <c r="S403">
        <v>8.48E-2</v>
      </c>
      <c r="T403">
        <v>8.48E-2</v>
      </c>
      <c r="U403">
        <v>8.48E-2</v>
      </c>
      <c r="V403">
        <v>8.48E-2</v>
      </c>
      <c r="W403">
        <v>8.48E-2</v>
      </c>
      <c r="X403">
        <v>8.48E-2</v>
      </c>
      <c r="Y403">
        <v>8.48E-2</v>
      </c>
      <c r="Z403">
        <v>8.48E-2</v>
      </c>
      <c r="AA403">
        <v>8.48E-2</v>
      </c>
      <c r="AB403">
        <v>8.48E-2</v>
      </c>
      <c r="AC403">
        <v>8.48E-2</v>
      </c>
      <c r="AD403">
        <v>8.48E-2</v>
      </c>
      <c r="AE403">
        <v>8.48E-2</v>
      </c>
      <c r="AF403">
        <v>8.48E-2</v>
      </c>
      <c r="AG403">
        <v>8.48E-2</v>
      </c>
      <c r="AH403">
        <v>8.48E-2</v>
      </c>
      <c r="AI403">
        <v>8.48E-2</v>
      </c>
      <c r="AJ403">
        <v>8.48E-2</v>
      </c>
    </row>
    <row r="404" spans="1:38" hidden="1" outlineLevel="1">
      <c r="A404" t="s">
        <v>601</v>
      </c>
      <c r="B404" t="s">
        <v>531</v>
      </c>
      <c r="C404" t="s">
        <v>595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8" hidden="1" outlineLevel="1"/>
    <row r="406" spans="1:38" hidden="1" outlineLevel="1">
      <c r="D406" s="12">
        <v>2018</v>
      </c>
      <c r="E406" s="12">
        <v>2019</v>
      </c>
      <c r="F406" s="12">
        <v>2020</v>
      </c>
      <c r="G406" s="12">
        <v>2021</v>
      </c>
      <c r="H406" s="12">
        <v>2022</v>
      </c>
      <c r="I406" s="12">
        <v>2023</v>
      </c>
      <c r="J406" s="12">
        <v>2024</v>
      </c>
      <c r="K406" s="12">
        <v>2025</v>
      </c>
      <c r="L406" s="12">
        <v>2026</v>
      </c>
      <c r="M406" s="12">
        <v>2027</v>
      </c>
      <c r="N406" s="12">
        <v>2028</v>
      </c>
      <c r="O406" s="12">
        <v>2029</v>
      </c>
      <c r="P406" s="12">
        <v>2030</v>
      </c>
      <c r="Q406" s="12">
        <v>2031</v>
      </c>
      <c r="R406" s="12">
        <v>2032</v>
      </c>
      <c r="S406" s="12">
        <v>2033</v>
      </c>
      <c r="T406" s="12">
        <v>2034</v>
      </c>
      <c r="U406" s="12">
        <v>2035</v>
      </c>
      <c r="V406" s="12">
        <v>2036</v>
      </c>
      <c r="W406" s="12">
        <v>2037</v>
      </c>
      <c r="X406" s="12">
        <v>2038</v>
      </c>
      <c r="Y406" s="12">
        <v>2039</v>
      </c>
      <c r="Z406" s="12">
        <v>2040</v>
      </c>
      <c r="AA406" s="12">
        <v>2041</v>
      </c>
      <c r="AB406" s="12">
        <v>2042</v>
      </c>
      <c r="AC406" s="12">
        <v>2043</v>
      </c>
      <c r="AD406" s="12">
        <v>2044</v>
      </c>
      <c r="AE406" s="12">
        <v>2045</v>
      </c>
      <c r="AF406" s="12">
        <v>2046</v>
      </c>
      <c r="AG406" s="12">
        <v>2047</v>
      </c>
      <c r="AH406" s="12">
        <v>2048</v>
      </c>
      <c r="AI406" s="12">
        <v>2049</v>
      </c>
      <c r="AJ406" s="12">
        <v>2050</v>
      </c>
      <c r="AK406" s="70" t="s">
        <v>598</v>
      </c>
      <c r="AL406" s="70" t="s">
        <v>409</v>
      </c>
    </row>
    <row r="407" spans="1:38" hidden="1" outlineLevel="1">
      <c r="B407" t="s">
        <v>599</v>
      </c>
      <c r="C407" t="s">
        <v>412</v>
      </c>
      <c r="D407" s="21">
        <f>SUMIF($C$384:$C$404,$C407,D$384:D$404)</f>
        <v>56.675397889999999</v>
      </c>
      <c r="E407" s="21">
        <f t="shared" ref="E407:T409" si="150">SUMIF($C$384:$C$404,$C407,E$384:E$404)</f>
        <v>57.534247780000001</v>
      </c>
      <c r="F407" s="21">
        <f t="shared" si="150"/>
        <v>58.365568939999996</v>
      </c>
      <c r="G407" s="21">
        <f t="shared" si="150"/>
        <v>59.181432309999998</v>
      </c>
      <c r="H407" s="21">
        <f t="shared" si="150"/>
        <v>59.97094628</v>
      </c>
      <c r="I407" s="21">
        <f t="shared" si="150"/>
        <v>60.759618759999995</v>
      </c>
      <c r="J407" s="21">
        <f t="shared" si="150"/>
        <v>61.526752729999998</v>
      </c>
      <c r="K407" s="21">
        <f t="shared" si="150"/>
        <v>62.288846100000001</v>
      </c>
      <c r="L407" s="21">
        <f t="shared" si="150"/>
        <v>63.00694532</v>
      </c>
      <c r="M407" s="21">
        <f t="shared" si="150"/>
        <v>63.72415445</v>
      </c>
      <c r="N407" s="21">
        <f t="shared" si="150"/>
        <v>64.254734560000003</v>
      </c>
      <c r="O407" s="21">
        <f t="shared" si="150"/>
        <v>64.760703789999994</v>
      </c>
      <c r="P407" s="21">
        <f t="shared" si="150"/>
        <v>65.255832619999993</v>
      </c>
      <c r="Q407" s="21">
        <f t="shared" si="150"/>
        <v>65.718185329999997</v>
      </c>
      <c r="R407" s="21">
        <f t="shared" si="150"/>
        <v>66.160777069999995</v>
      </c>
      <c r="S407" s="21">
        <f t="shared" si="150"/>
        <v>66.596629190000002</v>
      </c>
      <c r="T407" s="21">
        <f t="shared" si="150"/>
        <v>67.009541010000007</v>
      </c>
      <c r="U407" s="21">
        <f t="shared" ref="U407:AJ409" si="151">SUMIF($C$384:$C$404,$C407,U$384:U$404)</f>
        <v>67.489752569999993</v>
      </c>
      <c r="V407" s="21">
        <f t="shared" si="151"/>
        <v>67.966001949999992</v>
      </c>
      <c r="W407" s="21">
        <f t="shared" si="151"/>
        <v>68.422261930000005</v>
      </c>
      <c r="X407" s="21">
        <f t="shared" si="151"/>
        <v>68.865561020000001</v>
      </c>
      <c r="Y407" s="21">
        <f t="shared" si="151"/>
        <v>69.298541290000003</v>
      </c>
      <c r="Z407" s="21">
        <f t="shared" si="151"/>
        <v>69.73065038</v>
      </c>
      <c r="AA407" s="21">
        <f t="shared" si="151"/>
        <v>70.136146220000001</v>
      </c>
      <c r="AB407" s="21">
        <f t="shared" si="151"/>
        <v>70.541253239999989</v>
      </c>
      <c r="AC407" s="21">
        <f t="shared" si="151"/>
        <v>70.933859080000005</v>
      </c>
      <c r="AD407" s="21">
        <f t="shared" si="151"/>
        <v>71.328194920000001</v>
      </c>
      <c r="AE407" s="21">
        <f t="shared" si="151"/>
        <v>71.701651939999991</v>
      </c>
      <c r="AF407" s="21">
        <f t="shared" si="151"/>
        <v>72.062870099999998</v>
      </c>
      <c r="AG407" s="21">
        <f t="shared" si="151"/>
        <v>72.411967970000006</v>
      </c>
      <c r="AH407" s="21">
        <f t="shared" si="151"/>
        <v>72.750585829999991</v>
      </c>
      <c r="AI407" s="21">
        <f t="shared" si="151"/>
        <v>73.078502809999989</v>
      </c>
      <c r="AJ407" s="21">
        <f t="shared" si="151"/>
        <v>73.394550969999997</v>
      </c>
      <c r="AK407" s="74">
        <f>SUM(H407:AJ407)</f>
        <v>1961.14601943</v>
      </c>
      <c r="AL407" s="67">
        <f>AK407/$AK$410</f>
        <v>0.70085586032868386</v>
      </c>
    </row>
    <row r="408" spans="1:38" hidden="1" outlineLevel="1">
      <c r="B408" t="s">
        <v>599</v>
      </c>
      <c r="C408" t="s">
        <v>411</v>
      </c>
      <c r="D408" s="21">
        <f t="shared" ref="D408:D409" si="152">SUMIF($C$384:$C$404,$C408,D$384:D$404)</f>
        <v>13.7712553</v>
      </c>
      <c r="E408" s="21">
        <f t="shared" si="150"/>
        <v>14.0257127</v>
      </c>
      <c r="F408" s="21">
        <f t="shared" si="150"/>
        <v>14.265773699999999</v>
      </c>
      <c r="G408" s="21">
        <f t="shared" si="150"/>
        <v>14.471953899999999</v>
      </c>
      <c r="H408" s="21">
        <f t="shared" si="150"/>
        <v>14.673340399999999</v>
      </c>
      <c r="I408" s="21">
        <f t="shared" si="150"/>
        <v>14.8737169</v>
      </c>
      <c r="J408" s="21">
        <f t="shared" si="150"/>
        <v>15.060207499999999</v>
      </c>
      <c r="K408" s="21">
        <f t="shared" si="150"/>
        <v>15.239036699999998</v>
      </c>
      <c r="L408" s="21">
        <f t="shared" si="150"/>
        <v>15.4011447</v>
      </c>
      <c r="M408" s="21">
        <f t="shared" si="150"/>
        <v>15.5698735</v>
      </c>
      <c r="N408" s="21">
        <f t="shared" si="150"/>
        <v>15.723269199999999</v>
      </c>
      <c r="O408" s="21">
        <f t="shared" si="150"/>
        <v>15.8653791</v>
      </c>
      <c r="P408" s="21">
        <f t="shared" si="150"/>
        <v>16.008736299999999</v>
      </c>
      <c r="Q408" s="21">
        <f t="shared" si="150"/>
        <v>16.164195100000001</v>
      </c>
      <c r="R408" s="21">
        <f t="shared" si="150"/>
        <v>16.315324100000002</v>
      </c>
      <c r="S408" s="21">
        <f t="shared" si="150"/>
        <v>16.466510899999999</v>
      </c>
      <c r="T408" s="21">
        <f t="shared" si="150"/>
        <v>16.609054100000002</v>
      </c>
      <c r="U408" s="21">
        <f t="shared" si="151"/>
        <v>16.759346700000002</v>
      </c>
      <c r="V408" s="21">
        <f t="shared" si="151"/>
        <v>16.920654300000002</v>
      </c>
      <c r="W408" s="21">
        <f t="shared" si="151"/>
        <v>17.070518800000002</v>
      </c>
      <c r="X408" s="21">
        <f t="shared" si="151"/>
        <v>17.209566600000002</v>
      </c>
      <c r="Y408" s="21">
        <f t="shared" si="151"/>
        <v>17.347715800000003</v>
      </c>
      <c r="Z408" s="21">
        <f t="shared" si="151"/>
        <v>17.485664700000001</v>
      </c>
      <c r="AA408" s="21">
        <f t="shared" si="151"/>
        <v>17.622132400000002</v>
      </c>
      <c r="AB408" s="21">
        <f t="shared" si="151"/>
        <v>17.757081400000001</v>
      </c>
      <c r="AC408" s="21">
        <f t="shared" si="151"/>
        <v>17.882571100000003</v>
      </c>
      <c r="AD408" s="21">
        <f t="shared" si="151"/>
        <v>18.008141800000001</v>
      </c>
      <c r="AE408" s="21">
        <f t="shared" si="151"/>
        <v>18.133364800000003</v>
      </c>
      <c r="AF408" s="21">
        <f t="shared" si="151"/>
        <v>18.251644600000002</v>
      </c>
      <c r="AG408" s="21">
        <f t="shared" si="151"/>
        <v>18.3587107</v>
      </c>
      <c r="AH408" s="21">
        <f t="shared" si="151"/>
        <v>18.465783800000001</v>
      </c>
      <c r="AI408" s="21">
        <f t="shared" si="151"/>
        <v>18.574039200000001</v>
      </c>
      <c r="AJ408" s="21">
        <f t="shared" si="151"/>
        <v>18.682266000000002</v>
      </c>
      <c r="AK408" s="74">
        <f t="shared" ref="AK408:AK409" si="153">SUM(H408:AJ408)</f>
        <v>488.49899120000009</v>
      </c>
      <c r="AL408" s="67">
        <f t="shared" ref="AL408:AL409" si="154">AK408/$AK$410</f>
        <v>0.1745751603170671</v>
      </c>
    </row>
    <row r="409" spans="1:38" hidden="1" outlineLevel="1">
      <c r="B409" t="s">
        <v>599</v>
      </c>
      <c r="C409" t="s">
        <v>595</v>
      </c>
      <c r="D409" s="21">
        <f t="shared" si="152"/>
        <v>7.1769999999999996</v>
      </c>
      <c r="E409" s="21">
        <f t="shared" si="150"/>
        <v>7.5435999999999996</v>
      </c>
      <c r="F409" s="21">
        <f t="shared" si="150"/>
        <v>7.9539</v>
      </c>
      <c r="G409" s="21">
        <f t="shared" si="150"/>
        <v>8.4192999999999998</v>
      </c>
      <c r="H409" s="21">
        <f t="shared" si="150"/>
        <v>8.843</v>
      </c>
      <c r="I409" s="21">
        <f t="shared" si="150"/>
        <v>9.3257999999999992</v>
      </c>
      <c r="J409" s="21">
        <f t="shared" si="150"/>
        <v>9.7917000000000005</v>
      </c>
      <c r="K409" s="21">
        <f t="shared" si="150"/>
        <v>10.302099999999999</v>
      </c>
      <c r="L409" s="21">
        <f t="shared" si="150"/>
        <v>10.817299999999999</v>
      </c>
      <c r="M409" s="21">
        <f t="shared" si="150"/>
        <v>11.37</v>
      </c>
      <c r="N409" s="21">
        <f t="shared" si="150"/>
        <v>11.375999999999999</v>
      </c>
      <c r="O409" s="21">
        <f t="shared" si="150"/>
        <v>11.382</v>
      </c>
      <c r="P409" s="21">
        <f t="shared" si="150"/>
        <v>11.388999999999999</v>
      </c>
      <c r="Q409" s="21">
        <f t="shared" si="150"/>
        <v>11.394</v>
      </c>
      <c r="R409" s="21">
        <f t="shared" si="150"/>
        <v>11.398</v>
      </c>
      <c r="S409" s="21">
        <f t="shared" si="150"/>
        <v>11.412000000000001</v>
      </c>
      <c r="T409" s="21">
        <f t="shared" si="150"/>
        <v>11.416</v>
      </c>
      <c r="U409" s="21">
        <f t="shared" si="151"/>
        <v>11.597</v>
      </c>
      <c r="V409" s="21">
        <f t="shared" si="151"/>
        <v>11.789</v>
      </c>
      <c r="W409" s="21">
        <f t="shared" si="151"/>
        <v>11.98</v>
      </c>
      <c r="X409" s="21">
        <f t="shared" si="151"/>
        <v>12.172000000000001</v>
      </c>
      <c r="Y409" s="21">
        <f t="shared" si="151"/>
        <v>12.364000000000001</v>
      </c>
      <c r="Z409" s="21">
        <f t="shared" si="151"/>
        <v>12.545</v>
      </c>
      <c r="AA409" s="21">
        <f t="shared" si="151"/>
        <v>12.737</v>
      </c>
      <c r="AB409" s="21">
        <f t="shared" si="151"/>
        <v>12.928000000000001</v>
      </c>
      <c r="AC409" s="21">
        <f t="shared" si="151"/>
        <v>13.12</v>
      </c>
      <c r="AD409" s="21">
        <f t="shared" si="151"/>
        <v>13.311</v>
      </c>
      <c r="AE409" s="21">
        <f t="shared" si="151"/>
        <v>13.493</v>
      </c>
      <c r="AF409" s="21">
        <f t="shared" si="151"/>
        <v>13.683999999999999</v>
      </c>
      <c r="AG409" s="21">
        <f t="shared" si="151"/>
        <v>13.875999999999999</v>
      </c>
      <c r="AH409" s="21">
        <f t="shared" si="151"/>
        <v>14.068</v>
      </c>
      <c r="AI409" s="21">
        <f t="shared" si="151"/>
        <v>14.249000000000001</v>
      </c>
      <c r="AJ409" s="21">
        <f t="shared" si="151"/>
        <v>14.441000000000001</v>
      </c>
      <c r="AK409" s="74">
        <f t="shared" si="153"/>
        <v>348.57089999999994</v>
      </c>
      <c r="AL409" s="67">
        <f t="shared" si="154"/>
        <v>0.12456897935424917</v>
      </c>
    </row>
    <row r="410" spans="1:38" hidden="1" outlineLevel="1">
      <c r="D410" s="69">
        <f t="shared" ref="D410" si="155">SUM(D407:D409)</f>
        <v>77.623653189999999</v>
      </c>
      <c r="E410" s="69">
        <f t="shared" ref="E410" si="156">SUM(E407:E409)</f>
        <v>79.103560479999999</v>
      </c>
      <c r="F410" s="69">
        <f t="shared" ref="F410" si="157">SUM(F407:F409)</f>
        <v>80.585242640000004</v>
      </c>
      <c r="G410" s="69">
        <f t="shared" ref="G410" si="158">SUM(G407:G409)</f>
        <v>82.072686210000001</v>
      </c>
      <c r="H410" s="69">
        <f t="shared" ref="H410" si="159">SUM(H407:H409)</f>
        <v>83.487286679999997</v>
      </c>
      <c r="I410" s="69">
        <f t="shared" ref="I410" si="160">SUM(I407:I409)</f>
        <v>84.959135660000001</v>
      </c>
      <c r="J410" s="69">
        <f t="shared" ref="J410" si="161">SUM(J407:J409)</f>
        <v>86.378660230000008</v>
      </c>
      <c r="K410" s="69">
        <f t="shared" ref="K410" si="162">SUM(K407:K409)</f>
        <v>87.829982799999996</v>
      </c>
      <c r="L410" s="69">
        <f t="shared" ref="L410" si="163">SUM(L407:L409)</f>
        <v>89.225390020000006</v>
      </c>
      <c r="M410" s="69">
        <f t="shared" ref="M410" si="164">SUM(M407:M409)</f>
        <v>90.664027950000005</v>
      </c>
      <c r="N410" s="69">
        <f t="shared" ref="N410" si="165">SUM(N407:N409)</f>
        <v>91.354003760000012</v>
      </c>
      <c r="O410" s="69">
        <f t="shared" ref="O410" si="166">SUM(O407:O409)</f>
        <v>92.008082889999997</v>
      </c>
      <c r="P410" s="69">
        <f t="shared" ref="P410" si="167">SUM(P407:P409)</f>
        <v>92.653568919999984</v>
      </c>
      <c r="Q410" s="69">
        <f t="shared" ref="Q410" si="168">SUM(Q407:Q409)</f>
        <v>93.276380430000003</v>
      </c>
      <c r="R410" s="69">
        <f t="shared" ref="R410" si="169">SUM(R407:R409)</f>
        <v>93.874101169999989</v>
      </c>
      <c r="S410" s="69">
        <f t="shared" ref="S410" si="170">SUM(S407:S409)</f>
        <v>94.475140090000011</v>
      </c>
      <c r="T410" s="69">
        <f t="shared" ref="T410" si="171">SUM(T407:T409)</f>
        <v>95.034595109999998</v>
      </c>
      <c r="U410" s="69">
        <f t="shared" ref="U410" si="172">SUM(U407:U409)</f>
        <v>95.846099269999982</v>
      </c>
      <c r="V410" s="69">
        <f t="shared" ref="V410" si="173">SUM(V407:V409)</f>
        <v>96.675656249999989</v>
      </c>
      <c r="W410" s="69">
        <f t="shared" ref="W410" si="174">SUM(W407:W409)</f>
        <v>97.472780730000011</v>
      </c>
      <c r="X410" s="69">
        <f t="shared" ref="X410" si="175">SUM(X407:X409)</f>
        <v>98.247127620000001</v>
      </c>
      <c r="Y410" s="69">
        <f t="shared" ref="Y410" si="176">SUM(Y407:Y409)</f>
        <v>99.01025709000001</v>
      </c>
      <c r="Z410" s="69">
        <f t="shared" ref="Z410" si="177">SUM(Z407:Z409)</f>
        <v>99.761315080000003</v>
      </c>
      <c r="AA410" s="69">
        <f t="shared" ref="AA410" si="178">SUM(AA407:AA409)</f>
        <v>100.49527861999999</v>
      </c>
      <c r="AB410" s="69">
        <f t="shared" ref="AB410" si="179">SUM(AB407:AB409)</f>
        <v>101.22633463999999</v>
      </c>
      <c r="AC410" s="69">
        <f t="shared" ref="AC410" si="180">SUM(AC407:AC409)</f>
        <v>101.93643018000002</v>
      </c>
      <c r="AD410" s="69">
        <f t="shared" ref="AD410" si="181">SUM(AD407:AD409)</f>
        <v>102.64733672</v>
      </c>
      <c r="AE410" s="69">
        <f t="shared" ref="AE410" si="182">SUM(AE407:AE409)</f>
        <v>103.32801673999998</v>
      </c>
      <c r="AF410" s="69">
        <f t="shared" ref="AF410" si="183">SUM(AF407:AF409)</f>
        <v>103.9985147</v>
      </c>
      <c r="AG410" s="69">
        <f t="shared" ref="AG410" si="184">SUM(AG407:AG409)</f>
        <v>104.64667867000001</v>
      </c>
      <c r="AH410" s="69">
        <f t="shared" ref="AH410" si="185">SUM(AH407:AH409)</f>
        <v>105.28436962999999</v>
      </c>
      <c r="AI410" s="69">
        <f t="shared" ref="AI410" si="186">SUM(AI407:AI409)</f>
        <v>105.90154200999999</v>
      </c>
      <c r="AJ410" s="69">
        <f t="shared" ref="AJ410" si="187">SUM(AJ407:AJ409)</f>
        <v>106.51781697</v>
      </c>
      <c r="AK410" s="75">
        <f t="shared" ref="AK410" si="188">SUM(AK407:AK409)</f>
        <v>2798.2159106299996</v>
      </c>
      <c r="AL410" s="68">
        <f t="shared" ref="AL410" si="189">SUM(AL407:AL409)</f>
        <v>1.0000000000000002</v>
      </c>
    </row>
    <row r="411" spans="1:38" hidden="1" outlineLevel="1"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12"/>
      <c r="AL411" s="12"/>
    </row>
    <row r="412" spans="1:38" hidden="1" outlineLevel="1">
      <c r="D412" s="21">
        <v>2018</v>
      </c>
      <c r="E412" s="21">
        <v>2019</v>
      </c>
      <c r="F412" s="21">
        <v>2020</v>
      </c>
      <c r="G412" s="21">
        <v>2021</v>
      </c>
      <c r="H412" s="21">
        <v>2022</v>
      </c>
      <c r="I412" s="21">
        <v>2023</v>
      </c>
      <c r="J412" s="21">
        <v>2024</v>
      </c>
      <c r="K412" s="21">
        <v>2025</v>
      </c>
      <c r="L412" s="21">
        <v>2026</v>
      </c>
      <c r="M412" s="21">
        <v>2027</v>
      </c>
      <c r="N412" s="21">
        <v>2028</v>
      </c>
      <c r="O412" s="21">
        <v>2029</v>
      </c>
      <c r="P412" s="21">
        <v>2030</v>
      </c>
      <c r="Q412" s="21">
        <v>2031</v>
      </c>
      <c r="R412" s="21">
        <v>2032</v>
      </c>
      <c r="S412" s="21">
        <v>2033</v>
      </c>
      <c r="T412" s="21">
        <v>2034</v>
      </c>
      <c r="U412" s="21">
        <v>2035</v>
      </c>
      <c r="V412" s="21">
        <v>2036</v>
      </c>
      <c r="W412" s="21">
        <v>2037</v>
      </c>
      <c r="X412" s="21">
        <v>2038</v>
      </c>
      <c r="Y412" s="21">
        <v>2039</v>
      </c>
      <c r="Z412" s="21">
        <v>2040</v>
      </c>
      <c r="AA412" s="21">
        <v>2041</v>
      </c>
      <c r="AB412" s="21">
        <v>2042</v>
      </c>
      <c r="AC412" s="21">
        <v>2043</v>
      </c>
      <c r="AD412" s="21">
        <v>2044</v>
      </c>
      <c r="AE412" s="21">
        <v>2045</v>
      </c>
      <c r="AF412" s="21">
        <v>2046</v>
      </c>
      <c r="AG412" s="21">
        <v>2047</v>
      </c>
      <c r="AH412" s="21">
        <v>2048</v>
      </c>
      <c r="AI412" s="21">
        <v>2049</v>
      </c>
      <c r="AJ412" s="21">
        <v>2050</v>
      </c>
      <c r="AK412" s="70" t="s">
        <v>598</v>
      </c>
      <c r="AL412" s="70" t="s">
        <v>409</v>
      </c>
    </row>
    <row r="413" spans="1:38" hidden="1" outlineLevel="1">
      <c r="B413" t="s">
        <v>521</v>
      </c>
      <c r="C413" t="s">
        <v>600</v>
      </c>
      <c r="D413" s="21">
        <f>SUMIF($B$384:$B$404,$B413,D$384:D$404)</f>
        <v>3.8098400000000003</v>
      </c>
      <c r="E413" s="21">
        <f t="shared" ref="E413:T420" si="190">SUMIF($B$384:$B$404,$B413,E$384:E$404)</f>
        <v>3.8826900000000002</v>
      </c>
      <c r="F413" s="21">
        <f t="shared" si="190"/>
        <v>3.9480199999999996</v>
      </c>
      <c r="G413" s="21">
        <f t="shared" si="190"/>
        <v>3.9611299999999998</v>
      </c>
      <c r="H413" s="21">
        <f t="shared" si="190"/>
        <v>3.96428</v>
      </c>
      <c r="I413" s="21">
        <f t="shared" si="190"/>
        <v>3.9573299999999998</v>
      </c>
      <c r="J413" s="21">
        <f t="shared" si="190"/>
        <v>3.9534500000000001</v>
      </c>
      <c r="K413" s="21">
        <f t="shared" si="190"/>
        <v>3.9526500000000002</v>
      </c>
      <c r="L413" s="21">
        <f t="shared" si="190"/>
        <v>3.9417200000000001</v>
      </c>
      <c r="M413" s="21">
        <f t="shared" si="190"/>
        <v>3.9337799999999996</v>
      </c>
      <c r="N413" s="21">
        <f t="shared" si="190"/>
        <v>3.9284100000000004</v>
      </c>
      <c r="O413" s="21">
        <f t="shared" si="190"/>
        <v>3.9284100000000004</v>
      </c>
      <c r="P413" s="21">
        <f t="shared" si="190"/>
        <v>3.9329400000000003</v>
      </c>
      <c r="Q413" s="21">
        <f t="shared" si="190"/>
        <v>3.9523999999999999</v>
      </c>
      <c r="R413" s="21">
        <f t="shared" si="190"/>
        <v>3.9851800000000002</v>
      </c>
      <c r="S413" s="21">
        <f t="shared" si="190"/>
        <v>4.0203499999999996</v>
      </c>
      <c r="T413" s="21">
        <f t="shared" si="190"/>
        <v>4.0593599999999999</v>
      </c>
      <c r="U413" s="21">
        <f t="shared" ref="U413:AJ420" si="191">SUMIF($B$384:$B$404,$B413,U$384:U$404)</f>
        <v>4.1029400000000003</v>
      </c>
      <c r="V413" s="21">
        <f t="shared" si="191"/>
        <v>4.1636699999999998</v>
      </c>
      <c r="W413" s="21">
        <f t="shared" si="191"/>
        <v>4.22295</v>
      </c>
      <c r="X413" s="21">
        <f t="shared" si="191"/>
        <v>4.2812599999999996</v>
      </c>
      <c r="Y413" s="21">
        <f t="shared" si="191"/>
        <v>4.3389500000000005</v>
      </c>
      <c r="Z413" s="21">
        <f t="shared" si="191"/>
        <v>4.3963999999999999</v>
      </c>
      <c r="AA413" s="21">
        <f t="shared" si="191"/>
        <v>4.4494900000000008</v>
      </c>
      <c r="AB413" s="21">
        <f t="shared" si="191"/>
        <v>4.5030999999999999</v>
      </c>
      <c r="AC413" s="21">
        <f t="shared" si="191"/>
        <v>4.5575399999999995</v>
      </c>
      <c r="AD413" s="21">
        <f t="shared" si="191"/>
        <v>4.6134000000000004</v>
      </c>
      <c r="AE413" s="21">
        <f t="shared" si="191"/>
        <v>4.6706000000000003</v>
      </c>
      <c r="AF413" s="21">
        <f t="shared" si="191"/>
        <v>4.7134599999999995</v>
      </c>
      <c r="AG413" s="21">
        <f t="shared" si="191"/>
        <v>4.7576299999999998</v>
      </c>
      <c r="AH413" s="21">
        <f t="shared" si="191"/>
        <v>4.80335</v>
      </c>
      <c r="AI413" s="21">
        <f t="shared" si="191"/>
        <v>4.8504100000000001</v>
      </c>
      <c r="AJ413" s="21">
        <f t="shared" si="191"/>
        <v>4.89893</v>
      </c>
      <c r="AK413" s="74">
        <f t="shared" ref="AK413:AK420" si="192">SUM(H413:AJ413)</f>
        <v>123.83433999999997</v>
      </c>
      <c r="AL413" s="67">
        <f>AK413/$AK$421</f>
        <v>4.4254748009105366E-2</v>
      </c>
    </row>
    <row r="414" spans="1:38" hidden="1" outlineLevel="1">
      <c r="B414" t="s">
        <v>522</v>
      </c>
      <c r="C414" t="s">
        <v>600</v>
      </c>
      <c r="D414" s="21">
        <f t="shared" ref="D414:D420" si="193">SUMIF($B$384:$B$404,$B414,D$384:D$404)</f>
        <v>1.6800160000000002</v>
      </c>
      <c r="E414" s="21">
        <f t="shared" si="190"/>
        <v>1.718488</v>
      </c>
      <c r="F414" s="21">
        <f t="shared" si="190"/>
        <v>1.7576499999999999</v>
      </c>
      <c r="G414" s="21">
        <f t="shared" si="190"/>
        <v>1.8056299999999998</v>
      </c>
      <c r="H414" s="21">
        <f t="shared" si="190"/>
        <v>1.857723</v>
      </c>
      <c r="I414" s="21">
        <f t="shared" si="190"/>
        <v>1.9096709999999999</v>
      </c>
      <c r="J414" s="21">
        <f t="shared" si="190"/>
        <v>1.9623179999999998</v>
      </c>
      <c r="K414" s="21">
        <f t="shared" si="190"/>
        <v>2.014087</v>
      </c>
      <c r="L414" s="21">
        <f t="shared" si="190"/>
        <v>2.0729470000000001</v>
      </c>
      <c r="M414" s="21">
        <f t="shared" si="190"/>
        <v>2.1360479999999997</v>
      </c>
      <c r="N414" s="21">
        <f t="shared" si="190"/>
        <v>2.1940140000000001</v>
      </c>
      <c r="O414" s="21">
        <f t="shared" si="190"/>
        <v>2.248316</v>
      </c>
      <c r="P414" s="21">
        <f t="shared" si="190"/>
        <v>2.3037970000000003</v>
      </c>
      <c r="Q414" s="21">
        <f t="shared" si="190"/>
        <v>2.3451370000000002</v>
      </c>
      <c r="R414" s="21">
        <f t="shared" si="190"/>
        <v>2.3815689999999998</v>
      </c>
      <c r="S414" s="21">
        <f t="shared" si="190"/>
        <v>2.4199269999999999</v>
      </c>
      <c r="T414" s="21">
        <f t="shared" si="190"/>
        <v>2.456963</v>
      </c>
      <c r="U414" s="21">
        <f t="shared" si="191"/>
        <v>2.5038790000000004</v>
      </c>
      <c r="V414" s="21">
        <f t="shared" si="191"/>
        <v>2.5524839999999998</v>
      </c>
      <c r="W414" s="21">
        <f t="shared" si="191"/>
        <v>2.602506</v>
      </c>
      <c r="X414" s="21">
        <f t="shared" si="191"/>
        <v>2.6513230000000001</v>
      </c>
      <c r="Y414" s="21">
        <f t="shared" si="191"/>
        <v>2.7015379999999998</v>
      </c>
      <c r="Z414" s="21">
        <f t="shared" si="191"/>
        <v>2.7503259999999998</v>
      </c>
      <c r="AA414" s="21">
        <f t="shared" si="191"/>
        <v>2.7957079999999999</v>
      </c>
      <c r="AB414" s="21">
        <f t="shared" si="191"/>
        <v>2.8404579999999999</v>
      </c>
      <c r="AC414" s="21">
        <f t="shared" si="191"/>
        <v>2.8846219999999998</v>
      </c>
      <c r="AD414" s="21">
        <f t="shared" si="191"/>
        <v>2.9281769999999998</v>
      </c>
      <c r="AE414" s="21">
        <f t="shared" si="191"/>
        <v>2.9715609999999999</v>
      </c>
      <c r="AF414" s="21">
        <f t="shared" si="191"/>
        <v>3.0088520000000001</v>
      </c>
      <c r="AG414" s="21">
        <f t="shared" si="191"/>
        <v>3.0441009999999999</v>
      </c>
      <c r="AH414" s="21">
        <f t="shared" si="191"/>
        <v>3.0788269999999995</v>
      </c>
      <c r="AI414" s="21">
        <f t="shared" si="191"/>
        <v>3.1120969999999999</v>
      </c>
      <c r="AJ414" s="21">
        <f t="shared" si="191"/>
        <v>3.1445050000000001</v>
      </c>
      <c r="AK414" s="74">
        <f t="shared" si="192"/>
        <v>73.873480999999998</v>
      </c>
      <c r="AL414" s="67">
        <f t="shared" ref="AL414:AL420" si="194">AK414/$AK$421</f>
        <v>2.6400207617777376E-2</v>
      </c>
    </row>
    <row r="415" spans="1:38" hidden="1" outlineLevel="1">
      <c r="B415" t="s">
        <v>523</v>
      </c>
      <c r="C415" t="s">
        <v>600</v>
      </c>
      <c r="D415" s="21">
        <f t="shared" si="193"/>
        <v>1.335719E-2</v>
      </c>
      <c r="E415" s="21">
        <f t="shared" si="190"/>
        <v>1.374248E-2</v>
      </c>
      <c r="F415" s="21">
        <f t="shared" si="190"/>
        <v>1.413264E-2</v>
      </c>
      <c r="G415" s="21">
        <f t="shared" si="190"/>
        <v>1.4686210000000002E-2</v>
      </c>
      <c r="H415" s="21">
        <f t="shared" si="190"/>
        <v>1.5243679999999999E-2</v>
      </c>
      <c r="I415" s="21">
        <f t="shared" si="190"/>
        <v>1.5794659999999999E-2</v>
      </c>
      <c r="J415" s="21">
        <f t="shared" si="190"/>
        <v>1.6352229999999999E-2</v>
      </c>
      <c r="K415" s="21">
        <f t="shared" si="190"/>
        <v>1.6905799999999999E-2</v>
      </c>
      <c r="L415" s="21">
        <f t="shared" si="190"/>
        <v>1.7483019999999998E-2</v>
      </c>
      <c r="M415" s="21">
        <f t="shared" si="190"/>
        <v>1.8059949999999998E-2</v>
      </c>
      <c r="N415" s="21">
        <f t="shared" si="190"/>
        <v>1.8639759999999998E-2</v>
      </c>
      <c r="O415" s="21">
        <f t="shared" si="190"/>
        <v>1.921689E-2</v>
      </c>
      <c r="P415" s="21">
        <f t="shared" si="190"/>
        <v>1.9791920000000001E-2</v>
      </c>
      <c r="Q415" s="21">
        <f t="shared" si="190"/>
        <v>2.0303429999999997E-2</v>
      </c>
      <c r="R415" s="21">
        <f t="shared" si="190"/>
        <v>2.0812170000000001E-2</v>
      </c>
      <c r="S415" s="21">
        <f t="shared" si="190"/>
        <v>2.1323089999999999E-2</v>
      </c>
      <c r="T415" s="21">
        <f t="shared" si="190"/>
        <v>2.1832109999999998E-2</v>
      </c>
      <c r="U415" s="21">
        <f t="shared" si="191"/>
        <v>2.2340269999999999E-2</v>
      </c>
      <c r="V415" s="21">
        <f t="shared" si="191"/>
        <v>2.2862250000000001E-2</v>
      </c>
      <c r="W415" s="21">
        <f t="shared" si="191"/>
        <v>2.3384729999999999E-2</v>
      </c>
      <c r="X415" s="21">
        <f t="shared" si="191"/>
        <v>2.3904620000000001E-2</v>
      </c>
      <c r="Y415" s="21">
        <f t="shared" si="191"/>
        <v>2.4429090000000001E-2</v>
      </c>
      <c r="Z415" s="21">
        <f t="shared" si="191"/>
        <v>2.4949080000000002E-2</v>
      </c>
      <c r="AA415" s="21">
        <f t="shared" si="191"/>
        <v>2.5440620000000001E-2</v>
      </c>
      <c r="AB415" s="21">
        <f t="shared" si="191"/>
        <v>2.5936639999999997E-2</v>
      </c>
      <c r="AC415" s="21">
        <f t="shared" si="191"/>
        <v>2.6428179999999999E-2</v>
      </c>
      <c r="AD415" s="21">
        <f t="shared" si="191"/>
        <v>2.6919719999999998E-2</v>
      </c>
      <c r="AE415" s="21">
        <f t="shared" si="191"/>
        <v>2.7415740000000001E-2</v>
      </c>
      <c r="AF415" s="21">
        <f t="shared" si="191"/>
        <v>2.7862700000000001E-2</v>
      </c>
      <c r="AG415" s="21">
        <f t="shared" si="191"/>
        <v>2.830767E-2</v>
      </c>
      <c r="AH415" s="21">
        <f t="shared" si="191"/>
        <v>2.8752630000000001E-2</v>
      </c>
      <c r="AI415" s="21">
        <f t="shared" si="191"/>
        <v>2.919501E-2</v>
      </c>
      <c r="AJ415" s="21">
        <f t="shared" si="191"/>
        <v>2.9641969999999997E-2</v>
      </c>
      <c r="AK415" s="74">
        <f t="shared" si="192"/>
        <v>0.65952963000000009</v>
      </c>
      <c r="AL415" s="67">
        <f t="shared" si="194"/>
        <v>2.3569647627781203E-4</v>
      </c>
    </row>
    <row r="416" spans="1:38" hidden="1" outlineLevel="1">
      <c r="B416" t="s">
        <v>524</v>
      </c>
      <c r="C416" t="s">
        <v>600</v>
      </c>
      <c r="D416" s="21">
        <f t="shared" si="193"/>
        <v>0</v>
      </c>
      <c r="E416" s="21">
        <f t="shared" si="190"/>
        <v>0</v>
      </c>
      <c r="F416" s="21">
        <f t="shared" si="190"/>
        <v>0</v>
      </c>
      <c r="G416" s="21">
        <f t="shared" si="190"/>
        <v>0</v>
      </c>
      <c r="H416" s="21">
        <f t="shared" si="190"/>
        <v>0</v>
      </c>
      <c r="I416" s="21">
        <f t="shared" si="190"/>
        <v>0</v>
      </c>
      <c r="J416" s="21">
        <f t="shared" si="190"/>
        <v>0</v>
      </c>
      <c r="K416" s="21">
        <f t="shared" si="190"/>
        <v>0</v>
      </c>
      <c r="L416" s="21">
        <f t="shared" si="190"/>
        <v>0</v>
      </c>
      <c r="M416" s="21">
        <f t="shared" si="190"/>
        <v>0</v>
      </c>
      <c r="N416" s="21">
        <f t="shared" si="190"/>
        <v>0</v>
      </c>
      <c r="O416" s="21">
        <f t="shared" si="190"/>
        <v>0</v>
      </c>
      <c r="P416" s="21">
        <f t="shared" si="190"/>
        <v>0</v>
      </c>
      <c r="Q416" s="21">
        <f t="shared" si="190"/>
        <v>0</v>
      </c>
      <c r="R416" s="21">
        <f t="shared" si="190"/>
        <v>0</v>
      </c>
      <c r="S416" s="21">
        <f t="shared" si="190"/>
        <v>0</v>
      </c>
      <c r="T416" s="21">
        <f t="shared" si="190"/>
        <v>0</v>
      </c>
      <c r="U416" s="21">
        <f t="shared" si="191"/>
        <v>0</v>
      </c>
      <c r="V416" s="21">
        <f t="shared" si="191"/>
        <v>0</v>
      </c>
      <c r="W416" s="21">
        <f t="shared" si="191"/>
        <v>0</v>
      </c>
      <c r="X416" s="21">
        <f t="shared" si="191"/>
        <v>0</v>
      </c>
      <c r="Y416" s="21">
        <f t="shared" si="191"/>
        <v>0</v>
      </c>
      <c r="Z416" s="21">
        <f t="shared" si="191"/>
        <v>0</v>
      </c>
      <c r="AA416" s="21">
        <f t="shared" si="191"/>
        <v>0</v>
      </c>
      <c r="AB416" s="21">
        <f t="shared" si="191"/>
        <v>0</v>
      </c>
      <c r="AC416" s="21">
        <f t="shared" si="191"/>
        <v>0</v>
      </c>
      <c r="AD416" s="21">
        <f t="shared" si="191"/>
        <v>0</v>
      </c>
      <c r="AE416" s="21">
        <f t="shared" si="191"/>
        <v>0</v>
      </c>
      <c r="AF416" s="21">
        <f t="shared" si="191"/>
        <v>0</v>
      </c>
      <c r="AG416" s="21">
        <f t="shared" si="191"/>
        <v>0</v>
      </c>
      <c r="AH416" s="21">
        <f t="shared" si="191"/>
        <v>0</v>
      </c>
      <c r="AI416" s="21">
        <f t="shared" si="191"/>
        <v>0</v>
      </c>
      <c r="AJ416" s="21">
        <f t="shared" si="191"/>
        <v>0</v>
      </c>
      <c r="AK416" s="74">
        <f t="shared" si="192"/>
        <v>0</v>
      </c>
      <c r="AL416" s="67">
        <f t="shared" si="194"/>
        <v>0</v>
      </c>
    </row>
    <row r="417" spans="1:38" hidden="1" outlineLevel="1">
      <c r="B417" t="s">
        <v>590</v>
      </c>
      <c r="C417" t="s">
        <v>600</v>
      </c>
      <c r="D417" s="21">
        <f t="shared" si="193"/>
        <v>71.925600000000003</v>
      </c>
      <c r="E417" s="21">
        <f t="shared" si="190"/>
        <v>73.293800000000005</v>
      </c>
      <c r="F417" s="21">
        <f t="shared" si="190"/>
        <v>74.670600000000007</v>
      </c>
      <c r="G417" s="21">
        <f t="shared" si="190"/>
        <v>76.096399999999988</v>
      </c>
      <c r="H417" s="21">
        <f t="shared" si="190"/>
        <v>77.455200000000005</v>
      </c>
      <c r="I417" s="21">
        <f t="shared" si="190"/>
        <v>78.881500000000003</v>
      </c>
      <c r="J417" s="21">
        <f t="shared" si="190"/>
        <v>80.251700000000014</v>
      </c>
      <c r="K417" s="21">
        <f t="shared" si="190"/>
        <v>81.651499999999999</v>
      </c>
      <c r="L417" s="21">
        <f t="shared" si="190"/>
        <v>82.998400000000004</v>
      </c>
      <c r="M417" s="21">
        <f t="shared" si="190"/>
        <v>84.38130000000001</v>
      </c>
      <c r="N417" s="21">
        <f t="shared" si="190"/>
        <v>85.018100000000004</v>
      </c>
      <c r="O417" s="21">
        <f t="shared" si="190"/>
        <v>85.6173</v>
      </c>
      <c r="P417" s="21">
        <f t="shared" si="190"/>
        <v>86.202199999999991</v>
      </c>
      <c r="Q417" s="21">
        <f t="shared" si="190"/>
        <v>86.763700000000014</v>
      </c>
      <c r="R417" s="21">
        <f t="shared" si="190"/>
        <v>87.291699999999992</v>
      </c>
      <c r="S417" s="21">
        <f t="shared" si="190"/>
        <v>87.818700000000007</v>
      </c>
      <c r="T417" s="21">
        <f t="shared" si="190"/>
        <v>88.301600000000008</v>
      </c>
      <c r="U417" s="21">
        <f t="shared" si="191"/>
        <v>89.022099999999995</v>
      </c>
      <c r="V417" s="21">
        <f t="shared" si="191"/>
        <v>89.741799999999998</v>
      </c>
      <c r="W417" s="21">
        <f t="shared" si="191"/>
        <v>90.429100000000005</v>
      </c>
      <c r="X417" s="21">
        <f t="shared" si="191"/>
        <v>91.095799999999997</v>
      </c>
      <c r="Y417" s="21">
        <f t="shared" si="191"/>
        <v>91.750500000000002</v>
      </c>
      <c r="Z417" s="21">
        <f t="shared" si="191"/>
        <v>92.394800000000004</v>
      </c>
      <c r="AA417" s="21">
        <f t="shared" si="191"/>
        <v>93.029799999999994</v>
      </c>
      <c r="AB417" s="21">
        <f t="shared" si="191"/>
        <v>93.661999999999992</v>
      </c>
      <c r="AC417" s="21">
        <f t="shared" si="191"/>
        <v>94.27300000000001</v>
      </c>
      <c r="AD417" s="21">
        <f t="shared" si="191"/>
        <v>94.884000000000015</v>
      </c>
      <c r="AE417" s="21">
        <f t="shared" si="191"/>
        <v>95.463599999999985</v>
      </c>
      <c r="AF417" s="21">
        <f t="shared" si="191"/>
        <v>96.0535</v>
      </c>
      <c r="AG417" s="21">
        <f t="shared" si="191"/>
        <v>96.621800000000007</v>
      </c>
      <c r="AH417" s="21">
        <f t="shared" si="191"/>
        <v>97.178599999999989</v>
      </c>
      <c r="AI417" s="21">
        <f t="shared" si="191"/>
        <v>97.714999999999989</v>
      </c>
      <c r="AJ417" s="21">
        <f t="shared" si="191"/>
        <v>98.249900000000011</v>
      </c>
      <c r="AK417" s="74">
        <f t="shared" si="192"/>
        <v>2594.1982000000003</v>
      </c>
      <c r="AL417" s="67">
        <f t="shared" si="194"/>
        <v>0.92709007555315237</v>
      </c>
    </row>
    <row r="418" spans="1:38" hidden="1" outlineLevel="1">
      <c r="B418" t="s">
        <v>530</v>
      </c>
      <c r="C418" t="s">
        <v>600</v>
      </c>
      <c r="D418" s="21">
        <f t="shared" si="193"/>
        <v>0</v>
      </c>
      <c r="E418" s="21">
        <f t="shared" si="190"/>
        <v>0</v>
      </c>
      <c r="F418" s="21">
        <f t="shared" si="190"/>
        <v>0</v>
      </c>
      <c r="G418" s="21">
        <f t="shared" si="190"/>
        <v>0</v>
      </c>
      <c r="H418" s="21">
        <f t="shared" si="190"/>
        <v>0</v>
      </c>
      <c r="I418" s="21">
        <f t="shared" si="190"/>
        <v>0</v>
      </c>
      <c r="J418" s="21">
        <f t="shared" si="190"/>
        <v>0</v>
      </c>
      <c r="K418" s="21">
        <f t="shared" si="190"/>
        <v>0</v>
      </c>
      <c r="L418" s="21">
        <f t="shared" si="190"/>
        <v>0</v>
      </c>
      <c r="M418" s="21">
        <f t="shared" si="190"/>
        <v>0</v>
      </c>
      <c r="N418" s="21">
        <f t="shared" si="190"/>
        <v>0</v>
      </c>
      <c r="O418" s="21">
        <f t="shared" si="190"/>
        <v>0</v>
      </c>
      <c r="P418" s="21">
        <f t="shared" si="190"/>
        <v>0</v>
      </c>
      <c r="Q418" s="21">
        <f t="shared" si="190"/>
        <v>0</v>
      </c>
      <c r="R418" s="21">
        <f t="shared" si="190"/>
        <v>0</v>
      </c>
      <c r="S418" s="21">
        <f t="shared" si="190"/>
        <v>0</v>
      </c>
      <c r="T418" s="21">
        <f t="shared" si="190"/>
        <v>0</v>
      </c>
      <c r="U418" s="21">
        <f t="shared" si="191"/>
        <v>0</v>
      </c>
      <c r="V418" s="21">
        <f t="shared" si="191"/>
        <v>0</v>
      </c>
      <c r="W418" s="21">
        <f t="shared" si="191"/>
        <v>0</v>
      </c>
      <c r="X418" s="21">
        <f t="shared" si="191"/>
        <v>0</v>
      </c>
      <c r="Y418" s="21">
        <f t="shared" si="191"/>
        <v>0</v>
      </c>
      <c r="Z418" s="21">
        <f t="shared" si="191"/>
        <v>0</v>
      </c>
      <c r="AA418" s="21">
        <f t="shared" si="191"/>
        <v>0</v>
      </c>
      <c r="AB418" s="21">
        <f t="shared" si="191"/>
        <v>0</v>
      </c>
      <c r="AC418" s="21">
        <f t="shared" si="191"/>
        <v>0</v>
      </c>
      <c r="AD418" s="21">
        <f t="shared" si="191"/>
        <v>0</v>
      </c>
      <c r="AE418" s="21">
        <f t="shared" si="191"/>
        <v>0</v>
      </c>
      <c r="AF418" s="21">
        <f t="shared" si="191"/>
        <v>0</v>
      </c>
      <c r="AG418" s="21">
        <f t="shared" si="191"/>
        <v>0</v>
      </c>
      <c r="AH418" s="21">
        <f t="shared" si="191"/>
        <v>0</v>
      </c>
      <c r="AI418" s="21">
        <f t="shared" si="191"/>
        <v>0</v>
      </c>
      <c r="AJ418" s="21">
        <f t="shared" si="191"/>
        <v>0</v>
      </c>
      <c r="AK418" s="74">
        <f t="shared" si="192"/>
        <v>0</v>
      </c>
      <c r="AL418" s="67">
        <f t="shared" si="194"/>
        <v>0</v>
      </c>
    </row>
    <row r="419" spans="1:38" hidden="1" outlineLevel="1">
      <c r="B419" t="s">
        <v>531</v>
      </c>
      <c r="C419" t="s">
        <v>600</v>
      </c>
      <c r="D419" s="21">
        <f t="shared" si="193"/>
        <v>0.19484000000000001</v>
      </c>
      <c r="E419" s="21">
        <f t="shared" si="190"/>
        <v>0.19484000000000001</v>
      </c>
      <c r="F419" s="21">
        <f t="shared" si="190"/>
        <v>0.19484000000000001</v>
      </c>
      <c r="G419" s="21">
        <f t="shared" si="190"/>
        <v>0.19484000000000001</v>
      </c>
      <c r="H419" s="21">
        <f t="shared" si="190"/>
        <v>0.19484000000000001</v>
      </c>
      <c r="I419" s="21">
        <f t="shared" si="190"/>
        <v>0.19484000000000001</v>
      </c>
      <c r="J419" s="21">
        <f t="shared" si="190"/>
        <v>0.19484000000000001</v>
      </c>
      <c r="K419" s="21">
        <f t="shared" si="190"/>
        <v>0.19484000000000001</v>
      </c>
      <c r="L419" s="21">
        <f t="shared" si="190"/>
        <v>0.19484000000000001</v>
      </c>
      <c r="M419" s="21">
        <f t="shared" si="190"/>
        <v>0.19484000000000001</v>
      </c>
      <c r="N419" s="21">
        <f t="shared" si="190"/>
        <v>0.19484000000000001</v>
      </c>
      <c r="O419" s="21">
        <f t="shared" si="190"/>
        <v>0.19484000000000001</v>
      </c>
      <c r="P419" s="21">
        <f t="shared" si="190"/>
        <v>0.19484000000000001</v>
      </c>
      <c r="Q419" s="21">
        <f t="shared" si="190"/>
        <v>0.19484000000000001</v>
      </c>
      <c r="R419" s="21">
        <f t="shared" si="190"/>
        <v>0.19484000000000001</v>
      </c>
      <c r="S419" s="21">
        <f t="shared" si="190"/>
        <v>0.19484000000000001</v>
      </c>
      <c r="T419" s="21">
        <f t="shared" si="190"/>
        <v>0.19484000000000001</v>
      </c>
      <c r="U419" s="21">
        <f t="shared" si="191"/>
        <v>0.19484000000000001</v>
      </c>
      <c r="V419" s="21">
        <f t="shared" si="191"/>
        <v>0.19484000000000001</v>
      </c>
      <c r="W419" s="21">
        <f t="shared" si="191"/>
        <v>0.19484000000000001</v>
      </c>
      <c r="X419" s="21">
        <f t="shared" si="191"/>
        <v>0.19484000000000001</v>
      </c>
      <c r="Y419" s="21">
        <f t="shared" si="191"/>
        <v>0.19484000000000001</v>
      </c>
      <c r="Z419" s="21">
        <f t="shared" si="191"/>
        <v>0.19484000000000001</v>
      </c>
      <c r="AA419" s="21">
        <f t="shared" si="191"/>
        <v>0.19484000000000001</v>
      </c>
      <c r="AB419" s="21">
        <f t="shared" si="191"/>
        <v>0.19484000000000001</v>
      </c>
      <c r="AC419" s="21">
        <f t="shared" si="191"/>
        <v>0.19484000000000001</v>
      </c>
      <c r="AD419" s="21">
        <f t="shared" si="191"/>
        <v>0.19484000000000001</v>
      </c>
      <c r="AE419" s="21">
        <f t="shared" si="191"/>
        <v>0.19484000000000001</v>
      </c>
      <c r="AF419" s="21">
        <f t="shared" si="191"/>
        <v>0.19484000000000001</v>
      </c>
      <c r="AG419" s="21">
        <f t="shared" si="191"/>
        <v>0.19484000000000001</v>
      </c>
      <c r="AH419" s="21">
        <f t="shared" si="191"/>
        <v>0.19484000000000001</v>
      </c>
      <c r="AI419" s="21">
        <f t="shared" si="191"/>
        <v>0.19484000000000001</v>
      </c>
      <c r="AJ419" s="21">
        <f t="shared" si="191"/>
        <v>0.19484000000000001</v>
      </c>
      <c r="AK419" s="74">
        <f t="shared" si="192"/>
        <v>5.6503600000000027</v>
      </c>
      <c r="AL419" s="67">
        <f t="shared" si="194"/>
        <v>2.0192723436869672E-3</v>
      </c>
    </row>
    <row r="420" spans="1:38" hidden="1" outlineLevel="1">
      <c r="B420" t="s">
        <v>532</v>
      </c>
      <c r="C420" t="s">
        <v>600</v>
      </c>
      <c r="D420" s="21">
        <f t="shared" si="193"/>
        <v>0</v>
      </c>
      <c r="E420" s="21">
        <f t="shared" si="190"/>
        <v>0</v>
      </c>
      <c r="F420" s="21">
        <f t="shared" si="190"/>
        <v>0</v>
      </c>
      <c r="G420" s="21">
        <f t="shared" si="190"/>
        <v>0</v>
      </c>
      <c r="H420" s="21">
        <f t="shared" si="190"/>
        <v>0</v>
      </c>
      <c r="I420" s="21">
        <f t="shared" si="190"/>
        <v>0</v>
      </c>
      <c r="J420" s="21">
        <f t="shared" si="190"/>
        <v>0</v>
      </c>
      <c r="K420" s="21">
        <f t="shared" si="190"/>
        <v>0</v>
      </c>
      <c r="L420" s="21">
        <f t="shared" si="190"/>
        <v>0</v>
      </c>
      <c r="M420" s="21">
        <f t="shared" si="190"/>
        <v>0</v>
      </c>
      <c r="N420" s="21">
        <f t="shared" si="190"/>
        <v>0</v>
      </c>
      <c r="O420" s="21">
        <f t="shared" si="190"/>
        <v>0</v>
      </c>
      <c r="P420" s="21">
        <f t="shared" si="190"/>
        <v>0</v>
      </c>
      <c r="Q420" s="21">
        <f t="shared" si="190"/>
        <v>0</v>
      </c>
      <c r="R420" s="21">
        <f t="shared" si="190"/>
        <v>0</v>
      </c>
      <c r="S420" s="21">
        <f t="shared" si="190"/>
        <v>0</v>
      </c>
      <c r="T420" s="21">
        <f t="shared" si="190"/>
        <v>0</v>
      </c>
      <c r="U420" s="21">
        <f t="shared" si="191"/>
        <v>0</v>
      </c>
      <c r="V420" s="21">
        <f t="shared" si="191"/>
        <v>0</v>
      </c>
      <c r="W420" s="21">
        <f t="shared" si="191"/>
        <v>0</v>
      </c>
      <c r="X420" s="21">
        <f t="shared" si="191"/>
        <v>0</v>
      </c>
      <c r="Y420" s="21">
        <f t="shared" si="191"/>
        <v>0</v>
      </c>
      <c r="Z420" s="21">
        <f t="shared" si="191"/>
        <v>0</v>
      </c>
      <c r="AA420" s="21">
        <f t="shared" si="191"/>
        <v>0</v>
      </c>
      <c r="AB420" s="21">
        <f t="shared" si="191"/>
        <v>0</v>
      </c>
      <c r="AC420" s="21">
        <f t="shared" si="191"/>
        <v>0</v>
      </c>
      <c r="AD420" s="21">
        <f t="shared" si="191"/>
        <v>0</v>
      </c>
      <c r="AE420" s="21">
        <f t="shared" si="191"/>
        <v>0</v>
      </c>
      <c r="AF420" s="21">
        <f t="shared" si="191"/>
        <v>0</v>
      </c>
      <c r="AG420" s="21">
        <f t="shared" si="191"/>
        <v>0</v>
      </c>
      <c r="AH420" s="21">
        <f t="shared" si="191"/>
        <v>0</v>
      </c>
      <c r="AI420" s="21">
        <f t="shared" si="191"/>
        <v>0</v>
      </c>
      <c r="AJ420" s="21">
        <f t="shared" si="191"/>
        <v>0</v>
      </c>
      <c r="AK420" s="74">
        <f t="shared" si="192"/>
        <v>0</v>
      </c>
      <c r="AL420" s="67">
        <f t="shared" si="194"/>
        <v>0</v>
      </c>
    </row>
    <row r="421" spans="1:38" hidden="1" outlineLevel="1">
      <c r="D421" s="69">
        <f t="shared" ref="D421" si="195">SUM(D413:D420)</f>
        <v>77.623653189999999</v>
      </c>
      <c r="E421" s="69">
        <f t="shared" ref="E421" si="196">SUM(E413:E420)</f>
        <v>79.103560479999999</v>
      </c>
      <c r="F421" s="69">
        <f t="shared" ref="F421" si="197">SUM(F413:F420)</f>
        <v>80.585242640000004</v>
      </c>
      <c r="G421" s="69">
        <f t="shared" ref="G421" si="198">SUM(G413:G420)</f>
        <v>82.072686209999986</v>
      </c>
      <c r="H421" s="69">
        <f t="shared" ref="H421" si="199">SUM(H413:H420)</f>
        <v>83.487286680000011</v>
      </c>
      <c r="I421" s="69">
        <f t="shared" ref="I421" si="200">SUM(I413:I420)</f>
        <v>84.959135660000001</v>
      </c>
      <c r="J421" s="69">
        <f t="shared" ref="J421" si="201">SUM(J413:J420)</f>
        <v>86.378660230000008</v>
      </c>
      <c r="K421" s="69">
        <f t="shared" ref="K421" si="202">SUM(K413:K420)</f>
        <v>87.829982799999996</v>
      </c>
      <c r="L421" s="69">
        <f t="shared" ref="L421" si="203">SUM(L413:L420)</f>
        <v>89.225390020000006</v>
      </c>
      <c r="M421" s="69">
        <f t="shared" ref="M421" si="204">SUM(M413:M420)</f>
        <v>90.664027950000005</v>
      </c>
      <c r="N421" s="69">
        <f t="shared" ref="N421" si="205">SUM(N413:N420)</f>
        <v>91.354003759999998</v>
      </c>
      <c r="O421" s="69">
        <f t="shared" ref="O421" si="206">SUM(O413:O420)</f>
        <v>92.008082889999997</v>
      </c>
      <c r="P421" s="69">
        <f t="shared" ref="P421" si="207">SUM(P413:P420)</f>
        <v>92.653568919999998</v>
      </c>
      <c r="Q421" s="69">
        <f t="shared" ref="Q421" si="208">SUM(Q413:Q420)</f>
        <v>93.276380430000017</v>
      </c>
      <c r="R421" s="69">
        <f t="shared" ref="R421" si="209">SUM(R413:R420)</f>
        <v>93.874101169999989</v>
      </c>
      <c r="S421" s="69">
        <f t="shared" ref="S421" si="210">SUM(S413:S420)</f>
        <v>94.475140090000011</v>
      </c>
      <c r="T421" s="69">
        <f t="shared" ref="T421" si="211">SUM(T413:T420)</f>
        <v>95.034595110000012</v>
      </c>
      <c r="U421" s="69">
        <f t="shared" ref="U421" si="212">SUM(U413:U420)</f>
        <v>95.846099269999996</v>
      </c>
      <c r="V421" s="69">
        <f t="shared" ref="V421" si="213">SUM(V413:V420)</f>
        <v>96.675656250000003</v>
      </c>
      <c r="W421" s="69">
        <f t="shared" ref="W421" si="214">SUM(W413:W420)</f>
        <v>97.472780730000011</v>
      </c>
      <c r="X421" s="69">
        <f t="shared" ref="X421" si="215">SUM(X413:X420)</f>
        <v>98.247127620000001</v>
      </c>
      <c r="Y421" s="69">
        <f t="shared" ref="Y421" si="216">SUM(Y413:Y420)</f>
        <v>99.010257089999996</v>
      </c>
      <c r="Z421" s="69">
        <f t="shared" ref="Z421" si="217">SUM(Z413:Z420)</f>
        <v>99.761315080000003</v>
      </c>
      <c r="AA421" s="69">
        <f t="shared" ref="AA421" si="218">SUM(AA413:AA420)</f>
        <v>100.49527861999999</v>
      </c>
      <c r="AB421" s="69">
        <f t="shared" ref="AB421" si="219">SUM(AB413:AB420)</f>
        <v>101.22633463999999</v>
      </c>
      <c r="AC421" s="69">
        <f t="shared" ref="AC421" si="220">SUM(AC413:AC420)</f>
        <v>101.93643018</v>
      </c>
      <c r="AD421" s="69">
        <f t="shared" ref="AD421" si="221">SUM(AD413:AD420)</f>
        <v>102.64733672000001</v>
      </c>
      <c r="AE421" s="69">
        <f t="shared" ref="AE421" si="222">SUM(AE413:AE420)</f>
        <v>103.32801673999998</v>
      </c>
      <c r="AF421" s="69">
        <f t="shared" ref="AF421" si="223">SUM(AF413:AF420)</f>
        <v>103.9985147</v>
      </c>
      <c r="AG421" s="69">
        <f t="shared" ref="AG421" si="224">SUM(AG413:AG420)</f>
        <v>104.64667867</v>
      </c>
      <c r="AH421" s="69">
        <f t="shared" ref="AH421" si="225">SUM(AH413:AH420)</f>
        <v>105.28436962999999</v>
      </c>
      <c r="AI421" s="69">
        <f t="shared" ref="AI421" si="226">SUM(AI413:AI420)</f>
        <v>105.90154200999999</v>
      </c>
      <c r="AJ421" s="69">
        <f t="shared" ref="AJ421" si="227">SUM(AJ413:AJ420)</f>
        <v>106.51781697000001</v>
      </c>
      <c r="AK421" s="75">
        <f t="shared" ref="AK421" si="228">SUM(AK413:AK420)</f>
        <v>2798.2159106300005</v>
      </c>
      <c r="AL421" s="68">
        <f t="shared" ref="AL421" si="229">SUM(AL413:AL420)</f>
        <v>0.99999999999999989</v>
      </c>
    </row>
    <row r="422" spans="1:38" hidden="1" outlineLevel="1"/>
    <row r="423" spans="1:38" collapsed="1"/>
    <row r="425" spans="1:38">
      <c r="A425" s="4" t="s">
        <v>283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8" hidden="1" outlineLevel="1">
      <c r="A426" t="s">
        <v>236</v>
      </c>
    </row>
    <row r="427" spans="1:38" hidden="1" outlineLevel="1">
      <c r="A427" t="s">
        <v>513</v>
      </c>
      <c r="D427">
        <v>2018</v>
      </c>
      <c r="E427">
        <v>2019</v>
      </c>
      <c r="F427">
        <v>2020</v>
      </c>
      <c r="G427">
        <v>2021</v>
      </c>
      <c r="H427">
        <v>2022</v>
      </c>
      <c r="I427">
        <v>2023</v>
      </c>
      <c r="J427">
        <v>2024</v>
      </c>
      <c r="K427">
        <v>2025</v>
      </c>
      <c r="L427">
        <v>2026</v>
      </c>
      <c r="M427">
        <v>2027</v>
      </c>
      <c r="N427">
        <v>2028</v>
      </c>
      <c r="O427">
        <v>2029</v>
      </c>
      <c r="P427">
        <v>2030</v>
      </c>
      <c r="Q427">
        <v>2031</v>
      </c>
      <c r="R427">
        <v>2032</v>
      </c>
      <c r="S427">
        <v>2033</v>
      </c>
      <c r="T427">
        <v>2034</v>
      </c>
      <c r="U427">
        <v>2035</v>
      </c>
      <c r="V427">
        <v>2036</v>
      </c>
      <c r="W427">
        <v>2037</v>
      </c>
      <c r="X427">
        <v>2038</v>
      </c>
      <c r="Y427">
        <v>2039</v>
      </c>
      <c r="Z427">
        <v>2040</v>
      </c>
      <c r="AA427">
        <v>2041</v>
      </c>
      <c r="AB427">
        <v>2042</v>
      </c>
      <c r="AC427">
        <v>2043</v>
      </c>
      <c r="AD427">
        <v>2044</v>
      </c>
      <c r="AE427">
        <v>2045</v>
      </c>
      <c r="AF427">
        <v>2046</v>
      </c>
      <c r="AG427">
        <v>2047</v>
      </c>
      <c r="AH427">
        <v>2048</v>
      </c>
      <c r="AI427">
        <v>2049</v>
      </c>
      <c r="AJ427">
        <v>2050</v>
      </c>
    </row>
    <row r="428" spans="1:38" hidden="1" outlineLevel="1">
      <c r="A428" t="s">
        <v>601</v>
      </c>
      <c r="B428" t="s">
        <v>521</v>
      </c>
      <c r="C428" t="s">
        <v>412</v>
      </c>
      <c r="D428">
        <v>0.27399099999999998</v>
      </c>
      <c r="E428">
        <v>0.284333</v>
      </c>
      <c r="F428">
        <v>0.292682</v>
      </c>
      <c r="G428">
        <v>0.299535</v>
      </c>
      <c r="H428">
        <v>0.30539500000000003</v>
      </c>
      <c r="I428">
        <v>0.31215399999999999</v>
      </c>
      <c r="J428">
        <v>0.31934499999999999</v>
      </c>
      <c r="K428">
        <v>0.32697999999999999</v>
      </c>
      <c r="L428">
        <v>0.33403899999999997</v>
      </c>
      <c r="M428">
        <v>0.34099400000000002</v>
      </c>
      <c r="N428">
        <v>0.34778799999999999</v>
      </c>
      <c r="O428">
        <v>0.35477399999999998</v>
      </c>
      <c r="P428">
        <v>0.36121599999999998</v>
      </c>
      <c r="Q428">
        <v>0.36673499999999998</v>
      </c>
      <c r="R428">
        <v>0.37321500000000002</v>
      </c>
      <c r="S428">
        <v>0.37834800000000002</v>
      </c>
      <c r="T428">
        <v>0.383268</v>
      </c>
      <c r="U428">
        <v>0.38747900000000002</v>
      </c>
      <c r="V428">
        <v>0.39172800000000002</v>
      </c>
      <c r="W428">
        <v>0.39503199999999999</v>
      </c>
      <c r="X428">
        <v>0.39821499999999999</v>
      </c>
      <c r="Y428">
        <v>0.40059600000000001</v>
      </c>
      <c r="Z428">
        <v>0.403503</v>
      </c>
      <c r="AA428">
        <v>0.40543800000000002</v>
      </c>
      <c r="AB428">
        <v>0.40824300000000002</v>
      </c>
      <c r="AC428">
        <v>0.41092400000000001</v>
      </c>
      <c r="AD428">
        <v>0.413989</v>
      </c>
      <c r="AE428">
        <v>0.41679300000000002</v>
      </c>
      <c r="AF428">
        <v>0.41792699999999999</v>
      </c>
      <c r="AG428">
        <v>0.41996</v>
      </c>
      <c r="AH428">
        <v>0.42136000000000001</v>
      </c>
      <c r="AI428">
        <v>0.42358699999999999</v>
      </c>
      <c r="AJ428">
        <v>0.42552200000000001</v>
      </c>
    </row>
    <row r="429" spans="1:38" hidden="1" outlineLevel="1">
      <c r="A429" t="s">
        <v>601</v>
      </c>
      <c r="B429" t="s">
        <v>521</v>
      </c>
      <c r="C429" t="s">
        <v>411</v>
      </c>
      <c r="D429">
        <v>0.51862399999999997</v>
      </c>
      <c r="E429">
        <v>0.53819899999999998</v>
      </c>
      <c r="F429">
        <v>0.55400400000000005</v>
      </c>
      <c r="G429">
        <v>0.56697500000000001</v>
      </c>
      <c r="H429">
        <v>0.57806800000000003</v>
      </c>
      <c r="I429">
        <v>0.59086300000000003</v>
      </c>
      <c r="J429">
        <v>0.60447300000000004</v>
      </c>
      <c r="K429">
        <v>0.61892599999999998</v>
      </c>
      <c r="L429">
        <v>0.63228700000000004</v>
      </c>
      <c r="M429">
        <v>0.64545300000000005</v>
      </c>
      <c r="N429">
        <v>0.65831300000000004</v>
      </c>
      <c r="O429">
        <v>0.67153399999999996</v>
      </c>
      <c r="P429">
        <v>0.68372900000000003</v>
      </c>
      <c r="Q429">
        <v>0.69417499999999999</v>
      </c>
      <c r="R429">
        <v>0.70644200000000001</v>
      </c>
      <c r="S429">
        <v>0.71615700000000004</v>
      </c>
      <c r="T429">
        <v>0.72547200000000001</v>
      </c>
      <c r="U429">
        <v>0.73344100000000001</v>
      </c>
      <c r="V429">
        <v>0.741483</v>
      </c>
      <c r="W429">
        <v>0.74773999999999996</v>
      </c>
      <c r="X429">
        <v>0.75376299999999996</v>
      </c>
      <c r="Y429">
        <v>0.75826800000000005</v>
      </c>
      <c r="Z429">
        <v>0.76377200000000001</v>
      </c>
      <c r="AA429">
        <v>0.76743499999999998</v>
      </c>
      <c r="AB429">
        <v>0.77274299999999996</v>
      </c>
      <c r="AC429">
        <v>0.77781699999999998</v>
      </c>
      <c r="AD429">
        <v>0.78362100000000001</v>
      </c>
      <c r="AE429">
        <v>0.78892899999999999</v>
      </c>
      <c r="AF429">
        <v>0.79107499999999997</v>
      </c>
      <c r="AG429">
        <v>0.79492300000000005</v>
      </c>
      <c r="AH429">
        <v>0.79757299999999998</v>
      </c>
      <c r="AI429">
        <v>0.80178899999999997</v>
      </c>
      <c r="AJ429">
        <v>0.80545199999999995</v>
      </c>
    </row>
    <row r="430" spans="1:38" hidden="1" outlineLevel="1">
      <c r="A430" t="s">
        <v>601</v>
      </c>
      <c r="B430" t="s">
        <v>521</v>
      </c>
      <c r="C430" t="s">
        <v>595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8" hidden="1" outlineLevel="1">
      <c r="A431" t="s">
        <v>601</v>
      </c>
      <c r="B431" t="s">
        <v>522</v>
      </c>
      <c r="C431" t="s">
        <v>412</v>
      </c>
      <c r="D431">
        <v>7.4130799999999997E-2</v>
      </c>
      <c r="E431">
        <v>0.108496</v>
      </c>
      <c r="F431">
        <v>0.111399</v>
      </c>
      <c r="G431">
        <v>0.114261</v>
      </c>
      <c r="H431">
        <v>0.114727</v>
      </c>
      <c r="I431">
        <v>0.11454400000000001</v>
      </c>
      <c r="J431">
        <v>0.11375</v>
      </c>
      <c r="K431">
        <v>0.113702</v>
      </c>
      <c r="L431">
        <v>0.113652</v>
      </c>
      <c r="M431">
        <v>0.11364200000000001</v>
      </c>
      <c r="N431">
        <v>0.11362800000000001</v>
      </c>
      <c r="O431">
        <v>0.11361599999999999</v>
      </c>
      <c r="P431">
        <v>0.113536</v>
      </c>
      <c r="Q431">
        <v>0.113513</v>
      </c>
      <c r="R431">
        <v>0.113501</v>
      </c>
      <c r="S431">
        <v>0.112842</v>
      </c>
      <c r="T431">
        <v>0.11269899999999999</v>
      </c>
      <c r="U431">
        <v>0.112605</v>
      </c>
      <c r="V431">
        <v>0.112585</v>
      </c>
      <c r="W431">
        <v>0.10219300000000001</v>
      </c>
      <c r="X431">
        <v>0.10140100000000001</v>
      </c>
      <c r="Y431">
        <v>0.10011</v>
      </c>
      <c r="Z431">
        <v>9.7189700000000004E-2</v>
      </c>
      <c r="AA431">
        <v>9.1194600000000001E-2</v>
      </c>
      <c r="AB431">
        <v>8.7434499999999998E-2</v>
      </c>
      <c r="AC431">
        <v>8.6546300000000007E-2</v>
      </c>
      <c r="AD431">
        <v>8.4140000000000006E-2</v>
      </c>
      <c r="AE431">
        <v>8.4231600000000004E-2</v>
      </c>
      <c r="AF431">
        <v>8.3878999999999995E-2</v>
      </c>
      <c r="AG431">
        <v>8.3840700000000004E-2</v>
      </c>
      <c r="AH431">
        <v>8.3629300000000004E-2</v>
      </c>
      <c r="AI431">
        <v>8.3639900000000003E-2</v>
      </c>
      <c r="AJ431">
        <v>8.3396899999999996E-2</v>
      </c>
    </row>
    <row r="432" spans="1:38" hidden="1" outlineLevel="1">
      <c r="A432" t="s">
        <v>601</v>
      </c>
      <c r="B432" t="s">
        <v>522</v>
      </c>
      <c r="C432" t="s">
        <v>411</v>
      </c>
      <c r="D432">
        <v>0.111419</v>
      </c>
      <c r="E432">
        <v>0.158494</v>
      </c>
      <c r="F432">
        <v>0.16126299999999999</v>
      </c>
      <c r="G432">
        <v>0.16397100000000001</v>
      </c>
      <c r="H432">
        <v>0.16420999999999999</v>
      </c>
      <c r="I432">
        <v>0.16387299999999999</v>
      </c>
      <c r="J432">
        <v>0.16238900000000001</v>
      </c>
      <c r="K432">
        <v>0.162305</v>
      </c>
      <c r="L432">
        <v>0.162214</v>
      </c>
      <c r="M432">
        <v>0.16220699999999999</v>
      </c>
      <c r="N432">
        <v>0.162193</v>
      </c>
      <c r="O432">
        <v>0.16217999999999999</v>
      </c>
      <c r="P432">
        <v>0.162024</v>
      </c>
      <c r="Q432">
        <v>0.16200200000000001</v>
      </c>
      <c r="R432">
        <v>0.161992</v>
      </c>
      <c r="S432">
        <v>0.16075700000000001</v>
      </c>
      <c r="T432">
        <v>0.16045799999999999</v>
      </c>
      <c r="U432">
        <v>0.160328</v>
      </c>
      <c r="V432">
        <v>0.16030900000000001</v>
      </c>
      <c r="W432">
        <v>0.14383099999999999</v>
      </c>
      <c r="X432">
        <v>0.14230799999999999</v>
      </c>
      <c r="Y432">
        <v>0.13994699999999999</v>
      </c>
      <c r="Z432">
        <v>0.13477900000000001</v>
      </c>
      <c r="AA432">
        <v>0.12499</v>
      </c>
      <c r="AB432">
        <v>0.11849700000000001</v>
      </c>
      <c r="AC432">
        <v>0.117342</v>
      </c>
      <c r="AD432">
        <v>0.115066</v>
      </c>
      <c r="AE432">
        <v>0.11515300000000001</v>
      </c>
      <c r="AF432">
        <v>0.114819</v>
      </c>
      <c r="AG432">
        <v>0.114782</v>
      </c>
      <c r="AH432">
        <v>0.114583</v>
      </c>
      <c r="AI432">
        <v>0.114591</v>
      </c>
      <c r="AJ432">
        <v>0.114361</v>
      </c>
    </row>
    <row r="433" spans="1:36" hidden="1" outlineLevel="1">
      <c r="A433" t="s">
        <v>601</v>
      </c>
      <c r="B433" t="s">
        <v>522</v>
      </c>
      <c r="C433" t="s">
        <v>595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hidden="1" outlineLevel="1">
      <c r="A434" t="s">
        <v>601</v>
      </c>
      <c r="B434" t="s">
        <v>523</v>
      </c>
      <c r="C434" t="s">
        <v>412</v>
      </c>
      <c r="D434">
        <v>2.2036E-2</v>
      </c>
      <c r="E434">
        <v>2.2080499999999999E-2</v>
      </c>
      <c r="F434">
        <v>2.2040799999999999E-2</v>
      </c>
      <c r="G434">
        <v>2.2100399999999999E-2</v>
      </c>
      <c r="H434">
        <v>2.20763E-2</v>
      </c>
      <c r="I434">
        <v>2.2135999999999999E-2</v>
      </c>
      <c r="J434">
        <v>2.2195900000000001E-2</v>
      </c>
      <c r="K434">
        <v>2.21715E-2</v>
      </c>
      <c r="L434">
        <v>2.2150199999999998E-2</v>
      </c>
      <c r="M434">
        <v>2.2209900000000001E-2</v>
      </c>
      <c r="N434">
        <v>2.2188300000000001E-2</v>
      </c>
      <c r="O434">
        <v>2.2166999999999999E-2</v>
      </c>
      <c r="P434">
        <v>2.2142700000000001E-2</v>
      </c>
      <c r="Q434">
        <v>2.21225E-2</v>
      </c>
      <c r="R434">
        <v>2.2102400000000001E-2</v>
      </c>
      <c r="S434">
        <v>2.1998500000000001E-2</v>
      </c>
      <c r="T434">
        <v>2.1978299999999999E-2</v>
      </c>
      <c r="U434">
        <v>2.19554E-2</v>
      </c>
      <c r="V434">
        <v>2.1851200000000001E-2</v>
      </c>
      <c r="W434">
        <v>2.1831E-2</v>
      </c>
      <c r="X434">
        <v>2.17241E-2</v>
      </c>
      <c r="Y434">
        <v>2.1619900000000001E-2</v>
      </c>
      <c r="Z434">
        <v>2.1513000000000001E-2</v>
      </c>
      <c r="AA434">
        <v>2.1502299999999998E-2</v>
      </c>
      <c r="AB434">
        <v>2.1404599999999999E-2</v>
      </c>
      <c r="AC434">
        <v>2.1307199999999998E-2</v>
      </c>
      <c r="AD434">
        <v>2.1125700000000001E-2</v>
      </c>
      <c r="AE434">
        <v>2.1028000000000002E-2</v>
      </c>
      <c r="AF434">
        <v>2.0930600000000001E-2</v>
      </c>
      <c r="AG434">
        <v>2.0830000000000001E-2</v>
      </c>
      <c r="AH434">
        <v>2.0645799999999999E-2</v>
      </c>
      <c r="AI434">
        <v>2.0545600000000001E-2</v>
      </c>
      <c r="AJ434">
        <v>2.0445000000000001E-2</v>
      </c>
    </row>
    <row r="435" spans="1:36" hidden="1" outlineLevel="1">
      <c r="A435" t="s">
        <v>601</v>
      </c>
      <c r="B435" t="s">
        <v>523</v>
      </c>
      <c r="C435" t="s">
        <v>411</v>
      </c>
      <c r="D435">
        <v>4.1138599999999997E-2</v>
      </c>
      <c r="E435">
        <v>4.1178300000000001E-2</v>
      </c>
      <c r="F435">
        <v>4.1059100000000001E-2</v>
      </c>
      <c r="G435">
        <v>4.1122699999999998E-2</v>
      </c>
      <c r="H435">
        <v>4.1024699999999997E-2</v>
      </c>
      <c r="I435">
        <v>4.10856E-2</v>
      </c>
      <c r="J435">
        <v>4.1146599999999998E-2</v>
      </c>
      <c r="K435">
        <v>4.1048500000000002E-2</v>
      </c>
      <c r="L435">
        <v>4.0955699999999998E-2</v>
      </c>
      <c r="M435">
        <v>4.1016700000000003E-2</v>
      </c>
      <c r="N435">
        <v>4.0921300000000001E-2</v>
      </c>
      <c r="O435">
        <v>4.0825899999999998E-2</v>
      </c>
      <c r="P435">
        <v>4.0727899999999997E-2</v>
      </c>
      <c r="Q435">
        <v>4.06351E-2</v>
      </c>
      <c r="R435">
        <v>4.0544999999999998E-2</v>
      </c>
      <c r="S435">
        <v>4.0293299999999997E-2</v>
      </c>
      <c r="T435">
        <v>4.02005E-2</v>
      </c>
      <c r="U435">
        <v>4.0105099999999998E-2</v>
      </c>
      <c r="V435">
        <v>3.9853300000000001E-2</v>
      </c>
      <c r="W435">
        <v>3.97606E-2</v>
      </c>
      <c r="X435">
        <v>3.9506199999999998E-2</v>
      </c>
      <c r="Y435">
        <v>3.9257100000000003E-2</v>
      </c>
      <c r="Z435">
        <v>3.9002700000000001E-2</v>
      </c>
      <c r="AA435">
        <v>3.8923199999999998E-2</v>
      </c>
      <c r="AB435">
        <v>3.8682099999999997E-2</v>
      </c>
      <c r="AC435">
        <v>3.8443600000000001E-2</v>
      </c>
      <c r="AD435">
        <v>3.8043399999999998E-2</v>
      </c>
      <c r="AE435">
        <v>3.7802200000000001E-2</v>
      </c>
      <c r="AF435">
        <v>3.7563699999999998E-2</v>
      </c>
      <c r="AG435">
        <v>3.7319999999999999E-2</v>
      </c>
      <c r="AH435">
        <v>3.6919800000000003E-2</v>
      </c>
      <c r="AI435">
        <v>3.6676E-2</v>
      </c>
      <c r="AJ435">
        <v>3.6432199999999998E-2</v>
      </c>
    </row>
    <row r="436" spans="1:36" hidden="1" outlineLevel="1">
      <c r="A436" t="s">
        <v>601</v>
      </c>
      <c r="B436" t="s">
        <v>523</v>
      </c>
      <c r="C436" t="s">
        <v>595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hidden="1" outlineLevel="1">
      <c r="A437" t="s">
        <v>601</v>
      </c>
      <c r="B437" t="s">
        <v>524</v>
      </c>
      <c r="C437" t="s">
        <v>412</v>
      </c>
      <c r="D437">
        <v>2.69528E-3</v>
      </c>
      <c r="E437">
        <v>2.6949999999999999E-3</v>
      </c>
      <c r="F437">
        <v>2.6992000000000001E-3</v>
      </c>
      <c r="G437">
        <v>2.7215999999999998E-3</v>
      </c>
      <c r="H437">
        <v>2.7384000000000002E-3</v>
      </c>
      <c r="I437">
        <v>2.7607999999999999E-3</v>
      </c>
      <c r="J437">
        <v>2.7859999999999998E-3</v>
      </c>
      <c r="K437">
        <v>2.8084E-3</v>
      </c>
      <c r="L437">
        <v>2.8251999999999999E-3</v>
      </c>
      <c r="M437">
        <v>2.8503999999999999E-3</v>
      </c>
      <c r="N437">
        <v>2.8671999999999999E-3</v>
      </c>
      <c r="O437">
        <v>2.8923999999999998E-3</v>
      </c>
      <c r="P437">
        <v>2.9091999999999998E-3</v>
      </c>
      <c r="Q437">
        <v>2.9315999999999999E-3</v>
      </c>
      <c r="R437">
        <v>2.9483999999999999E-3</v>
      </c>
      <c r="S437">
        <v>2.9651999999999999E-3</v>
      </c>
      <c r="T437">
        <v>2.9848000000000001E-3</v>
      </c>
      <c r="U437">
        <v>3.0016000000000001E-3</v>
      </c>
      <c r="V437">
        <v>3.0184000000000001E-3</v>
      </c>
      <c r="W437">
        <v>3.0352000000000001E-3</v>
      </c>
      <c r="X437">
        <v>3.0436E-3</v>
      </c>
      <c r="Y437">
        <v>3.0604E-3</v>
      </c>
      <c r="Z437">
        <v>3.0772E-3</v>
      </c>
      <c r="AA437">
        <v>3.0856E-3</v>
      </c>
      <c r="AB437">
        <v>3.094E-3</v>
      </c>
      <c r="AC437">
        <v>3.1107999999999999E-3</v>
      </c>
      <c r="AD437">
        <v>3.1191999999999999E-3</v>
      </c>
      <c r="AE437">
        <v>3.1275999999999999E-3</v>
      </c>
      <c r="AF437">
        <v>3.1332E-3</v>
      </c>
      <c r="AG437">
        <v>3.1416E-3</v>
      </c>
      <c r="AH437">
        <v>3.1416E-3</v>
      </c>
      <c r="AI437">
        <v>3.15E-3</v>
      </c>
      <c r="AJ437">
        <v>3.1584E-3</v>
      </c>
    </row>
    <row r="438" spans="1:36" hidden="1" outlineLevel="1">
      <c r="A438" t="s">
        <v>601</v>
      </c>
      <c r="B438" t="s">
        <v>524</v>
      </c>
      <c r="C438" t="s">
        <v>411</v>
      </c>
      <c r="D438">
        <v>4.5685999999999999E-3</v>
      </c>
      <c r="E438">
        <v>4.5182499999999997E-3</v>
      </c>
      <c r="F438">
        <v>4.4784999999999998E-3</v>
      </c>
      <c r="G438">
        <v>4.5076500000000002E-3</v>
      </c>
      <c r="H438">
        <v>4.5235500000000003E-3</v>
      </c>
      <c r="I438">
        <v>4.5526999999999998E-3</v>
      </c>
      <c r="J438">
        <v>4.5845E-3</v>
      </c>
      <c r="K438">
        <v>4.6136500000000004E-3</v>
      </c>
      <c r="L438">
        <v>4.6295499999999996E-3</v>
      </c>
      <c r="M438">
        <v>4.6613499999999999E-3</v>
      </c>
      <c r="N438">
        <v>4.67725E-3</v>
      </c>
      <c r="O438">
        <v>4.7090500000000002E-3</v>
      </c>
      <c r="P438">
        <v>4.7249500000000003E-3</v>
      </c>
      <c r="Q438">
        <v>4.7540999999999998E-3</v>
      </c>
      <c r="R438">
        <v>4.7699999999999999E-3</v>
      </c>
      <c r="S438">
        <v>4.7859E-3</v>
      </c>
      <c r="T438">
        <v>4.80445E-3</v>
      </c>
      <c r="U438">
        <v>4.8203500000000002E-3</v>
      </c>
      <c r="V438">
        <v>4.8362500000000003E-3</v>
      </c>
      <c r="W438">
        <v>4.8521500000000004E-3</v>
      </c>
      <c r="X438">
        <v>4.8521500000000004E-3</v>
      </c>
      <c r="Y438">
        <v>4.8680499999999996E-3</v>
      </c>
      <c r="Z438">
        <v>4.8839499999999997E-3</v>
      </c>
      <c r="AA438">
        <v>4.8839499999999997E-3</v>
      </c>
      <c r="AB438">
        <v>4.8839499999999997E-3</v>
      </c>
      <c r="AC438">
        <v>4.8998499999999999E-3</v>
      </c>
      <c r="AD438">
        <v>4.8998499999999999E-3</v>
      </c>
      <c r="AE438">
        <v>4.8998499999999999E-3</v>
      </c>
      <c r="AF438">
        <v>4.8972E-3</v>
      </c>
      <c r="AG438">
        <v>4.8972E-3</v>
      </c>
      <c r="AH438">
        <v>4.8812999999999999E-3</v>
      </c>
      <c r="AI438">
        <v>4.8812999999999999E-3</v>
      </c>
      <c r="AJ438">
        <v>4.8812999999999999E-3</v>
      </c>
    </row>
    <row r="439" spans="1:36" hidden="1" outlineLevel="1">
      <c r="A439" t="s">
        <v>601</v>
      </c>
      <c r="B439" t="s">
        <v>524</v>
      </c>
      <c r="C439" t="s">
        <v>595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hidden="1" outlineLevel="1">
      <c r="A440" t="s">
        <v>601</v>
      </c>
      <c r="B440" t="s">
        <v>590</v>
      </c>
      <c r="C440" t="s">
        <v>412</v>
      </c>
      <c r="D440">
        <v>429.70100000000002</v>
      </c>
      <c r="E440">
        <v>437.26799999999997</v>
      </c>
      <c r="F440">
        <v>444.98599999999999</v>
      </c>
      <c r="G440">
        <v>452.41899999999998</v>
      </c>
      <c r="H440">
        <v>459.702</v>
      </c>
      <c r="I440">
        <v>467.08499999999998</v>
      </c>
      <c r="J440">
        <v>474.66800000000001</v>
      </c>
      <c r="K440">
        <v>482.15100000000001</v>
      </c>
      <c r="L440">
        <v>489.59800000000001</v>
      </c>
      <c r="M440">
        <v>497.14499999999998</v>
      </c>
      <c r="N440">
        <v>504.59100000000001</v>
      </c>
      <c r="O440">
        <v>512.03800000000001</v>
      </c>
      <c r="P440">
        <v>519.58500000000004</v>
      </c>
      <c r="Q440">
        <v>526.84400000000005</v>
      </c>
      <c r="R440">
        <v>534.10400000000004</v>
      </c>
      <c r="S440">
        <v>541.36400000000003</v>
      </c>
      <c r="T440">
        <v>548.52300000000002</v>
      </c>
      <c r="U440">
        <v>555.68200000000002</v>
      </c>
      <c r="V440">
        <v>557.94299999999998</v>
      </c>
      <c r="W440">
        <v>560.303</v>
      </c>
      <c r="X440">
        <v>562.66200000000003</v>
      </c>
      <c r="Y440">
        <v>564.923</v>
      </c>
      <c r="Z440">
        <v>567.28300000000002</v>
      </c>
      <c r="AA440">
        <v>568.76499999999999</v>
      </c>
      <c r="AB440">
        <v>570.346</v>
      </c>
      <c r="AC440">
        <v>571.928</v>
      </c>
      <c r="AD440">
        <v>573.40899999999999</v>
      </c>
      <c r="AE440">
        <v>574.89099999999996</v>
      </c>
      <c r="AF440">
        <v>576.22900000000004</v>
      </c>
      <c r="AG440">
        <v>577.56700000000001</v>
      </c>
      <c r="AH440">
        <v>578.904</v>
      </c>
      <c r="AI440">
        <v>580.14300000000003</v>
      </c>
      <c r="AJ440">
        <v>581.28099999999995</v>
      </c>
    </row>
    <row r="441" spans="1:36" hidden="1" outlineLevel="1">
      <c r="A441" t="s">
        <v>601</v>
      </c>
      <c r="B441" t="s">
        <v>590</v>
      </c>
      <c r="C441" t="s">
        <v>411</v>
      </c>
      <c r="D441">
        <v>149.34</v>
      </c>
      <c r="E441">
        <v>153.47499999999999</v>
      </c>
      <c r="F441">
        <v>157.709</v>
      </c>
      <c r="G441">
        <v>162.64400000000001</v>
      </c>
      <c r="H441">
        <v>167.678</v>
      </c>
      <c r="I441">
        <v>172.71299999999999</v>
      </c>
      <c r="J441">
        <v>177.84800000000001</v>
      </c>
      <c r="K441">
        <v>182.983</v>
      </c>
      <c r="L441">
        <v>187.221</v>
      </c>
      <c r="M441">
        <v>191.55799999999999</v>
      </c>
      <c r="N441">
        <v>195.89599999999999</v>
      </c>
      <c r="O441">
        <v>200.233</v>
      </c>
      <c r="P441">
        <v>204.47200000000001</v>
      </c>
      <c r="Q441">
        <v>207.81</v>
      </c>
      <c r="R441">
        <v>211.04900000000001</v>
      </c>
      <c r="S441">
        <v>214.28700000000001</v>
      </c>
      <c r="T441">
        <v>217.626</v>
      </c>
      <c r="U441">
        <v>220.864</v>
      </c>
      <c r="V441">
        <v>224.10300000000001</v>
      </c>
      <c r="W441">
        <v>227.34200000000001</v>
      </c>
      <c r="X441">
        <v>230.68100000000001</v>
      </c>
      <c r="Y441">
        <v>233.92</v>
      </c>
      <c r="Z441">
        <v>237.16</v>
      </c>
      <c r="AA441">
        <v>240.4</v>
      </c>
      <c r="AB441">
        <v>243.64</v>
      </c>
      <c r="AC441">
        <v>246.881</v>
      </c>
      <c r="AD441">
        <v>250.12200000000001</v>
      </c>
      <c r="AE441">
        <v>253.36199999999999</v>
      </c>
      <c r="AF441">
        <v>256.60599999999999</v>
      </c>
      <c r="AG441">
        <v>259.851</v>
      </c>
      <c r="AH441">
        <v>262.99599999999998</v>
      </c>
      <c r="AI441">
        <v>266.24099999999999</v>
      </c>
      <c r="AJ441">
        <v>269.38600000000002</v>
      </c>
    </row>
    <row r="442" spans="1:36" hidden="1" outlineLevel="1">
      <c r="A442" t="s">
        <v>601</v>
      </c>
      <c r="B442" t="s">
        <v>590</v>
      </c>
      <c r="C442" t="s">
        <v>595</v>
      </c>
      <c r="D442">
        <v>9.44</v>
      </c>
      <c r="E442">
        <v>9.8469999999999995</v>
      </c>
      <c r="F442">
        <v>10.25</v>
      </c>
      <c r="G442">
        <v>11.39</v>
      </c>
      <c r="H442">
        <v>12.53</v>
      </c>
      <c r="I442">
        <v>13.66</v>
      </c>
      <c r="J442">
        <v>14.8</v>
      </c>
      <c r="K442">
        <v>15.94</v>
      </c>
      <c r="L442">
        <v>17.03</v>
      </c>
      <c r="M442">
        <v>18.13</v>
      </c>
      <c r="N442">
        <v>19.22</v>
      </c>
      <c r="O442">
        <v>20.32</v>
      </c>
      <c r="P442">
        <v>21.42</v>
      </c>
      <c r="Q442">
        <v>21.24</v>
      </c>
      <c r="R442">
        <v>21.07</v>
      </c>
      <c r="S442">
        <v>20.89</v>
      </c>
      <c r="T442">
        <v>20.72</v>
      </c>
      <c r="U442">
        <v>20.54</v>
      </c>
      <c r="V442">
        <v>21.06</v>
      </c>
      <c r="W442">
        <v>21.58</v>
      </c>
      <c r="X442">
        <v>22.1</v>
      </c>
      <c r="Y442">
        <v>22.62</v>
      </c>
      <c r="Z442">
        <v>23.13</v>
      </c>
      <c r="AA442">
        <v>23.17</v>
      </c>
      <c r="AB442">
        <v>23.2</v>
      </c>
      <c r="AC442">
        <v>23.23</v>
      </c>
      <c r="AD442">
        <v>23.26</v>
      </c>
      <c r="AE442">
        <v>23.29</v>
      </c>
      <c r="AF442">
        <v>23.63</v>
      </c>
      <c r="AG442">
        <v>23.97</v>
      </c>
      <c r="AH442">
        <v>24.31</v>
      </c>
      <c r="AI442">
        <v>24.65</v>
      </c>
      <c r="AJ442">
        <v>24.99</v>
      </c>
    </row>
    <row r="443" spans="1:36" hidden="1" outlineLevel="1">
      <c r="A443" t="s">
        <v>601</v>
      </c>
      <c r="B443" t="s">
        <v>530</v>
      </c>
      <c r="C443" t="s">
        <v>412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hidden="1" outlineLevel="1">
      <c r="A444" t="s">
        <v>601</v>
      </c>
      <c r="B444" t="s">
        <v>530</v>
      </c>
      <c r="C444" t="s">
        <v>411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hidden="1" outlineLevel="1">
      <c r="A445" t="s">
        <v>601</v>
      </c>
      <c r="B445" t="s">
        <v>530</v>
      </c>
      <c r="C445" t="s">
        <v>595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hidden="1" outlineLevel="1">
      <c r="A446" t="s">
        <v>601</v>
      </c>
      <c r="B446" t="s">
        <v>531</v>
      </c>
      <c r="C446" t="s">
        <v>412</v>
      </c>
      <c r="D446">
        <v>36.96</v>
      </c>
      <c r="E446">
        <v>36.96</v>
      </c>
      <c r="F446">
        <v>36.96</v>
      </c>
      <c r="G446">
        <v>36.96</v>
      </c>
      <c r="H446">
        <v>36.96</v>
      </c>
      <c r="I446">
        <v>36.96</v>
      </c>
      <c r="J446">
        <v>36.96</v>
      </c>
      <c r="K446">
        <v>36.96</v>
      </c>
      <c r="L446">
        <v>36.96</v>
      </c>
      <c r="M446">
        <v>36.96</v>
      </c>
      <c r="N446">
        <v>36.96</v>
      </c>
      <c r="O446">
        <v>36.96</v>
      </c>
      <c r="P446">
        <v>36.96</v>
      </c>
      <c r="Q446">
        <v>36.96</v>
      </c>
      <c r="R446">
        <v>36.96</v>
      </c>
      <c r="S446">
        <v>36.96</v>
      </c>
      <c r="T446">
        <v>36.96</v>
      </c>
      <c r="U446">
        <v>36.96</v>
      </c>
      <c r="V446">
        <v>36.96</v>
      </c>
      <c r="W446">
        <v>36.96</v>
      </c>
      <c r="X446">
        <v>36.96</v>
      </c>
      <c r="Y446">
        <v>36.96</v>
      </c>
      <c r="Z446">
        <v>36.96</v>
      </c>
      <c r="AA446">
        <v>36.96</v>
      </c>
      <c r="AB446">
        <v>36.96</v>
      </c>
      <c r="AC446">
        <v>36.96</v>
      </c>
      <c r="AD446">
        <v>36.96</v>
      </c>
      <c r="AE446">
        <v>36.96</v>
      </c>
      <c r="AF446">
        <v>36.96</v>
      </c>
      <c r="AG446">
        <v>36.96</v>
      </c>
      <c r="AH446">
        <v>36.96</v>
      </c>
      <c r="AI446">
        <v>36.96</v>
      </c>
      <c r="AJ446">
        <v>36.96</v>
      </c>
    </row>
    <row r="447" spans="1:36" hidden="1" outlineLevel="1">
      <c r="A447" t="s">
        <v>601</v>
      </c>
      <c r="B447" t="s">
        <v>531</v>
      </c>
      <c r="C447" t="s">
        <v>411</v>
      </c>
      <c r="D447">
        <v>13.9655</v>
      </c>
      <c r="E447">
        <v>13.9655</v>
      </c>
      <c r="F447">
        <v>13.9655</v>
      </c>
      <c r="G447">
        <v>13.9655</v>
      </c>
      <c r="H447">
        <v>13.9655</v>
      </c>
      <c r="I447">
        <v>13.9655</v>
      </c>
      <c r="J447">
        <v>13.9655</v>
      </c>
      <c r="K447">
        <v>13.9655</v>
      </c>
      <c r="L447">
        <v>13.9655</v>
      </c>
      <c r="M447">
        <v>13.9655</v>
      </c>
      <c r="N447">
        <v>13.9655</v>
      </c>
      <c r="O447">
        <v>13.9655</v>
      </c>
      <c r="P447">
        <v>13.9655</v>
      </c>
      <c r="Q447">
        <v>13.9655</v>
      </c>
      <c r="R447">
        <v>13.9655</v>
      </c>
      <c r="S447">
        <v>13.9655</v>
      </c>
      <c r="T447">
        <v>13.9655</v>
      </c>
      <c r="U447">
        <v>13.9655</v>
      </c>
      <c r="V447">
        <v>13.9655</v>
      </c>
      <c r="W447">
        <v>13.9655</v>
      </c>
      <c r="X447">
        <v>13.9655</v>
      </c>
      <c r="Y447">
        <v>13.9655</v>
      </c>
      <c r="Z447">
        <v>13.9655</v>
      </c>
      <c r="AA447">
        <v>13.9655</v>
      </c>
      <c r="AB447">
        <v>13.9655</v>
      </c>
      <c r="AC447">
        <v>13.9655</v>
      </c>
      <c r="AD447">
        <v>13.9655</v>
      </c>
      <c r="AE447">
        <v>13.9655</v>
      </c>
      <c r="AF447">
        <v>13.9655</v>
      </c>
      <c r="AG447">
        <v>13.9655</v>
      </c>
      <c r="AH447">
        <v>13.9655</v>
      </c>
      <c r="AI447">
        <v>13.9655</v>
      </c>
      <c r="AJ447">
        <v>13.9655</v>
      </c>
    </row>
    <row r="448" spans="1:36" hidden="1" outlineLevel="1">
      <c r="A448" t="s">
        <v>601</v>
      </c>
      <c r="B448" t="s">
        <v>531</v>
      </c>
      <c r="C448" t="s">
        <v>595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8" hidden="1" outlineLevel="1">
      <c r="A449" t="s">
        <v>601</v>
      </c>
      <c r="B449" t="s">
        <v>532</v>
      </c>
      <c r="C449" t="s">
        <v>412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8" hidden="1" outlineLevel="1">
      <c r="A450" t="s">
        <v>601</v>
      </c>
      <c r="B450" t="s">
        <v>532</v>
      </c>
      <c r="C450" t="s">
        <v>411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8" hidden="1" outlineLevel="1">
      <c r="A451" t="s">
        <v>601</v>
      </c>
      <c r="B451" t="s">
        <v>532</v>
      </c>
      <c r="C451" t="s">
        <v>595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8" hidden="1" outlineLevel="1"/>
    <row r="453" spans="1:38" hidden="1" outlineLevel="1">
      <c r="D453" s="12">
        <v>2018</v>
      </c>
      <c r="E453" s="12">
        <v>2019</v>
      </c>
      <c r="F453" s="12">
        <v>2020</v>
      </c>
      <c r="G453" s="12">
        <v>2021</v>
      </c>
      <c r="H453" s="12">
        <v>2022</v>
      </c>
      <c r="I453" s="12">
        <v>2023</v>
      </c>
      <c r="J453" s="12">
        <v>2024</v>
      </c>
      <c r="K453" s="12">
        <v>2025</v>
      </c>
      <c r="L453" s="12">
        <v>2026</v>
      </c>
      <c r="M453" s="12">
        <v>2027</v>
      </c>
      <c r="N453" s="12">
        <v>2028</v>
      </c>
      <c r="O453" s="12">
        <v>2029</v>
      </c>
      <c r="P453" s="12">
        <v>2030</v>
      </c>
      <c r="Q453" s="12">
        <v>2031</v>
      </c>
      <c r="R453" s="12">
        <v>2032</v>
      </c>
      <c r="S453" s="12">
        <v>2033</v>
      </c>
      <c r="T453" s="12">
        <v>2034</v>
      </c>
      <c r="U453" s="12">
        <v>2035</v>
      </c>
      <c r="V453" s="12">
        <v>2036</v>
      </c>
      <c r="W453" s="12">
        <v>2037</v>
      </c>
      <c r="X453" s="12">
        <v>2038</v>
      </c>
      <c r="Y453" s="12">
        <v>2039</v>
      </c>
      <c r="Z453" s="12">
        <v>2040</v>
      </c>
      <c r="AA453" s="12">
        <v>2041</v>
      </c>
      <c r="AB453" s="12">
        <v>2042</v>
      </c>
      <c r="AC453" s="12">
        <v>2043</v>
      </c>
      <c r="AD453" s="12">
        <v>2044</v>
      </c>
      <c r="AE453" s="12">
        <v>2045</v>
      </c>
      <c r="AF453" s="12">
        <v>2046</v>
      </c>
      <c r="AG453" s="12">
        <v>2047</v>
      </c>
      <c r="AH453" s="12">
        <v>2048</v>
      </c>
      <c r="AI453" s="12">
        <v>2049</v>
      </c>
      <c r="AJ453" s="12">
        <v>2050</v>
      </c>
      <c r="AK453" s="70" t="s">
        <v>598</v>
      </c>
      <c r="AL453" s="70" t="s">
        <v>409</v>
      </c>
    </row>
    <row r="454" spans="1:38" hidden="1" outlineLevel="1">
      <c r="B454" t="s">
        <v>599</v>
      </c>
      <c r="C454" t="s">
        <v>412</v>
      </c>
      <c r="D454" s="21">
        <f>SUMIF($C$428:$C$451,$C454,D$428:D$451)</f>
        <v>467.03385308000003</v>
      </c>
      <c r="E454" s="21">
        <f t="shared" ref="E454:T456" si="230">SUMIF($C$428:$C$451,$C454,E$428:E$451)</f>
        <v>474.64560449999993</v>
      </c>
      <c r="F454" s="21">
        <f t="shared" si="230"/>
        <v>482.374821</v>
      </c>
      <c r="G454" s="21">
        <f t="shared" si="230"/>
        <v>489.81761799999998</v>
      </c>
      <c r="H454" s="21">
        <f t="shared" si="230"/>
        <v>497.10693670000001</v>
      </c>
      <c r="I454" s="21">
        <f t="shared" si="230"/>
        <v>504.49659479999997</v>
      </c>
      <c r="J454" s="21">
        <f t="shared" si="230"/>
        <v>512.08607689999997</v>
      </c>
      <c r="K454" s="21">
        <f t="shared" si="230"/>
        <v>519.57666189999998</v>
      </c>
      <c r="L454" s="21">
        <f t="shared" si="230"/>
        <v>527.03066639999997</v>
      </c>
      <c r="M454" s="21">
        <f t="shared" si="230"/>
        <v>534.58469630000002</v>
      </c>
      <c r="N454" s="21">
        <f t="shared" si="230"/>
        <v>542.03747150000004</v>
      </c>
      <c r="O454" s="21">
        <f t="shared" si="230"/>
        <v>549.49144940000008</v>
      </c>
      <c r="P454" s="21">
        <f t="shared" si="230"/>
        <v>557.04480390000003</v>
      </c>
      <c r="Q454" s="21">
        <f t="shared" si="230"/>
        <v>564.30930210000008</v>
      </c>
      <c r="R454" s="21">
        <f t="shared" si="230"/>
        <v>571.57576680000011</v>
      </c>
      <c r="S454" s="21">
        <f t="shared" si="230"/>
        <v>578.84015370000009</v>
      </c>
      <c r="T454" s="21">
        <f t="shared" si="230"/>
        <v>586.00393010000005</v>
      </c>
      <c r="U454" s="21">
        <f t="shared" ref="U454:AJ456" si="231">SUMIF($C$428:$C$451,$C454,U$428:U$451)</f>
        <v>593.16704100000004</v>
      </c>
      <c r="V454" s="21">
        <f t="shared" si="231"/>
        <v>595.43218260000003</v>
      </c>
      <c r="W454" s="21">
        <f t="shared" si="231"/>
        <v>597.78509120000001</v>
      </c>
      <c r="X454" s="21">
        <f t="shared" si="231"/>
        <v>600.14638370000011</v>
      </c>
      <c r="Y454" s="21">
        <f t="shared" si="231"/>
        <v>602.40838630000007</v>
      </c>
      <c r="Z454" s="21">
        <f t="shared" si="231"/>
        <v>604.76828290000003</v>
      </c>
      <c r="AA454" s="21">
        <f t="shared" si="231"/>
        <v>606.24622050000005</v>
      </c>
      <c r="AB454" s="21">
        <f t="shared" si="231"/>
        <v>607.8261761</v>
      </c>
      <c r="AC454" s="21">
        <f t="shared" si="231"/>
        <v>609.40988830000003</v>
      </c>
      <c r="AD454" s="21">
        <f t="shared" si="231"/>
        <v>610.89137390000008</v>
      </c>
      <c r="AE454" s="21">
        <f t="shared" si="231"/>
        <v>612.37618020000002</v>
      </c>
      <c r="AF454" s="21">
        <f t="shared" si="231"/>
        <v>613.71486980000009</v>
      </c>
      <c r="AG454" s="21">
        <f t="shared" si="231"/>
        <v>615.05477230000008</v>
      </c>
      <c r="AH454" s="21">
        <f t="shared" si="231"/>
        <v>616.39277670000001</v>
      </c>
      <c r="AI454" s="21">
        <f t="shared" si="231"/>
        <v>617.63392250000004</v>
      </c>
      <c r="AJ454" s="21">
        <f t="shared" si="231"/>
        <v>618.77352229999997</v>
      </c>
      <c r="AK454" s="74">
        <f>SUM(H454:AJ454)</f>
        <v>16766.211580799998</v>
      </c>
      <c r="AL454" s="67">
        <f>AK454/$AK$457</f>
        <v>0.69115691879673125</v>
      </c>
    </row>
    <row r="455" spans="1:38" hidden="1" outlineLevel="1">
      <c r="B455" t="s">
        <v>599</v>
      </c>
      <c r="C455" t="s">
        <v>411</v>
      </c>
      <c r="D455" s="21">
        <f t="shared" ref="D455:D456" si="232">SUMIF($C$428:$C$451,$C455,D$428:D$451)</f>
        <v>163.98125020000001</v>
      </c>
      <c r="E455" s="21">
        <f t="shared" si="230"/>
        <v>168.18288955</v>
      </c>
      <c r="F455" s="21">
        <f t="shared" si="230"/>
        <v>172.43530459999999</v>
      </c>
      <c r="G455" s="21">
        <f t="shared" si="230"/>
        <v>177.38607635</v>
      </c>
      <c r="H455" s="21">
        <f t="shared" si="230"/>
        <v>182.43132624999998</v>
      </c>
      <c r="I455" s="21">
        <f t="shared" si="230"/>
        <v>187.47887429999997</v>
      </c>
      <c r="J455" s="21">
        <f t="shared" si="230"/>
        <v>192.62609309999999</v>
      </c>
      <c r="K455" s="21">
        <f t="shared" si="230"/>
        <v>197.77539314999999</v>
      </c>
      <c r="L455" s="21">
        <f t="shared" si="230"/>
        <v>202.02658625000001</v>
      </c>
      <c r="M455" s="21">
        <f t="shared" si="230"/>
        <v>206.37683804999998</v>
      </c>
      <c r="N455" s="21">
        <f t="shared" si="230"/>
        <v>210.72760454999997</v>
      </c>
      <c r="O455" s="21">
        <f t="shared" si="230"/>
        <v>215.07774895</v>
      </c>
      <c r="P455" s="21">
        <f t="shared" si="230"/>
        <v>219.32870585000001</v>
      </c>
      <c r="Q455" s="21">
        <f t="shared" si="230"/>
        <v>222.67706619999998</v>
      </c>
      <c r="R455" s="21">
        <f t="shared" si="230"/>
        <v>225.92824899999999</v>
      </c>
      <c r="S455" s="21">
        <f t="shared" si="230"/>
        <v>229.1744932</v>
      </c>
      <c r="T455" s="21">
        <f t="shared" si="230"/>
        <v>232.52243494999999</v>
      </c>
      <c r="U455" s="21">
        <f t="shared" si="231"/>
        <v>235.76819445000001</v>
      </c>
      <c r="V455" s="21">
        <f t="shared" si="231"/>
        <v>239.01498154999999</v>
      </c>
      <c r="W455" s="21">
        <f t="shared" si="231"/>
        <v>242.24368375</v>
      </c>
      <c r="X455" s="21">
        <f t="shared" si="231"/>
        <v>245.58692934999999</v>
      </c>
      <c r="Y455" s="21">
        <f t="shared" si="231"/>
        <v>248.82784014999999</v>
      </c>
      <c r="Z455" s="21">
        <f t="shared" si="231"/>
        <v>252.06793764999998</v>
      </c>
      <c r="AA455" s="21">
        <f t="shared" si="231"/>
        <v>255.30173214999999</v>
      </c>
      <c r="AB455" s="21">
        <f t="shared" si="231"/>
        <v>258.54030604999997</v>
      </c>
      <c r="AC455" s="21">
        <f t="shared" si="231"/>
        <v>261.78500244999998</v>
      </c>
      <c r="AD455" s="21">
        <f t="shared" si="231"/>
        <v>265.02913025000004</v>
      </c>
      <c r="AE455" s="21">
        <f t="shared" si="231"/>
        <v>268.27428405000001</v>
      </c>
      <c r="AF455" s="21">
        <f t="shared" si="231"/>
        <v>271.51985490000004</v>
      </c>
      <c r="AG455" s="21">
        <f t="shared" si="231"/>
        <v>274.76842220000003</v>
      </c>
      <c r="AH455" s="21">
        <f t="shared" si="231"/>
        <v>277.91545710000003</v>
      </c>
      <c r="AI455" s="21">
        <f t="shared" si="231"/>
        <v>281.16443730000003</v>
      </c>
      <c r="AJ455" s="21">
        <f t="shared" si="231"/>
        <v>284.31262650000002</v>
      </c>
      <c r="AK455" s="74">
        <f t="shared" ref="AK455:AK456" si="233">SUM(H455:AJ455)</f>
        <v>6886.272233650001</v>
      </c>
      <c r="AL455" s="67">
        <f t="shared" ref="AL455:AL456" si="234">AK455/$AK$457</f>
        <v>0.28387418803991499</v>
      </c>
    </row>
    <row r="456" spans="1:38" hidden="1" outlineLevel="1">
      <c r="B456" t="s">
        <v>599</v>
      </c>
      <c r="C456" t="s">
        <v>595</v>
      </c>
      <c r="D456" s="21">
        <f t="shared" si="232"/>
        <v>9.44</v>
      </c>
      <c r="E456" s="21">
        <f t="shared" si="230"/>
        <v>9.8469999999999995</v>
      </c>
      <c r="F456" s="21">
        <f t="shared" si="230"/>
        <v>10.25</v>
      </c>
      <c r="G456" s="21">
        <f t="shared" si="230"/>
        <v>11.39</v>
      </c>
      <c r="H456" s="21">
        <f t="shared" si="230"/>
        <v>12.53</v>
      </c>
      <c r="I456" s="21">
        <f t="shared" si="230"/>
        <v>13.66</v>
      </c>
      <c r="J456" s="21">
        <f t="shared" si="230"/>
        <v>14.8</v>
      </c>
      <c r="K456" s="21">
        <f t="shared" si="230"/>
        <v>15.94</v>
      </c>
      <c r="L456" s="21">
        <f t="shared" si="230"/>
        <v>17.03</v>
      </c>
      <c r="M456" s="21">
        <f t="shared" si="230"/>
        <v>18.13</v>
      </c>
      <c r="N456" s="21">
        <f t="shared" si="230"/>
        <v>19.22</v>
      </c>
      <c r="O456" s="21">
        <f t="shared" si="230"/>
        <v>20.32</v>
      </c>
      <c r="P456" s="21">
        <f t="shared" si="230"/>
        <v>21.42</v>
      </c>
      <c r="Q456" s="21">
        <f t="shared" si="230"/>
        <v>21.24</v>
      </c>
      <c r="R456" s="21">
        <f t="shared" si="230"/>
        <v>21.07</v>
      </c>
      <c r="S456" s="21">
        <f t="shared" si="230"/>
        <v>20.89</v>
      </c>
      <c r="T456" s="21">
        <f t="shared" si="230"/>
        <v>20.72</v>
      </c>
      <c r="U456" s="21">
        <f t="shared" si="231"/>
        <v>20.54</v>
      </c>
      <c r="V456" s="21">
        <f t="shared" si="231"/>
        <v>21.06</v>
      </c>
      <c r="W456" s="21">
        <f t="shared" si="231"/>
        <v>21.58</v>
      </c>
      <c r="X456" s="21">
        <f t="shared" si="231"/>
        <v>22.1</v>
      </c>
      <c r="Y456" s="21">
        <f t="shared" si="231"/>
        <v>22.62</v>
      </c>
      <c r="Z456" s="21">
        <f t="shared" si="231"/>
        <v>23.13</v>
      </c>
      <c r="AA456" s="21">
        <f t="shared" si="231"/>
        <v>23.17</v>
      </c>
      <c r="AB456" s="21">
        <f t="shared" si="231"/>
        <v>23.2</v>
      </c>
      <c r="AC456" s="21">
        <f t="shared" si="231"/>
        <v>23.23</v>
      </c>
      <c r="AD456" s="21">
        <f t="shared" si="231"/>
        <v>23.26</v>
      </c>
      <c r="AE456" s="21">
        <f t="shared" si="231"/>
        <v>23.29</v>
      </c>
      <c r="AF456" s="21">
        <f t="shared" si="231"/>
        <v>23.63</v>
      </c>
      <c r="AG456" s="21">
        <f t="shared" si="231"/>
        <v>23.97</v>
      </c>
      <c r="AH456" s="21">
        <f t="shared" si="231"/>
        <v>24.31</v>
      </c>
      <c r="AI456" s="21">
        <f t="shared" si="231"/>
        <v>24.65</v>
      </c>
      <c r="AJ456" s="21">
        <f t="shared" si="231"/>
        <v>24.99</v>
      </c>
      <c r="AK456" s="74">
        <f t="shared" si="233"/>
        <v>605.69999999999993</v>
      </c>
      <c r="AL456" s="67">
        <f t="shared" si="234"/>
        <v>2.4968893163353781E-2</v>
      </c>
    </row>
    <row r="457" spans="1:38" hidden="1" outlineLevel="1">
      <c r="D457" s="69">
        <f t="shared" ref="D457" si="235">SUM(D454:D456)</f>
        <v>640.45510328000012</v>
      </c>
      <c r="E457" s="69">
        <f t="shared" ref="E457" si="236">SUM(E454:E456)</f>
        <v>652.67549404999988</v>
      </c>
      <c r="F457" s="69">
        <f t="shared" ref="F457" si="237">SUM(F454:F456)</f>
        <v>665.06012559999999</v>
      </c>
      <c r="G457" s="69">
        <f t="shared" ref="G457" si="238">SUM(G454:G456)</f>
        <v>678.59369434999996</v>
      </c>
      <c r="H457" s="69">
        <f t="shared" ref="H457" si="239">SUM(H454:H456)</f>
        <v>692.06826294999996</v>
      </c>
      <c r="I457" s="69">
        <f t="shared" ref="I457" si="240">SUM(I454:I456)</f>
        <v>705.63546909999991</v>
      </c>
      <c r="J457" s="69">
        <f t="shared" ref="J457" si="241">SUM(J454:J456)</f>
        <v>719.51216999999997</v>
      </c>
      <c r="K457" s="69">
        <f t="shared" ref="K457" si="242">SUM(K454:K456)</f>
        <v>733.29205505000004</v>
      </c>
      <c r="L457" s="69">
        <f t="shared" ref="L457" si="243">SUM(L454:L456)</f>
        <v>746.08725264999998</v>
      </c>
      <c r="M457" s="69">
        <f t="shared" ref="M457" si="244">SUM(M454:M456)</f>
        <v>759.09153434999996</v>
      </c>
      <c r="N457" s="69">
        <f t="shared" ref="N457" si="245">SUM(N454:N456)</f>
        <v>771.98507605000009</v>
      </c>
      <c r="O457" s="69">
        <f t="shared" ref="O457" si="246">SUM(O454:O456)</f>
        <v>784.88919835000013</v>
      </c>
      <c r="P457" s="69">
        <f t="shared" ref="P457" si="247">SUM(P454:P456)</f>
        <v>797.79350975</v>
      </c>
      <c r="Q457" s="69">
        <f t="shared" ref="Q457" si="248">SUM(Q454:Q456)</f>
        <v>808.2263683000001</v>
      </c>
      <c r="R457" s="69">
        <f t="shared" ref="R457" si="249">SUM(R454:R456)</f>
        <v>818.57401580000021</v>
      </c>
      <c r="S457" s="69">
        <f t="shared" ref="S457" si="250">SUM(S454:S456)</f>
        <v>828.9046469000001</v>
      </c>
      <c r="T457" s="69">
        <f t="shared" ref="T457" si="251">SUM(T454:T456)</f>
        <v>839.24636505000012</v>
      </c>
      <c r="U457" s="69">
        <f t="shared" ref="U457" si="252">SUM(U454:U456)</f>
        <v>849.47523545000001</v>
      </c>
      <c r="V457" s="69">
        <f t="shared" ref="V457" si="253">SUM(V454:V456)</f>
        <v>855.50716414999999</v>
      </c>
      <c r="W457" s="69">
        <f t="shared" ref="W457" si="254">SUM(W454:W456)</f>
        <v>861.60877495000011</v>
      </c>
      <c r="X457" s="69">
        <f t="shared" ref="X457" si="255">SUM(X454:X456)</f>
        <v>867.83331305000013</v>
      </c>
      <c r="Y457" s="69">
        <f t="shared" ref="Y457" si="256">SUM(Y454:Y456)</f>
        <v>873.85622645000001</v>
      </c>
      <c r="Z457" s="69">
        <f t="shared" ref="Z457" si="257">SUM(Z454:Z456)</f>
        <v>879.96622055</v>
      </c>
      <c r="AA457" s="69">
        <f t="shared" ref="AA457" si="258">SUM(AA454:AA456)</f>
        <v>884.71795265000003</v>
      </c>
      <c r="AB457" s="69">
        <f t="shared" ref="AB457" si="259">SUM(AB454:AB456)</f>
        <v>889.56648214999996</v>
      </c>
      <c r="AC457" s="69">
        <f t="shared" ref="AC457" si="260">SUM(AC454:AC456)</f>
        <v>894.42489075000003</v>
      </c>
      <c r="AD457" s="69">
        <f t="shared" ref="AD457" si="261">SUM(AD454:AD456)</f>
        <v>899.18050415000016</v>
      </c>
      <c r="AE457" s="69">
        <f t="shared" ref="AE457" si="262">SUM(AE454:AE456)</f>
        <v>903.94046424999999</v>
      </c>
      <c r="AF457" s="69">
        <f t="shared" ref="AF457" si="263">SUM(AF454:AF456)</f>
        <v>908.86472470000012</v>
      </c>
      <c r="AG457" s="69">
        <f t="shared" ref="AG457" si="264">SUM(AG454:AG456)</f>
        <v>913.79319450000014</v>
      </c>
      <c r="AH457" s="69">
        <f t="shared" ref="AH457" si="265">SUM(AH454:AH456)</f>
        <v>918.61823379999998</v>
      </c>
      <c r="AI457" s="69">
        <f t="shared" ref="AI457" si="266">SUM(AI454:AI456)</f>
        <v>923.44835980000005</v>
      </c>
      <c r="AJ457" s="69">
        <f t="shared" ref="AJ457" si="267">SUM(AJ454:AJ456)</f>
        <v>928.07614880000006</v>
      </c>
      <c r="AK457" s="72">
        <f t="shared" ref="AK457" si="268">SUM(AK454:AK456)</f>
        <v>24258.18381445</v>
      </c>
      <c r="AL457" s="68">
        <f t="shared" ref="AL457" si="269">SUM(AL454:AL456)</f>
        <v>1</v>
      </c>
    </row>
    <row r="458" spans="1:38" hidden="1" outlineLevel="1"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12"/>
      <c r="AL458" s="12"/>
    </row>
    <row r="459" spans="1:38" hidden="1" outlineLevel="1">
      <c r="D459" s="21">
        <v>2018</v>
      </c>
      <c r="E459" s="21">
        <v>2019</v>
      </c>
      <c r="F459" s="21">
        <v>2020</v>
      </c>
      <c r="G459" s="21">
        <v>2021</v>
      </c>
      <c r="H459" s="21">
        <v>2022</v>
      </c>
      <c r="I459" s="21">
        <v>2023</v>
      </c>
      <c r="J459" s="21">
        <v>2024</v>
      </c>
      <c r="K459" s="21">
        <v>2025</v>
      </c>
      <c r="L459" s="21">
        <v>2026</v>
      </c>
      <c r="M459" s="21">
        <v>2027</v>
      </c>
      <c r="N459" s="21">
        <v>2028</v>
      </c>
      <c r="O459" s="21">
        <v>2029</v>
      </c>
      <c r="P459" s="21">
        <v>2030</v>
      </c>
      <c r="Q459" s="21">
        <v>2031</v>
      </c>
      <c r="R459" s="21">
        <v>2032</v>
      </c>
      <c r="S459" s="21">
        <v>2033</v>
      </c>
      <c r="T459" s="21">
        <v>2034</v>
      </c>
      <c r="U459" s="21">
        <v>2035</v>
      </c>
      <c r="V459" s="21">
        <v>2036</v>
      </c>
      <c r="W459" s="21">
        <v>2037</v>
      </c>
      <c r="X459" s="21">
        <v>2038</v>
      </c>
      <c r="Y459" s="21">
        <v>2039</v>
      </c>
      <c r="Z459" s="21">
        <v>2040</v>
      </c>
      <c r="AA459" s="21">
        <v>2041</v>
      </c>
      <c r="AB459" s="21">
        <v>2042</v>
      </c>
      <c r="AC459" s="21">
        <v>2043</v>
      </c>
      <c r="AD459" s="21">
        <v>2044</v>
      </c>
      <c r="AE459" s="21">
        <v>2045</v>
      </c>
      <c r="AF459" s="21">
        <v>2046</v>
      </c>
      <c r="AG459" s="21">
        <v>2047</v>
      </c>
      <c r="AH459" s="21">
        <v>2048</v>
      </c>
      <c r="AI459" s="21">
        <v>2049</v>
      </c>
      <c r="AJ459" s="21">
        <v>2050</v>
      </c>
      <c r="AK459" s="70" t="s">
        <v>598</v>
      </c>
      <c r="AL459" s="70" t="s">
        <v>409</v>
      </c>
    </row>
    <row r="460" spans="1:38" hidden="1" outlineLevel="1">
      <c r="B460" t="s">
        <v>521</v>
      </c>
      <c r="C460" t="s">
        <v>600</v>
      </c>
      <c r="D460" s="21">
        <f>SUMIF($B$428:$B$451,$B460,D$428:D$451)</f>
        <v>0.79261499999999996</v>
      </c>
      <c r="E460" s="21">
        <f t="shared" ref="E460:T467" si="270">SUMIF($B$428:$B$451,$B460,E$428:E$451)</f>
        <v>0.82253200000000004</v>
      </c>
      <c r="F460" s="21">
        <f t="shared" si="270"/>
        <v>0.84668600000000005</v>
      </c>
      <c r="G460" s="21">
        <f t="shared" si="270"/>
        <v>0.86651</v>
      </c>
      <c r="H460" s="21">
        <f t="shared" si="270"/>
        <v>0.88346300000000011</v>
      </c>
      <c r="I460" s="21">
        <f t="shared" si="270"/>
        <v>0.90301699999999996</v>
      </c>
      <c r="J460" s="21">
        <f t="shared" si="270"/>
        <v>0.92381800000000003</v>
      </c>
      <c r="K460" s="21">
        <f t="shared" si="270"/>
        <v>0.94590599999999991</v>
      </c>
      <c r="L460" s="21">
        <f t="shared" si="270"/>
        <v>0.96632600000000002</v>
      </c>
      <c r="M460" s="21">
        <f t="shared" si="270"/>
        <v>0.98644700000000007</v>
      </c>
      <c r="N460" s="21">
        <f t="shared" si="270"/>
        <v>1.0061010000000001</v>
      </c>
      <c r="O460" s="21">
        <f t="shared" si="270"/>
        <v>1.026308</v>
      </c>
      <c r="P460" s="21">
        <f t="shared" si="270"/>
        <v>1.044945</v>
      </c>
      <c r="Q460" s="21">
        <f t="shared" si="270"/>
        <v>1.06091</v>
      </c>
      <c r="R460" s="21">
        <f t="shared" si="270"/>
        <v>1.0796570000000001</v>
      </c>
      <c r="S460" s="21">
        <f t="shared" si="270"/>
        <v>1.0945050000000001</v>
      </c>
      <c r="T460" s="21">
        <f t="shared" si="270"/>
        <v>1.1087400000000001</v>
      </c>
      <c r="U460" s="21">
        <f t="shared" ref="U460:AJ467" si="271">SUMIF($B$428:$B$451,$B460,U$428:U$451)</f>
        <v>1.1209199999999999</v>
      </c>
      <c r="V460" s="21">
        <f t="shared" si="271"/>
        <v>1.133211</v>
      </c>
      <c r="W460" s="21">
        <f t="shared" si="271"/>
        <v>1.1427719999999999</v>
      </c>
      <c r="X460" s="21">
        <f t="shared" si="271"/>
        <v>1.1519779999999999</v>
      </c>
      <c r="Y460" s="21">
        <f t="shared" si="271"/>
        <v>1.1588640000000001</v>
      </c>
      <c r="Z460" s="21">
        <f t="shared" si="271"/>
        <v>1.1672750000000001</v>
      </c>
      <c r="AA460" s="21">
        <f t="shared" si="271"/>
        <v>1.1728730000000001</v>
      </c>
      <c r="AB460" s="21">
        <f t="shared" si="271"/>
        <v>1.1809859999999999</v>
      </c>
      <c r="AC460" s="21">
        <f t="shared" si="271"/>
        <v>1.188741</v>
      </c>
      <c r="AD460" s="21">
        <f t="shared" si="271"/>
        <v>1.1976100000000001</v>
      </c>
      <c r="AE460" s="21">
        <f t="shared" si="271"/>
        <v>1.205722</v>
      </c>
      <c r="AF460" s="21">
        <f t="shared" si="271"/>
        <v>1.2090019999999999</v>
      </c>
      <c r="AG460" s="21">
        <f t="shared" si="271"/>
        <v>1.2148829999999999</v>
      </c>
      <c r="AH460" s="21">
        <f t="shared" si="271"/>
        <v>1.218933</v>
      </c>
      <c r="AI460" s="21">
        <f t="shared" si="271"/>
        <v>1.225376</v>
      </c>
      <c r="AJ460" s="21">
        <f t="shared" si="271"/>
        <v>1.230974</v>
      </c>
      <c r="AK460" s="74">
        <f t="shared" ref="AK460:AK467" si="272">SUM(H460:AJ460)</f>
        <v>31.950263</v>
      </c>
      <c r="AL460" s="67">
        <f>AK460/$AK$468</f>
        <v>1.3170921304078839E-3</v>
      </c>
    </row>
    <row r="461" spans="1:38" hidden="1" outlineLevel="1">
      <c r="B461" t="s">
        <v>522</v>
      </c>
      <c r="C461" t="s">
        <v>600</v>
      </c>
      <c r="D461" s="21">
        <f t="shared" ref="D461:D467" si="273">SUMIF($B$428:$B$451,$B461,D$428:D$451)</f>
        <v>0.18554979999999999</v>
      </c>
      <c r="E461" s="21">
        <f t="shared" si="270"/>
        <v>0.26699000000000001</v>
      </c>
      <c r="F461" s="21">
        <f t="shared" si="270"/>
        <v>0.27266199999999996</v>
      </c>
      <c r="G461" s="21">
        <f t="shared" si="270"/>
        <v>0.27823200000000003</v>
      </c>
      <c r="H461" s="21">
        <f t="shared" si="270"/>
        <v>0.27893699999999999</v>
      </c>
      <c r="I461" s="21">
        <f t="shared" si="270"/>
        <v>0.27841700000000003</v>
      </c>
      <c r="J461" s="21">
        <f t="shared" si="270"/>
        <v>0.27613900000000002</v>
      </c>
      <c r="K461" s="21">
        <f t="shared" si="270"/>
        <v>0.276007</v>
      </c>
      <c r="L461" s="21">
        <f t="shared" si="270"/>
        <v>0.275866</v>
      </c>
      <c r="M461" s="21">
        <f t="shared" si="270"/>
        <v>0.27584900000000001</v>
      </c>
      <c r="N461" s="21">
        <f t="shared" si="270"/>
        <v>0.27582099999999998</v>
      </c>
      <c r="O461" s="21">
        <f t="shared" si="270"/>
        <v>0.27579599999999999</v>
      </c>
      <c r="P461" s="21">
        <f t="shared" si="270"/>
        <v>0.27556000000000003</v>
      </c>
      <c r="Q461" s="21">
        <f t="shared" si="270"/>
        <v>0.27551500000000001</v>
      </c>
      <c r="R461" s="21">
        <f t="shared" si="270"/>
        <v>0.27549299999999999</v>
      </c>
      <c r="S461" s="21">
        <f t="shared" si="270"/>
        <v>0.27359900000000004</v>
      </c>
      <c r="T461" s="21">
        <f t="shared" si="270"/>
        <v>0.27315699999999998</v>
      </c>
      <c r="U461" s="21">
        <f t="shared" si="271"/>
        <v>0.27293299999999998</v>
      </c>
      <c r="V461" s="21">
        <f t="shared" si="271"/>
        <v>0.27289400000000003</v>
      </c>
      <c r="W461" s="21">
        <f t="shared" si="271"/>
        <v>0.24602399999999999</v>
      </c>
      <c r="X461" s="21">
        <f t="shared" si="271"/>
        <v>0.24370900000000001</v>
      </c>
      <c r="Y461" s="21">
        <f t="shared" si="271"/>
        <v>0.24005699999999999</v>
      </c>
      <c r="Z461" s="21">
        <f t="shared" si="271"/>
        <v>0.23196870000000003</v>
      </c>
      <c r="AA461" s="21">
        <f t="shared" si="271"/>
        <v>0.2161846</v>
      </c>
      <c r="AB461" s="21">
        <f t="shared" si="271"/>
        <v>0.20593149999999999</v>
      </c>
      <c r="AC461" s="21">
        <f t="shared" si="271"/>
        <v>0.20388830000000002</v>
      </c>
      <c r="AD461" s="21">
        <f t="shared" si="271"/>
        <v>0.19920599999999999</v>
      </c>
      <c r="AE461" s="21">
        <f t="shared" si="271"/>
        <v>0.19938460000000002</v>
      </c>
      <c r="AF461" s="21">
        <f t="shared" si="271"/>
        <v>0.19869799999999999</v>
      </c>
      <c r="AG461" s="21">
        <f t="shared" si="271"/>
        <v>0.19862269999999999</v>
      </c>
      <c r="AH461" s="21">
        <f t="shared" si="271"/>
        <v>0.19821230000000001</v>
      </c>
      <c r="AI461" s="21">
        <f t="shared" si="271"/>
        <v>0.19823089999999999</v>
      </c>
      <c r="AJ461" s="21">
        <f t="shared" si="271"/>
        <v>0.19775789999999999</v>
      </c>
      <c r="AK461" s="74">
        <f t="shared" si="272"/>
        <v>7.1098585000000005</v>
      </c>
      <c r="AL461" s="67">
        <f t="shared" ref="AL461:AL467" si="274">AK461/$AK$468</f>
        <v>2.9309112975575832E-4</v>
      </c>
    </row>
    <row r="462" spans="1:38" hidden="1" outlineLevel="1">
      <c r="B462" t="s">
        <v>523</v>
      </c>
      <c r="C462" t="s">
        <v>600</v>
      </c>
      <c r="D462" s="21">
        <f t="shared" si="273"/>
        <v>6.3174599999999997E-2</v>
      </c>
      <c r="E462" s="21">
        <f t="shared" si="270"/>
        <v>6.3258800000000004E-2</v>
      </c>
      <c r="F462" s="21">
        <f t="shared" si="270"/>
        <v>6.30999E-2</v>
      </c>
      <c r="G462" s="21">
        <f t="shared" si="270"/>
        <v>6.3223100000000004E-2</v>
      </c>
      <c r="H462" s="21">
        <f t="shared" si="270"/>
        <v>6.310099999999999E-2</v>
      </c>
      <c r="I462" s="21">
        <f t="shared" si="270"/>
        <v>6.3221600000000003E-2</v>
      </c>
      <c r="J462" s="21">
        <f t="shared" si="270"/>
        <v>6.3342499999999996E-2</v>
      </c>
      <c r="K462" s="21">
        <f t="shared" si="270"/>
        <v>6.3219999999999998E-2</v>
      </c>
      <c r="L462" s="21">
        <f t="shared" si="270"/>
        <v>6.3105899999999993E-2</v>
      </c>
      <c r="M462" s="21">
        <f t="shared" si="270"/>
        <v>6.3226600000000008E-2</v>
      </c>
      <c r="N462" s="21">
        <f t="shared" si="270"/>
        <v>6.3109600000000002E-2</v>
      </c>
      <c r="O462" s="21">
        <f t="shared" si="270"/>
        <v>6.2992899999999991E-2</v>
      </c>
      <c r="P462" s="21">
        <f t="shared" si="270"/>
        <v>6.2870599999999999E-2</v>
      </c>
      <c r="Q462" s="21">
        <f t="shared" si="270"/>
        <v>6.2757599999999997E-2</v>
      </c>
      <c r="R462" s="21">
        <f t="shared" si="270"/>
        <v>6.2647399999999992E-2</v>
      </c>
      <c r="S462" s="21">
        <f t="shared" si="270"/>
        <v>6.2291799999999994E-2</v>
      </c>
      <c r="T462" s="21">
        <f t="shared" si="270"/>
        <v>6.2178799999999999E-2</v>
      </c>
      <c r="U462" s="21">
        <f t="shared" si="271"/>
        <v>6.2060499999999998E-2</v>
      </c>
      <c r="V462" s="21">
        <f t="shared" si="271"/>
        <v>6.1704500000000002E-2</v>
      </c>
      <c r="W462" s="21">
        <f t="shared" si="271"/>
        <v>6.1591599999999996E-2</v>
      </c>
      <c r="X462" s="21">
        <f t="shared" si="271"/>
        <v>6.1230300000000001E-2</v>
      </c>
      <c r="Y462" s="21">
        <f t="shared" si="271"/>
        <v>6.0877000000000001E-2</v>
      </c>
      <c r="Z462" s="21">
        <f t="shared" si="271"/>
        <v>6.0515700000000006E-2</v>
      </c>
      <c r="AA462" s="21">
        <f t="shared" si="271"/>
        <v>6.0425499999999993E-2</v>
      </c>
      <c r="AB462" s="21">
        <f t="shared" si="271"/>
        <v>6.0086699999999993E-2</v>
      </c>
      <c r="AC462" s="21">
        <f t="shared" si="271"/>
        <v>5.97508E-2</v>
      </c>
      <c r="AD462" s="21">
        <f t="shared" si="271"/>
        <v>5.9169100000000002E-2</v>
      </c>
      <c r="AE462" s="21">
        <f t="shared" si="271"/>
        <v>5.8830199999999999E-2</v>
      </c>
      <c r="AF462" s="21">
        <f t="shared" si="271"/>
        <v>5.8494299999999999E-2</v>
      </c>
      <c r="AG462" s="21">
        <f t="shared" si="271"/>
        <v>5.815E-2</v>
      </c>
      <c r="AH462" s="21">
        <f t="shared" si="271"/>
        <v>5.7565600000000001E-2</v>
      </c>
      <c r="AI462" s="21">
        <f t="shared" si="271"/>
        <v>5.7221599999999997E-2</v>
      </c>
      <c r="AJ462" s="21">
        <f t="shared" si="271"/>
        <v>5.6877200000000003E-2</v>
      </c>
      <c r="AK462" s="74">
        <f t="shared" si="272"/>
        <v>1.7726169000000003</v>
      </c>
      <c r="AL462" s="67">
        <f t="shared" si="274"/>
        <v>7.3072943694329503E-5</v>
      </c>
    </row>
    <row r="463" spans="1:38" hidden="1" outlineLevel="1">
      <c r="B463" t="s">
        <v>524</v>
      </c>
      <c r="C463" t="s">
        <v>600</v>
      </c>
      <c r="D463" s="21">
        <f t="shared" si="273"/>
        <v>7.2638800000000003E-3</v>
      </c>
      <c r="E463" s="21">
        <f t="shared" si="270"/>
        <v>7.2132499999999992E-3</v>
      </c>
      <c r="F463" s="21">
        <f t="shared" si="270"/>
        <v>7.1777000000000004E-3</v>
      </c>
      <c r="G463" s="21">
        <f t="shared" si="270"/>
        <v>7.2292499999999996E-3</v>
      </c>
      <c r="H463" s="21">
        <f t="shared" si="270"/>
        <v>7.2619500000000005E-3</v>
      </c>
      <c r="I463" s="21">
        <f t="shared" si="270"/>
        <v>7.3134999999999997E-3</v>
      </c>
      <c r="J463" s="21">
        <f t="shared" si="270"/>
        <v>7.3705000000000003E-3</v>
      </c>
      <c r="K463" s="21">
        <f t="shared" si="270"/>
        <v>7.4220500000000003E-3</v>
      </c>
      <c r="L463" s="21">
        <f t="shared" si="270"/>
        <v>7.4547499999999996E-3</v>
      </c>
      <c r="M463" s="21">
        <f t="shared" si="270"/>
        <v>7.5117499999999993E-3</v>
      </c>
      <c r="N463" s="21">
        <f t="shared" si="270"/>
        <v>7.5444499999999994E-3</v>
      </c>
      <c r="O463" s="21">
        <f t="shared" si="270"/>
        <v>7.60145E-3</v>
      </c>
      <c r="P463" s="21">
        <f t="shared" si="270"/>
        <v>7.6341500000000001E-3</v>
      </c>
      <c r="Q463" s="21">
        <f t="shared" si="270"/>
        <v>7.6857000000000002E-3</v>
      </c>
      <c r="R463" s="21">
        <f t="shared" si="270"/>
        <v>7.7184000000000003E-3</v>
      </c>
      <c r="S463" s="21">
        <f t="shared" si="270"/>
        <v>7.7511000000000004E-3</v>
      </c>
      <c r="T463" s="21">
        <f t="shared" si="270"/>
        <v>7.7892500000000002E-3</v>
      </c>
      <c r="U463" s="21">
        <f t="shared" si="271"/>
        <v>7.8219500000000011E-3</v>
      </c>
      <c r="V463" s="21">
        <f t="shared" si="271"/>
        <v>7.8546500000000012E-3</v>
      </c>
      <c r="W463" s="21">
        <f t="shared" si="271"/>
        <v>7.8873500000000013E-3</v>
      </c>
      <c r="X463" s="21">
        <f t="shared" si="271"/>
        <v>7.89575E-3</v>
      </c>
      <c r="Y463" s="21">
        <f t="shared" si="271"/>
        <v>7.9284500000000001E-3</v>
      </c>
      <c r="Z463" s="21">
        <f t="shared" si="271"/>
        <v>7.9611500000000002E-3</v>
      </c>
      <c r="AA463" s="21">
        <f t="shared" si="271"/>
        <v>7.9695499999999989E-3</v>
      </c>
      <c r="AB463" s="21">
        <f t="shared" si="271"/>
        <v>7.9779499999999993E-3</v>
      </c>
      <c r="AC463" s="21">
        <f t="shared" si="271"/>
        <v>8.0106499999999994E-3</v>
      </c>
      <c r="AD463" s="21">
        <f t="shared" si="271"/>
        <v>8.0190499999999998E-3</v>
      </c>
      <c r="AE463" s="21">
        <f t="shared" si="271"/>
        <v>8.0274500000000002E-3</v>
      </c>
      <c r="AF463" s="21">
        <f t="shared" si="271"/>
        <v>8.0304E-3</v>
      </c>
      <c r="AG463" s="21">
        <f t="shared" si="271"/>
        <v>8.0388000000000005E-3</v>
      </c>
      <c r="AH463" s="21">
        <f t="shared" si="271"/>
        <v>8.0228999999999995E-3</v>
      </c>
      <c r="AI463" s="21">
        <f t="shared" si="271"/>
        <v>8.0312999999999999E-3</v>
      </c>
      <c r="AJ463" s="21">
        <f t="shared" si="271"/>
        <v>8.0397000000000003E-3</v>
      </c>
      <c r="AK463" s="74">
        <f t="shared" si="272"/>
        <v>0.22557605000000003</v>
      </c>
      <c r="AL463" s="67">
        <f t="shared" si="274"/>
        <v>9.2989669682373317E-6</v>
      </c>
    </row>
    <row r="464" spans="1:38" hidden="1" outlineLevel="1">
      <c r="B464" t="s">
        <v>590</v>
      </c>
      <c r="C464" t="s">
        <v>600</v>
      </c>
      <c r="D464" s="21">
        <f t="shared" si="273"/>
        <v>588.48100000000011</v>
      </c>
      <c r="E464" s="21">
        <f t="shared" si="270"/>
        <v>600.58999999999992</v>
      </c>
      <c r="F464" s="21">
        <f t="shared" si="270"/>
        <v>612.94499999999994</v>
      </c>
      <c r="G464" s="21">
        <f t="shared" si="270"/>
        <v>626.45299999999997</v>
      </c>
      <c r="H464" s="21">
        <f t="shared" si="270"/>
        <v>639.91</v>
      </c>
      <c r="I464" s="21">
        <f t="shared" si="270"/>
        <v>653.45799999999997</v>
      </c>
      <c r="J464" s="21">
        <f t="shared" si="270"/>
        <v>667.31600000000003</v>
      </c>
      <c r="K464" s="21">
        <f t="shared" si="270"/>
        <v>681.07400000000007</v>
      </c>
      <c r="L464" s="21">
        <f t="shared" si="270"/>
        <v>693.84899999999993</v>
      </c>
      <c r="M464" s="21">
        <f t="shared" si="270"/>
        <v>706.83299999999997</v>
      </c>
      <c r="N464" s="21">
        <f t="shared" si="270"/>
        <v>719.70699999999999</v>
      </c>
      <c r="O464" s="21">
        <f t="shared" si="270"/>
        <v>732.59100000000001</v>
      </c>
      <c r="P464" s="21">
        <f t="shared" si="270"/>
        <v>745.47699999999998</v>
      </c>
      <c r="Q464" s="21">
        <f t="shared" si="270"/>
        <v>755.89400000000001</v>
      </c>
      <c r="R464" s="21">
        <f t="shared" si="270"/>
        <v>766.22300000000007</v>
      </c>
      <c r="S464" s="21">
        <f t="shared" si="270"/>
        <v>776.54100000000005</v>
      </c>
      <c r="T464" s="21">
        <f t="shared" si="270"/>
        <v>786.86900000000003</v>
      </c>
      <c r="U464" s="21">
        <f t="shared" si="271"/>
        <v>797.08600000000001</v>
      </c>
      <c r="V464" s="21">
        <f t="shared" si="271"/>
        <v>803.10599999999999</v>
      </c>
      <c r="W464" s="21">
        <f t="shared" si="271"/>
        <v>809.22500000000002</v>
      </c>
      <c r="X464" s="21">
        <f t="shared" si="271"/>
        <v>815.4430000000001</v>
      </c>
      <c r="Y464" s="21">
        <f t="shared" si="271"/>
        <v>821.46299999999997</v>
      </c>
      <c r="Z464" s="21">
        <f t="shared" si="271"/>
        <v>827.57299999999998</v>
      </c>
      <c r="AA464" s="21">
        <f t="shared" si="271"/>
        <v>832.33499999999992</v>
      </c>
      <c r="AB464" s="21">
        <f t="shared" si="271"/>
        <v>837.18600000000004</v>
      </c>
      <c r="AC464" s="21">
        <f t="shared" si="271"/>
        <v>842.03899999999999</v>
      </c>
      <c r="AD464" s="21">
        <f t="shared" si="271"/>
        <v>846.79099999999994</v>
      </c>
      <c r="AE464" s="21">
        <f t="shared" si="271"/>
        <v>851.54299999999989</v>
      </c>
      <c r="AF464" s="21">
        <f t="shared" si="271"/>
        <v>856.46500000000003</v>
      </c>
      <c r="AG464" s="21">
        <f t="shared" si="271"/>
        <v>861.38800000000003</v>
      </c>
      <c r="AH464" s="21">
        <f t="shared" si="271"/>
        <v>866.20999999999992</v>
      </c>
      <c r="AI464" s="21">
        <f t="shared" si="271"/>
        <v>871.03399999999999</v>
      </c>
      <c r="AJ464" s="21">
        <f t="shared" si="271"/>
        <v>875.65699999999993</v>
      </c>
      <c r="AK464" s="74">
        <f t="shared" si="272"/>
        <v>22740.285999999996</v>
      </c>
      <c r="AL464" s="67">
        <f t="shared" si="274"/>
        <v>0.93742739250141927</v>
      </c>
    </row>
    <row r="465" spans="1:38" hidden="1" outlineLevel="1">
      <c r="B465" t="s">
        <v>530</v>
      </c>
      <c r="C465" t="s">
        <v>600</v>
      </c>
      <c r="D465" s="21">
        <f t="shared" si="273"/>
        <v>0</v>
      </c>
      <c r="E465" s="21">
        <f t="shared" si="270"/>
        <v>0</v>
      </c>
      <c r="F465" s="21">
        <f t="shared" si="270"/>
        <v>0</v>
      </c>
      <c r="G465" s="21">
        <f t="shared" si="270"/>
        <v>0</v>
      </c>
      <c r="H465" s="21">
        <f t="shared" si="270"/>
        <v>0</v>
      </c>
      <c r="I465" s="21">
        <f t="shared" si="270"/>
        <v>0</v>
      </c>
      <c r="J465" s="21">
        <f t="shared" si="270"/>
        <v>0</v>
      </c>
      <c r="K465" s="21">
        <f t="shared" si="270"/>
        <v>0</v>
      </c>
      <c r="L465" s="21">
        <f t="shared" si="270"/>
        <v>0</v>
      </c>
      <c r="M465" s="21">
        <f t="shared" si="270"/>
        <v>0</v>
      </c>
      <c r="N465" s="21">
        <f t="shared" si="270"/>
        <v>0</v>
      </c>
      <c r="O465" s="21">
        <f t="shared" si="270"/>
        <v>0</v>
      </c>
      <c r="P465" s="21">
        <f t="shared" si="270"/>
        <v>0</v>
      </c>
      <c r="Q465" s="21">
        <f t="shared" si="270"/>
        <v>0</v>
      </c>
      <c r="R465" s="21">
        <f t="shared" si="270"/>
        <v>0</v>
      </c>
      <c r="S465" s="21">
        <f t="shared" si="270"/>
        <v>0</v>
      </c>
      <c r="T465" s="21">
        <f t="shared" si="270"/>
        <v>0</v>
      </c>
      <c r="U465" s="21">
        <f t="shared" si="271"/>
        <v>0</v>
      </c>
      <c r="V465" s="21">
        <f t="shared" si="271"/>
        <v>0</v>
      </c>
      <c r="W465" s="21">
        <f t="shared" si="271"/>
        <v>0</v>
      </c>
      <c r="X465" s="21">
        <f t="shared" si="271"/>
        <v>0</v>
      </c>
      <c r="Y465" s="21">
        <f t="shared" si="271"/>
        <v>0</v>
      </c>
      <c r="Z465" s="21">
        <f t="shared" si="271"/>
        <v>0</v>
      </c>
      <c r="AA465" s="21">
        <f t="shared" si="271"/>
        <v>0</v>
      </c>
      <c r="AB465" s="21">
        <f t="shared" si="271"/>
        <v>0</v>
      </c>
      <c r="AC465" s="21">
        <f t="shared" si="271"/>
        <v>0</v>
      </c>
      <c r="AD465" s="21">
        <f t="shared" si="271"/>
        <v>0</v>
      </c>
      <c r="AE465" s="21">
        <f t="shared" si="271"/>
        <v>0</v>
      </c>
      <c r="AF465" s="21">
        <f t="shared" si="271"/>
        <v>0</v>
      </c>
      <c r="AG465" s="21">
        <f t="shared" si="271"/>
        <v>0</v>
      </c>
      <c r="AH465" s="21">
        <f t="shared" si="271"/>
        <v>0</v>
      </c>
      <c r="AI465" s="21">
        <f t="shared" si="271"/>
        <v>0</v>
      </c>
      <c r="AJ465" s="21">
        <f t="shared" si="271"/>
        <v>0</v>
      </c>
      <c r="AK465" s="74">
        <f t="shared" si="272"/>
        <v>0</v>
      </c>
      <c r="AL465" s="67">
        <f t="shared" si="274"/>
        <v>0</v>
      </c>
    </row>
    <row r="466" spans="1:38" hidden="1" outlineLevel="1">
      <c r="B466" t="s">
        <v>531</v>
      </c>
      <c r="C466" t="s">
        <v>600</v>
      </c>
      <c r="D466" s="21">
        <f t="shared" si="273"/>
        <v>50.9255</v>
      </c>
      <c r="E466" s="21">
        <f t="shared" si="270"/>
        <v>50.9255</v>
      </c>
      <c r="F466" s="21">
        <f t="shared" si="270"/>
        <v>50.9255</v>
      </c>
      <c r="G466" s="21">
        <f t="shared" si="270"/>
        <v>50.9255</v>
      </c>
      <c r="H466" s="21">
        <f t="shared" si="270"/>
        <v>50.9255</v>
      </c>
      <c r="I466" s="21">
        <f t="shared" si="270"/>
        <v>50.9255</v>
      </c>
      <c r="J466" s="21">
        <f t="shared" si="270"/>
        <v>50.9255</v>
      </c>
      <c r="K466" s="21">
        <f t="shared" si="270"/>
        <v>50.9255</v>
      </c>
      <c r="L466" s="21">
        <f t="shared" si="270"/>
        <v>50.9255</v>
      </c>
      <c r="M466" s="21">
        <f t="shared" si="270"/>
        <v>50.9255</v>
      </c>
      <c r="N466" s="21">
        <f t="shared" si="270"/>
        <v>50.9255</v>
      </c>
      <c r="O466" s="21">
        <f t="shared" si="270"/>
        <v>50.9255</v>
      </c>
      <c r="P466" s="21">
        <f t="shared" si="270"/>
        <v>50.9255</v>
      </c>
      <c r="Q466" s="21">
        <f t="shared" si="270"/>
        <v>50.9255</v>
      </c>
      <c r="R466" s="21">
        <f t="shared" si="270"/>
        <v>50.9255</v>
      </c>
      <c r="S466" s="21">
        <f t="shared" si="270"/>
        <v>50.9255</v>
      </c>
      <c r="T466" s="21">
        <f t="shared" si="270"/>
        <v>50.9255</v>
      </c>
      <c r="U466" s="21">
        <f t="shared" si="271"/>
        <v>50.9255</v>
      </c>
      <c r="V466" s="21">
        <f t="shared" si="271"/>
        <v>50.9255</v>
      </c>
      <c r="W466" s="21">
        <f t="shared" si="271"/>
        <v>50.9255</v>
      </c>
      <c r="X466" s="21">
        <f t="shared" si="271"/>
        <v>50.9255</v>
      </c>
      <c r="Y466" s="21">
        <f t="shared" si="271"/>
        <v>50.9255</v>
      </c>
      <c r="Z466" s="21">
        <f t="shared" si="271"/>
        <v>50.9255</v>
      </c>
      <c r="AA466" s="21">
        <f t="shared" si="271"/>
        <v>50.9255</v>
      </c>
      <c r="AB466" s="21">
        <f t="shared" si="271"/>
        <v>50.9255</v>
      </c>
      <c r="AC466" s="21">
        <f t="shared" si="271"/>
        <v>50.9255</v>
      </c>
      <c r="AD466" s="21">
        <f t="shared" si="271"/>
        <v>50.9255</v>
      </c>
      <c r="AE466" s="21">
        <f t="shared" si="271"/>
        <v>50.9255</v>
      </c>
      <c r="AF466" s="21">
        <f t="shared" si="271"/>
        <v>50.9255</v>
      </c>
      <c r="AG466" s="21">
        <f t="shared" si="271"/>
        <v>50.9255</v>
      </c>
      <c r="AH466" s="21">
        <f t="shared" si="271"/>
        <v>50.9255</v>
      </c>
      <c r="AI466" s="21">
        <f t="shared" si="271"/>
        <v>50.9255</v>
      </c>
      <c r="AJ466" s="21">
        <f t="shared" si="271"/>
        <v>50.9255</v>
      </c>
      <c r="AK466" s="74">
        <f t="shared" si="272"/>
        <v>1476.839500000001</v>
      </c>
      <c r="AL466" s="67">
        <f t="shared" si="274"/>
        <v>6.0880052327754404E-2</v>
      </c>
    </row>
    <row r="467" spans="1:38" hidden="1" outlineLevel="1">
      <c r="B467" t="s">
        <v>532</v>
      </c>
      <c r="C467" t="s">
        <v>600</v>
      </c>
      <c r="D467" s="21">
        <f t="shared" si="273"/>
        <v>0</v>
      </c>
      <c r="E467" s="21">
        <f t="shared" si="270"/>
        <v>0</v>
      </c>
      <c r="F467" s="21">
        <f t="shared" si="270"/>
        <v>0</v>
      </c>
      <c r="G467" s="21">
        <f t="shared" si="270"/>
        <v>0</v>
      </c>
      <c r="H467" s="21">
        <f t="shared" si="270"/>
        <v>0</v>
      </c>
      <c r="I467" s="21">
        <f t="shared" si="270"/>
        <v>0</v>
      </c>
      <c r="J467" s="21">
        <f t="shared" si="270"/>
        <v>0</v>
      </c>
      <c r="K467" s="21">
        <f t="shared" si="270"/>
        <v>0</v>
      </c>
      <c r="L467" s="21">
        <f t="shared" si="270"/>
        <v>0</v>
      </c>
      <c r="M467" s="21">
        <f t="shared" si="270"/>
        <v>0</v>
      </c>
      <c r="N467" s="21">
        <f t="shared" si="270"/>
        <v>0</v>
      </c>
      <c r="O467" s="21">
        <f t="shared" si="270"/>
        <v>0</v>
      </c>
      <c r="P467" s="21">
        <f t="shared" si="270"/>
        <v>0</v>
      </c>
      <c r="Q467" s="21">
        <f t="shared" si="270"/>
        <v>0</v>
      </c>
      <c r="R467" s="21">
        <f t="shared" si="270"/>
        <v>0</v>
      </c>
      <c r="S467" s="21">
        <f t="shared" si="270"/>
        <v>0</v>
      </c>
      <c r="T467" s="21">
        <f t="shared" si="270"/>
        <v>0</v>
      </c>
      <c r="U467" s="21">
        <f t="shared" si="271"/>
        <v>0</v>
      </c>
      <c r="V467" s="21">
        <f t="shared" si="271"/>
        <v>0</v>
      </c>
      <c r="W467" s="21">
        <f t="shared" si="271"/>
        <v>0</v>
      </c>
      <c r="X467" s="21">
        <f t="shared" si="271"/>
        <v>0</v>
      </c>
      <c r="Y467" s="21">
        <f t="shared" si="271"/>
        <v>0</v>
      </c>
      <c r="Z467" s="21">
        <f t="shared" si="271"/>
        <v>0</v>
      </c>
      <c r="AA467" s="21">
        <f t="shared" si="271"/>
        <v>0</v>
      </c>
      <c r="AB467" s="21">
        <f t="shared" si="271"/>
        <v>0</v>
      </c>
      <c r="AC467" s="21">
        <f t="shared" si="271"/>
        <v>0</v>
      </c>
      <c r="AD467" s="21">
        <f t="shared" si="271"/>
        <v>0</v>
      </c>
      <c r="AE467" s="21">
        <f t="shared" si="271"/>
        <v>0</v>
      </c>
      <c r="AF467" s="21">
        <f t="shared" si="271"/>
        <v>0</v>
      </c>
      <c r="AG467" s="21">
        <f t="shared" si="271"/>
        <v>0</v>
      </c>
      <c r="AH467" s="21">
        <f t="shared" si="271"/>
        <v>0</v>
      </c>
      <c r="AI467" s="21">
        <f t="shared" si="271"/>
        <v>0</v>
      </c>
      <c r="AJ467" s="21">
        <f t="shared" si="271"/>
        <v>0</v>
      </c>
      <c r="AK467" s="74">
        <f t="shared" si="272"/>
        <v>0</v>
      </c>
      <c r="AL467" s="67">
        <f t="shared" si="274"/>
        <v>0</v>
      </c>
    </row>
    <row r="468" spans="1:38" hidden="1" outlineLevel="1">
      <c r="D468" s="69">
        <f t="shared" ref="D468" si="275">SUM(D460:D467)</f>
        <v>640.45510328</v>
      </c>
      <c r="E468" s="69">
        <f t="shared" ref="E468" si="276">SUM(E460:E467)</f>
        <v>652.67549405</v>
      </c>
      <c r="F468" s="69">
        <f t="shared" ref="F468" si="277">SUM(F460:F467)</f>
        <v>665.06012559999999</v>
      </c>
      <c r="G468" s="69">
        <f t="shared" ref="G468" si="278">SUM(G460:G467)</f>
        <v>678.59369435000008</v>
      </c>
      <c r="H468" s="69">
        <f t="shared" ref="H468" si="279">SUM(H460:H467)</f>
        <v>692.06826294999996</v>
      </c>
      <c r="I468" s="69">
        <f t="shared" ref="I468" si="280">SUM(I460:I467)</f>
        <v>705.63546909999991</v>
      </c>
      <c r="J468" s="69">
        <f t="shared" ref="J468" si="281">SUM(J460:J467)</f>
        <v>719.51216999999997</v>
      </c>
      <c r="K468" s="69">
        <f t="shared" ref="K468" si="282">SUM(K460:K467)</f>
        <v>733.29205505000004</v>
      </c>
      <c r="L468" s="69">
        <f t="shared" ref="L468" si="283">SUM(L460:L467)</f>
        <v>746.08725264999998</v>
      </c>
      <c r="M468" s="69">
        <f t="shared" ref="M468" si="284">SUM(M460:M467)</f>
        <v>759.09153435000007</v>
      </c>
      <c r="N468" s="69">
        <f t="shared" ref="N468" si="285">SUM(N460:N467)</f>
        <v>771.98507605000009</v>
      </c>
      <c r="O468" s="69">
        <f t="shared" ref="O468" si="286">SUM(O460:O467)</f>
        <v>784.88919835000002</v>
      </c>
      <c r="P468" s="69">
        <f t="shared" ref="P468" si="287">SUM(P460:P467)</f>
        <v>797.79350974999988</v>
      </c>
      <c r="Q468" s="69">
        <f t="shared" ref="Q468" si="288">SUM(Q460:Q467)</f>
        <v>808.2263683000001</v>
      </c>
      <c r="R468" s="69">
        <f t="shared" ref="R468" si="289">SUM(R460:R467)</f>
        <v>818.5740158000001</v>
      </c>
      <c r="S468" s="69">
        <f t="shared" ref="S468" si="290">SUM(S460:S467)</f>
        <v>828.90464689999999</v>
      </c>
      <c r="T468" s="69">
        <f t="shared" ref="T468" si="291">SUM(T460:T467)</f>
        <v>839.24636505000012</v>
      </c>
      <c r="U468" s="69">
        <f t="shared" ref="U468" si="292">SUM(U460:U467)</f>
        <v>849.4752354499999</v>
      </c>
      <c r="V468" s="69">
        <f t="shared" ref="V468" si="293">SUM(V460:V467)</f>
        <v>855.50716415000011</v>
      </c>
      <c r="W468" s="69">
        <f t="shared" ref="W468" si="294">SUM(W460:W467)</f>
        <v>861.60877495</v>
      </c>
      <c r="X468" s="69">
        <f t="shared" ref="X468" si="295">SUM(X460:X467)</f>
        <v>867.83331305000002</v>
      </c>
      <c r="Y468" s="69">
        <f t="shared" ref="Y468" si="296">SUM(Y460:Y467)</f>
        <v>873.85622644999989</v>
      </c>
      <c r="Z468" s="69">
        <f t="shared" ref="Z468" si="297">SUM(Z460:Z467)</f>
        <v>879.96622054999989</v>
      </c>
      <c r="AA468" s="69">
        <f t="shared" ref="AA468" si="298">SUM(AA460:AA467)</f>
        <v>884.71795264999992</v>
      </c>
      <c r="AB468" s="69">
        <f t="shared" ref="AB468" si="299">SUM(AB460:AB467)</f>
        <v>889.56648214999996</v>
      </c>
      <c r="AC468" s="69">
        <f t="shared" ref="AC468" si="300">SUM(AC460:AC467)</f>
        <v>894.42489075000003</v>
      </c>
      <c r="AD468" s="69">
        <f t="shared" ref="AD468" si="301">SUM(AD460:AD467)</f>
        <v>899.18050414999993</v>
      </c>
      <c r="AE468" s="69">
        <f t="shared" ref="AE468" si="302">SUM(AE460:AE467)</f>
        <v>903.94046424999988</v>
      </c>
      <c r="AF468" s="69">
        <f t="shared" ref="AF468" si="303">SUM(AF460:AF467)</f>
        <v>908.86472470000012</v>
      </c>
      <c r="AG468" s="69">
        <f t="shared" ref="AG468" si="304">SUM(AG460:AG467)</f>
        <v>913.79319450000003</v>
      </c>
      <c r="AH468" s="69">
        <f t="shared" ref="AH468" si="305">SUM(AH460:AH467)</f>
        <v>918.61823379999987</v>
      </c>
      <c r="AI468" s="69">
        <f t="shared" ref="AI468" si="306">SUM(AI460:AI467)</f>
        <v>923.44835979999993</v>
      </c>
      <c r="AJ468" s="69">
        <f t="shared" ref="AJ468" si="307">SUM(AJ460:AJ467)</f>
        <v>928.07614879999983</v>
      </c>
      <c r="AK468" s="72">
        <f t="shared" ref="AK468" si="308">SUM(AK460:AK467)</f>
        <v>24258.18381445</v>
      </c>
      <c r="AL468" s="68">
        <f t="shared" ref="AL468" si="309">SUM(AL460:AL467)</f>
        <v>0.99999999999999989</v>
      </c>
    </row>
    <row r="469" spans="1:38" hidden="1" outlineLevel="1"/>
    <row r="470" spans="1:38" collapsed="1"/>
    <row r="472" spans="1:38">
      <c r="A472" s="4" t="s">
        <v>293</v>
      </c>
      <c r="B472" s="5" t="s">
        <v>496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spans="1:38" hidden="1" outlineLevel="1">
      <c r="A473" t="s">
        <v>236</v>
      </c>
    </row>
    <row r="474" spans="1:38" hidden="1" outlineLevel="1">
      <c r="A474" t="s">
        <v>513</v>
      </c>
      <c r="D474">
        <v>2020</v>
      </c>
      <c r="E474">
        <v>2021</v>
      </c>
      <c r="F474">
        <v>2022</v>
      </c>
      <c r="G474">
        <v>2023</v>
      </c>
      <c r="H474">
        <v>2024</v>
      </c>
      <c r="I474">
        <v>2025</v>
      </c>
      <c r="J474">
        <v>2026</v>
      </c>
      <c r="K474">
        <v>2027</v>
      </c>
      <c r="L474">
        <v>2028</v>
      </c>
      <c r="M474">
        <v>2029</v>
      </c>
      <c r="N474">
        <v>2030</v>
      </c>
      <c r="O474">
        <v>2031</v>
      </c>
      <c r="P474">
        <v>2032</v>
      </c>
      <c r="Q474">
        <v>2033</v>
      </c>
      <c r="R474">
        <v>2034</v>
      </c>
      <c r="S474">
        <v>2035</v>
      </c>
      <c r="T474">
        <v>2036</v>
      </c>
      <c r="U474">
        <v>2037</v>
      </c>
      <c r="V474">
        <v>2038</v>
      </c>
      <c r="W474">
        <v>2039</v>
      </c>
      <c r="X474">
        <v>2040</v>
      </c>
      <c r="Y474">
        <v>2041</v>
      </c>
      <c r="Z474">
        <v>2042</v>
      </c>
      <c r="AA474">
        <v>2043</v>
      </c>
      <c r="AB474">
        <v>2044</v>
      </c>
      <c r="AC474">
        <v>2045</v>
      </c>
      <c r="AD474">
        <v>2046</v>
      </c>
      <c r="AE474">
        <v>2047</v>
      </c>
      <c r="AF474">
        <v>2048</v>
      </c>
      <c r="AG474">
        <v>2049</v>
      </c>
      <c r="AH474">
        <v>2050</v>
      </c>
    </row>
    <row r="475" spans="1:38" hidden="1" outlineLevel="1">
      <c r="A475" t="s">
        <v>597</v>
      </c>
      <c r="B475" t="s">
        <v>521</v>
      </c>
      <c r="C475" t="s">
        <v>412</v>
      </c>
      <c r="D475">
        <f>SUMIFS('EPS BAU Outputs'!C:C,'EPS BAU Outputs'!$A:$A,"*"&amp;$C475&amp;"*",'EPS BAU Outputs'!$A:$A,"*"&amp;$B475&amp;"*",'EPS BAU Outputs'!$A:$A,"*"&amp;$A475&amp;"*",'EPS BAU Outputs'!$B:$B,$B$472)/10^12*VLOOKUP($C475,GWPbyPollutant,2,FALSE)</f>
        <v>0.10208968</v>
      </c>
      <c r="E475">
        <f>SUMIFS('EPS BAU Outputs'!D:D,'EPS BAU Outputs'!$A:$A,"*"&amp;$C475&amp;"*",'EPS BAU Outputs'!$A:$A,"*"&amp;$B475&amp;"*",'EPS BAU Outputs'!$A:$A,"*"&amp;$A475&amp;"*",'EPS BAU Outputs'!$B:$B,$B$472)/10^12*VLOOKUP($C475,GWPbyPollutant,2,FALSE)</f>
        <v>9.9814679999999989E-2</v>
      </c>
      <c r="F475">
        <f>SUMIFS('EPS BAU Outputs'!E:E,'EPS BAU Outputs'!$A:$A,"*"&amp;$C475&amp;"*",'EPS BAU Outputs'!$A:$A,"*"&amp;$B475&amp;"*",'EPS BAU Outputs'!$A:$A,"*"&amp;$A475&amp;"*",'EPS BAU Outputs'!$B:$B,$B$472)/10^12*VLOOKUP($C475,GWPbyPollutant,2,FALSE)</f>
        <v>9.7843199999999991E-2</v>
      </c>
      <c r="G475">
        <f>SUMIFS('EPS BAU Outputs'!F:F,'EPS BAU Outputs'!$A:$A,"*"&amp;$C475&amp;"*",'EPS BAU Outputs'!$A:$A,"*"&amp;$B475&amp;"*",'EPS BAU Outputs'!$A:$A,"*"&amp;$A475&amp;"*",'EPS BAU Outputs'!$B:$B,$B$472)/10^12*VLOOKUP($C475,GWPbyPollutant,2,FALSE)</f>
        <v>9.6478480000000005E-2</v>
      </c>
      <c r="H475">
        <f>SUMIFS('EPS BAU Outputs'!G:G,'EPS BAU Outputs'!$A:$A,"*"&amp;$C475&amp;"*",'EPS BAU Outputs'!$A:$A,"*"&amp;$B475&amp;"*",'EPS BAU Outputs'!$A:$A,"*"&amp;$A475&amp;"*",'EPS BAU Outputs'!$B:$B,$B$472)/10^12*VLOOKUP($C475,GWPbyPollutant,2,FALSE)</f>
        <v>9.512524E-2</v>
      </c>
      <c r="I475">
        <f>SUMIFS('EPS BAU Outputs'!H:H,'EPS BAU Outputs'!$A:$A,"*"&amp;$C475&amp;"*",'EPS BAU Outputs'!$A:$A,"*"&amp;$B475&amp;"*",'EPS BAU Outputs'!$A:$A,"*"&amp;$A475&amp;"*",'EPS BAU Outputs'!$B:$B,$B$472)/10^12*VLOOKUP($C475,GWPbyPollutant,2,FALSE)</f>
        <v>9.3714039999999998E-2</v>
      </c>
      <c r="J475">
        <f>SUMIFS('EPS BAU Outputs'!I:I,'EPS BAU Outputs'!$A:$A,"*"&amp;$C475&amp;"*",'EPS BAU Outputs'!$A:$A,"*"&amp;$B475&amp;"*",'EPS BAU Outputs'!$A:$A,"*"&amp;$A475&amp;"*",'EPS BAU Outputs'!$B:$B,$B$472)/10^12*VLOOKUP($C475,GWPbyPollutant,2,FALSE)</f>
        <v>9.1825999999999991E-2</v>
      </c>
      <c r="K475">
        <f>SUMIFS('EPS BAU Outputs'!J:J,'EPS BAU Outputs'!$A:$A,"*"&amp;$C475&amp;"*",'EPS BAU Outputs'!$A:$A,"*"&amp;$B475&amp;"*",'EPS BAU Outputs'!$A:$A,"*"&amp;$A475&amp;"*",'EPS BAU Outputs'!$B:$B,$B$472)/10^12*VLOOKUP($C475,GWPbyPollutant,2,FALSE)</f>
        <v>9.0513919999999998E-2</v>
      </c>
      <c r="L475">
        <f>SUMIFS('EPS BAU Outputs'!K:K,'EPS BAU Outputs'!$A:$A,"*"&amp;$C475&amp;"*",'EPS BAU Outputs'!$A:$A,"*"&amp;$B475&amp;"*",'EPS BAU Outputs'!$A:$A,"*"&amp;$A475&amp;"*",'EPS BAU Outputs'!$B:$B,$B$472)/10^12*VLOOKUP($C475,GWPbyPollutant,2,FALSE)</f>
        <v>8.918616E-2</v>
      </c>
      <c r="M475">
        <f>SUMIFS('EPS BAU Outputs'!L:L,'EPS BAU Outputs'!$A:$A,"*"&amp;$C475&amp;"*",'EPS BAU Outputs'!$A:$A,"*"&amp;$B475&amp;"*",'EPS BAU Outputs'!$A:$A,"*"&amp;$A475&amp;"*",'EPS BAU Outputs'!$B:$B,$B$472)/10^12*VLOOKUP($C475,GWPbyPollutant,2,FALSE)</f>
        <v>8.7595759999999995E-2</v>
      </c>
      <c r="N475">
        <f>SUMIFS('EPS BAU Outputs'!M:M,'EPS BAU Outputs'!$A:$A,"*"&amp;$C475&amp;"*",'EPS BAU Outputs'!$A:$A,"*"&amp;$B475&amp;"*",'EPS BAU Outputs'!$A:$A,"*"&amp;$A475&amp;"*",'EPS BAU Outputs'!$B:$B,$B$472)/10^12*VLOOKUP($C475,GWPbyPollutant,2,FALSE)</f>
        <v>8.6570400000000006E-2</v>
      </c>
      <c r="O475">
        <f>SUMIFS('EPS BAU Outputs'!N:N,'EPS BAU Outputs'!$A:$A,"*"&amp;$C475&amp;"*",'EPS BAU Outputs'!$A:$A,"*"&amp;$B475&amp;"*",'EPS BAU Outputs'!$A:$A,"*"&amp;$A475&amp;"*",'EPS BAU Outputs'!$B:$B,$B$472)/10^12*VLOOKUP($C475,GWPbyPollutant,2,FALSE)</f>
        <v>8.5809919999999998E-2</v>
      </c>
      <c r="P475">
        <f>SUMIFS('EPS BAU Outputs'!O:O,'EPS BAU Outputs'!$A:$A,"*"&amp;$C475&amp;"*",'EPS BAU Outputs'!$A:$A,"*"&amp;$B475&amp;"*",'EPS BAU Outputs'!$A:$A,"*"&amp;$A475&amp;"*",'EPS BAU Outputs'!$B:$B,$B$472)/10^12*VLOOKUP($C475,GWPbyPollutant,2,FALSE)</f>
        <v>8.5265599999999997E-2</v>
      </c>
      <c r="Q475">
        <f>SUMIFS('EPS BAU Outputs'!P:P,'EPS BAU Outputs'!$A:$A,"*"&amp;$C475&amp;"*",'EPS BAU Outputs'!$A:$A,"*"&amp;$B475&amp;"*",'EPS BAU Outputs'!$A:$A,"*"&amp;$A475&amp;"*",'EPS BAU Outputs'!$B:$B,$B$472)/10^12*VLOOKUP($C475,GWPbyPollutant,2,FALSE)</f>
        <v>8.4930999999999993E-2</v>
      </c>
      <c r="R475">
        <f>SUMIFS('EPS BAU Outputs'!Q:Q,'EPS BAU Outputs'!$A:$A,"*"&amp;$C475&amp;"*",'EPS BAU Outputs'!$A:$A,"*"&amp;$B475&amp;"*",'EPS BAU Outputs'!$A:$A,"*"&amp;$A475&amp;"*",'EPS BAU Outputs'!$B:$B,$B$472)/10^12*VLOOKUP($C475,GWPbyPollutant,2,FALSE)</f>
        <v>8.4274679999999991E-2</v>
      </c>
      <c r="S475">
        <f>SUMIFS('EPS BAU Outputs'!R:R,'EPS BAU Outputs'!$A:$A,"*"&amp;$C475&amp;"*",'EPS BAU Outputs'!$A:$A,"*"&amp;$B475&amp;"*",'EPS BAU Outputs'!$A:$A,"*"&amp;$A475&amp;"*",'EPS BAU Outputs'!$B:$B,$B$472)/10^12*VLOOKUP($C475,GWPbyPollutant,2,FALSE)</f>
        <v>8.3810719999999991E-2</v>
      </c>
      <c r="T475">
        <f>SUMIFS('EPS BAU Outputs'!S:S,'EPS BAU Outputs'!$A:$A,"*"&amp;$C475&amp;"*",'EPS BAU Outputs'!$A:$A,"*"&amp;$B475&amp;"*",'EPS BAU Outputs'!$A:$A,"*"&amp;$A475&amp;"*",'EPS BAU Outputs'!$B:$B,$B$472)/10^12*VLOOKUP($C475,GWPbyPollutant,2,FALSE)</f>
        <v>8.3312600000000001E-2</v>
      </c>
      <c r="U475">
        <f>SUMIFS('EPS BAU Outputs'!T:T,'EPS BAU Outputs'!$A:$A,"*"&amp;$C475&amp;"*",'EPS BAU Outputs'!$A:$A,"*"&amp;$B475&amp;"*",'EPS BAU Outputs'!$A:$A,"*"&amp;$A475&amp;"*",'EPS BAU Outputs'!$B:$B,$B$472)/10^12*VLOOKUP($C475,GWPbyPollutant,2,FALSE)</f>
        <v>8.25076E-2</v>
      </c>
      <c r="V475">
        <f>SUMIFS('EPS BAU Outputs'!U:U,'EPS BAU Outputs'!$A:$A,"*"&amp;$C475&amp;"*",'EPS BAU Outputs'!$A:$A,"*"&amp;$B475&amp;"*",'EPS BAU Outputs'!$A:$A,"*"&amp;$A475&amp;"*",'EPS BAU Outputs'!$B:$B,$B$472)/10^12*VLOOKUP($C475,GWPbyPollutant,2,FALSE)</f>
        <v>8.1835039999999998E-2</v>
      </c>
      <c r="W475">
        <f>SUMIFS('EPS BAU Outputs'!V:V,'EPS BAU Outputs'!$A:$A,"*"&amp;$C475&amp;"*",'EPS BAU Outputs'!$A:$A,"*"&amp;$B475&amp;"*",'EPS BAU Outputs'!$A:$A,"*"&amp;$A475&amp;"*",'EPS BAU Outputs'!$B:$B,$B$472)/10^12*VLOOKUP($C475,GWPbyPollutant,2,FALSE)</f>
        <v>8.1163600000000002E-2</v>
      </c>
      <c r="X475">
        <f>SUMIFS('EPS BAU Outputs'!W:W,'EPS BAU Outputs'!$A:$A,"*"&amp;$C475&amp;"*",'EPS BAU Outputs'!$A:$A,"*"&amp;$B475&amp;"*",'EPS BAU Outputs'!$A:$A,"*"&amp;$A475&amp;"*",'EPS BAU Outputs'!$B:$B,$B$472)/10^12*VLOOKUP($C475,GWPbyPollutant,2,FALSE)</f>
        <v>8.0526319999999998E-2</v>
      </c>
      <c r="Y475">
        <f>SUMIFS('EPS BAU Outputs'!X:X,'EPS BAU Outputs'!$A:$A,"*"&amp;$C475&amp;"*",'EPS BAU Outputs'!$A:$A,"*"&amp;$B475&amp;"*",'EPS BAU Outputs'!$A:$A,"*"&amp;$A475&amp;"*",'EPS BAU Outputs'!$B:$B,$B$472)/10^12*VLOOKUP($C475,GWPbyPollutant,2,FALSE)</f>
        <v>7.9630039999999999E-2</v>
      </c>
      <c r="Z475">
        <f>SUMIFS('EPS BAU Outputs'!Y:Y,'EPS BAU Outputs'!$A:$A,"*"&amp;$C475&amp;"*",'EPS BAU Outputs'!$A:$A,"*"&amp;$B475&amp;"*",'EPS BAU Outputs'!$A:$A,"*"&amp;$A475&amp;"*",'EPS BAU Outputs'!$B:$B,$B$472)/10^12*VLOOKUP($C475,GWPbyPollutant,2,FALSE)</f>
        <v>7.9430120000000007E-2</v>
      </c>
      <c r="AA475">
        <f>SUMIFS('EPS BAU Outputs'!Z:Z,'EPS BAU Outputs'!$A:$A,"*"&amp;$C475&amp;"*",'EPS BAU Outputs'!$A:$A,"*"&amp;$B475&amp;"*",'EPS BAU Outputs'!$A:$A,"*"&amp;$A475&amp;"*",'EPS BAU Outputs'!$B:$B,$B$472)/10^12*VLOOKUP($C475,GWPbyPollutant,2,FALSE)</f>
        <v>7.8643320000000003E-2</v>
      </c>
      <c r="AB475">
        <f>SUMIFS('EPS BAU Outputs'!AA:AA,'EPS BAU Outputs'!$A:$A,"*"&amp;$C475&amp;"*",'EPS BAU Outputs'!$A:$A,"*"&amp;$B475&amp;"*",'EPS BAU Outputs'!$A:$A,"*"&amp;$A475&amp;"*",'EPS BAU Outputs'!$B:$B,$B$472)/10^12*VLOOKUP($C475,GWPbyPollutant,2,FALSE)</f>
        <v>7.8203439999999999E-2</v>
      </c>
      <c r="AC475">
        <f>SUMIFS('EPS BAU Outputs'!AB:AB,'EPS BAU Outputs'!$A:$A,"*"&amp;$C475&amp;"*",'EPS BAU Outputs'!$A:$A,"*"&amp;$B475&amp;"*",'EPS BAU Outputs'!$A:$A,"*"&amp;$A475&amp;"*",'EPS BAU Outputs'!$B:$B,$B$472)/10^12*VLOOKUP($C475,GWPbyPollutant,2,FALSE)</f>
        <v>7.8061199999999997E-2</v>
      </c>
      <c r="AD475">
        <f>SUMIFS('EPS BAU Outputs'!AC:AC,'EPS BAU Outputs'!$A:$A,"*"&amp;$C475&amp;"*",'EPS BAU Outputs'!$A:$A,"*"&amp;$B475&amp;"*",'EPS BAU Outputs'!$A:$A,"*"&amp;$A475&amp;"*",'EPS BAU Outputs'!$B:$B,$B$472)/10^12*VLOOKUP($C475,GWPbyPollutant,2,FALSE)</f>
        <v>7.7740039999999996E-2</v>
      </c>
      <c r="AE475">
        <f>SUMIFS('EPS BAU Outputs'!AD:AD,'EPS BAU Outputs'!$A:$A,"*"&amp;$C475&amp;"*",'EPS BAU Outputs'!$A:$A,"*"&amp;$B475&amp;"*",'EPS BAU Outputs'!$A:$A,"*"&amp;$A475&amp;"*",'EPS BAU Outputs'!$B:$B,$B$472)/10^12*VLOOKUP($C475,GWPbyPollutant,2,FALSE)</f>
        <v>7.7350000000000002E-2</v>
      </c>
      <c r="AF475">
        <f>SUMIFS('EPS BAU Outputs'!AE:AE,'EPS BAU Outputs'!$A:$A,"*"&amp;$C475&amp;"*",'EPS BAU Outputs'!$A:$A,"*"&amp;$B475&amp;"*",'EPS BAU Outputs'!$A:$A,"*"&amp;$A475&amp;"*",'EPS BAU Outputs'!$B:$B,$B$472)/10^12*VLOOKUP($C475,GWPbyPollutant,2,FALSE)</f>
        <v>7.7354200000000012E-2</v>
      </c>
      <c r="AG475">
        <f>SUMIFS('EPS BAU Outputs'!AF:AF,'EPS BAU Outputs'!$A:$A,"*"&amp;$C475&amp;"*",'EPS BAU Outputs'!$A:$A,"*"&amp;$B475&amp;"*",'EPS BAU Outputs'!$A:$A,"*"&amp;$A475&amp;"*",'EPS BAU Outputs'!$B:$B,$B$472)/10^12*VLOOKUP($C475,GWPbyPollutant,2,FALSE)</f>
        <v>7.7302120000000002E-2</v>
      </c>
      <c r="AH475">
        <f>SUMIFS('EPS BAU Outputs'!AG:AG,'EPS BAU Outputs'!$A:$A,"*"&amp;$C475&amp;"*",'EPS BAU Outputs'!$A:$A,"*"&amp;$B475&amp;"*",'EPS BAU Outputs'!$A:$A,"*"&amp;$A475&amp;"*",'EPS BAU Outputs'!$B:$B,$B$472)/10^12*VLOOKUP($C475,GWPbyPollutant,2,FALSE)</f>
        <v>7.7090720000000001E-2</v>
      </c>
    </row>
    <row r="476" spans="1:38" hidden="1" outlineLevel="1">
      <c r="A476" t="s">
        <v>597</v>
      </c>
      <c r="B476" t="s">
        <v>521</v>
      </c>
      <c r="C476" t="s">
        <v>411</v>
      </c>
      <c r="D476">
        <f>SUMIFS('EPS BAU Outputs'!C:C,'EPS BAU Outputs'!$A:$A,"*"&amp;$C476&amp;"*",'EPS BAU Outputs'!$A:$A,"*"&amp;$B476&amp;"*",'EPS BAU Outputs'!$A:$A,"*"&amp;$A476&amp;"*",'EPS BAU Outputs'!$B:$B,$B$472)/10^12*VLOOKUP($C476,GWPbyPollutant,2,FALSE)</f>
        <v>0.19319295</v>
      </c>
      <c r="E476">
        <f>SUMIFS('EPS BAU Outputs'!D:D,'EPS BAU Outputs'!$A:$A,"*"&amp;$C476&amp;"*",'EPS BAU Outputs'!$A:$A,"*"&amp;$B476&amp;"*",'EPS BAU Outputs'!$A:$A,"*"&amp;$A476&amp;"*",'EPS BAU Outputs'!$B:$B,$B$472)/10^12*VLOOKUP($C476,GWPbyPollutant,2,FALSE)</f>
        <v>0.18888935000000001</v>
      </c>
      <c r="F476">
        <f>SUMIFS('EPS BAU Outputs'!E:E,'EPS BAU Outputs'!$A:$A,"*"&amp;$C476&amp;"*",'EPS BAU Outputs'!$A:$A,"*"&amp;$B476&amp;"*",'EPS BAU Outputs'!$A:$A,"*"&amp;$A476&amp;"*",'EPS BAU Outputs'!$B:$B,$B$472)/10^12*VLOOKUP($C476,GWPbyPollutant,2,FALSE)</f>
        <v>0.18516080000000001</v>
      </c>
      <c r="G476">
        <f>SUMIFS('EPS BAU Outputs'!F:F,'EPS BAU Outputs'!$A:$A,"*"&amp;$C476&amp;"*",'EPS BAU Outputs'!$A:$A,"*"&amp;$B476&amp;"*",'EPS BAU Outputs'!$A:$A,"*"&amp;$A476&amp;"*",'EPS BAU Outputs'!$B:$B,$B$472)/10^12*VLOOKUP($C476,GWPbyPollutant,2,FALSE)</f>
        <v>0.18257969999999998</v>
      </c>
      <c r="H476">
        <f>SUMIFS('EPS BAU Outputs'!G:G,'EPS BAU Outputs'!$A:$A,"*"&amp;$C476&amp;"*",'EPS BAU Outputs'!$A:$A,"*"&amp;$B476&amp;"*",'EPS BAU Outputs'!$A:$A,"*"&amp;$A476&amp;"*",'EPS BAU Outputs'!$B:$B,$B$472)/10^12*VLOOKUP($C476,GWPbyPollutant,2,FALSE)</f>
        <v>0.18001979999999998</v>
      </c>
      <c r="I476">
        <f>SUMIFS('EPS BAU Outputs'!H:H,'EPS BAU Outputs'!$A:$A,"*"&amp;$C476&amp;"*",'EPS BAU Outputs'!$A:$A,"*"&amp;$B476&amp;"*",'EPS BAU Outputs'!$A:$A,"*"&amp;$A476&amp;"*",'EPS BAU Outputs'!$B:$B,$B$472)/10^12*VLOOKUP($C476,GWPbyPollutant,2,FALSE)</f>
        <v>0.17735389999999998</v>
      </c>
      <c r="J476">
        <f>SUMIFS('EPS BAU Outputs'!I:I,'EPS BAU Outputs'!$A:$A,"*"&amp;$C476&amp;"*",'EPS BAU Outputs'!$A:$A,"*"&amp;$B476&amp;"*",'EPS BAU Outputs'!$A:$A,"*"&amp;$A476&amp;"*",'EPS BAU Outputs'!$B:$B,$B$472)/10^12*VLOOKUP($C476,GWPbyPollutant,2,FALSE)</f>
        <v>0.17378170000000001</v>
      </c>
      <c r="K476">
        <f>SUMIFS('EPS BAU Outputs'!J:J,'EPS BAU Outputs'!$A:$A,"*"&amp;$C476&amp;"*",'EPS BAU Outputs'!$A:$A,"*"&amp;$B476&amp;"*",'EPS BAU Outputs'!$A:$A,"*"&amp;$A476&amp;"*",'EPS BAU Outputs'!$B:$B,$B$472)/10^12*VLOOKUP($C476,GWPbyPollutant,2,FALSE)</f>
        <v>0.17130129999999999</v>
      </c>
      <c r="L476">
        <f>SUMIFS('EPS BAU Outputs'!K:K,'EPS BAU Outputs'!$A:$A,"*"&amp;$C476&amp;"*",'EPS BAU Outputs'!$A:$A,"*"&amp;$B476&amp;"*",'EPS BAU Outputs'!$A:$A,"*"&amp;$A476&amp;"*",'EPS BAU Outputs'!$B:$B,$B$472)/10^12*VLOOKUP($C476,GWPbyPollutant,2,FALSE)</f>
        <v>0.16879174999999999</v>
      </c>
      <c r="M476">
        <f>SUMIFS('EPS BAU Outputs'!L:L,'EPS BAU Outputs'!$A:$A,"*"&amp;$C476&amp;"*",'EPS BAU Outputs'!$A:$A,"*"&amp;$B476&amp;"*",'EPS BAU Outputs'!$A:$A,"*"&amp;$A476&amp;"*",'EPS BAU Outputs'!$B:$B,$B$472)/10^12*VLOOKUP($C476,GWPbyPollutant,2,FALSE)</f>
        <v>0.16578400000000001</v>
      </c>
      <c r="N476">
        <f>SUMIFS('EPS BAU Outputs'!M:M,'EPS BAU Outputs'!$A:$A,"*"&amp;$C476&amp;"*",'EPS BAU Outputs'!$A:$A,"*"&amp;$B476&amp;"*",'EPS BAU Outputs'!$A:$A,"*"&amp;$A476&amp;"*",'EPS BAU Outputs'!$B:$B,$B$472)/10^12*VLOOKUP($C476,GWPbyPollutant,2,FALSE)</f>
        <v>0.16384684999999999</v>
      </c>
      <c r="O476">
        <f>SUMIFS('EPS BAU Outputs'!N:N,'EPS BAU Outputs'!$A:$A,"*"&amp;$C476&amp;"*",'EPS BAU Outputs'!$A:$A,"*"&amp;$B476&amp;"*",'EPS BAU Outputs'!$A:$A,"*"&amp;$A476&amp;"*",'EPS BAU Outputs'!$B:$B,$B$472)/10^12*VLOOKUP($C476,GWPbyPollutant,2,FALSE)</f>
        <v>0.16240789999999999</v>
      </c>
      <c r="P476">
        <f>SUMIFS('EPS BAU Outputs'!O:O,'EPS BAU Outputs'!$A:$A,"*"&amp;$C476&amp;"*",'EPS BAU Outputs'!$A:$A,"*"&amp;$B476&amp;"*",'EPS BAU Outputs'!$A:$A,"*"&amp;$A476&amp;"*",'EPS BAU Outputs'!$B:$B,$B$472)/10^12*VLOOKUP($C476,GWPbyPollutant,2,FALSE)</f>
        <v>0.16137704999999999</v>
      </c>
      <c r="Q476">
        <f>SUMIFS('EPS BAU Outputs'!P:P,'EPS BAU Outputs'!$A:$A,"*"&amp;$C476&amp;"*",'EPS BAU Outputs'!$A:$A,"*"&amp;$B476&amp;"*",'EPS BAU Outputs'!$A:$A,"*"&amp;$A476&amp;"*",'EPS BAU Outputs'!$B:$B,$B$472)/10^12*VLOOKUP($C476,GWPbyPollutant,2,FALSE)</f>
        <v>0.16074369999999999</v>
      </c>
      <c r="R476">
        <f>SUMIFS('EPS BAU Outputs'!Q:Q,'EPS BAU Outputs'!$A:$A,"*"&amp;$C476&amp;"*",'EPS BAU Outputs'!$A:$A,"*"&amp;$B476&amp;"*",'EPS BAU Outputs'!$A:$A,"*"&amp;$A476&amp;"*",'EPS BAU Outputs'!$B:$B,$B$472)/10^12*VLOOKUP($C476,GWPbyPollutant,2,FALSE)</f>
        <v>0.15950350000000002</v>
      </c>
      <c r="S476">
        <f>SUMIFS('EPS BAU Outputs'!R:R,'EPS BAU Outputs'!$A:$A,"*"&amp;$C476&amp;"*",'EPS BAU Outputs'!$A:$A,"*"&amp;$B476&amp;"*",'EPS BAU Outputs'!$A:$A,"*"&amp;$A476&amp;"*",'EPS BAU Outputs'!$B:$B,$B$472)/10^12*VLOOKUP($C476,GWPbyPollutant,2,FALSE)</f>
        <v>0.15862370000000001</v>
      </c>
      <c r="T476">
        <f>SUMIFS('EPS BAU Outputs'!S:S,'EPS BAU Outputs'!$A:$A,"*"&amp;$C476&amp;"*",'EPS BAU Outputs'!$A:$A,"*"&amp;$B476&amp;"*",'EPS BAU Outputs'!$A:$A,"*"&amp;$A476&amp;"*",'EPS BAU Outputs'!$B:$B,$B$472)/10^12*VLOOKUP($C476,GWPbyPollutant,2,FALSE)</f>
        <v>0.15768294999999999</v>
      </c>
      <c r="U476">
        <f>SUMIFS('EPS BAU Outputs'!T:T,'EPS BAU Outputs'!$A:$A,"*"&amp;$C476&amp;"*",'EPS BAU Outputs'!$A:$A,"*"&amp;$B476&amp;"*",'EPS BAU Outputs'!$A:$A,"*"&amp;$A476&amp;"*",'EPS BAU Outputs'!$B:$B,$B$472)/10^12*VLOOKUP($C476,GWPbyPollutant,2,FALSE)</f>
        <v>0.1561592</v>
      </c>
      <c r="V476">
        <f>SUMIFS('EPS BAU Outputs'!U:U,'EPS BAU Outputs'!$A:$A,"*"&amp;$C476&amp;"*",'EPS BAU Outputs'!$A:$A,"*"&amp;$B476&amp;"*",'EPS BAU Outputs'!$A:$A,"*"&amp;$A476&amp;"*",'EPS BAU Outputs'!$B:$B,$B$472)/10^12*VLOOKUP($C476,GWPbyPollutant,2,FALSE)</f>
        <v>0.15488455000000001</v>
      </c>
      <c r="W476">
        <f>SUMIFS('EPS BAU Outputs'!V:V,'EPS BAU Outputs'!$A:$A,"*"&amp;$C476&amp;"*",'EPS BAU Outputs'!$A:$A,"*"&amp;$B476&amp;"*",'EPS BAU Outputs'!$A:$A,"*"&amp;$A476&amp;"*",'EPS BAU Outputs'!$B:$B,$B$472)/10^12*VLOOKUP($C476,GWPbyPollutant,2,FALSE)</f>
        <v>0.15361519999999998</v>
      </c>
      <c r="X476">
        <f>SUMIFS('EPS BAU Outputs'!W:W,'EPS BAU Outputs'!$A:$A,"*"&amp;$C476&amp;"*",'EPS BAU Outputs'!$A:$A,"*"&amp;$B476&amp;"*",'EPS BAU Outputs'!$A:$A,"*"&amp;$A476&amp;"*",'EPS BAU Outputs'!$B:$B,$B$472)/10^12*VLOOKUP($C476,GWPbyPollutant,2,FALSE)</f>
        <v>0.15240945</v>
      </c>
      <c r="Y476">
        <f>SUMIFS('EPS BAU Outputs'!X:X,'EPS BAU Outputs'!$A:$A,"*"&amp;$C476&amp;"*",'EPS BAU Outputs'!$A:$A,"*"&amp;$B476&amp;"*",'EPS BAU Outputs'!$A:$A,"*"&amp;$A476&amp;"*",'EPS BAU Outputs'!$B:$B,$B$472)/10^12*VLOOKUP($C476,GWPbyPollutant,2,FALSE)</f>
        <v>0.15071080000000001</v>
      </c>
      <c r="Z476">
        <f>SUMIFS('EPS BAU Outputs'!Y:Y,'EPS BAU Outputs'!$A:$A,"*"&amp;$C476&amp;"*",'EPS BAU Outputs'!$A:$A,"*"&amp;$B476&amp;"*",'EPS BAU Outputs'!$A:$A,"*"&amp;$A476&amp;"*",'EPS BAU Outputs'!$B:$B,$B$472)/10^12*VLOOKUP($C476,GWPbyPollutant,2,FALSE)</f>
        <v>0.15033449999999998</v>
      </c>
      <c r="AA476">
        <f>SUMIFS('EPS BAU Outputs'!Z:Z,'EPS BAU Outputs'!$A:$A,"*"&amp;$C476&amp;"*",'EPS BAU Outputs'!$A:$A,"*"&amp;$B476&amp;"*",'EPS BAU Outputs'!$A:$A,"*"&amp;$A476&amp;"*",'EPS BAU Outputs'!$B:$B,$B$472)/10^12*VLOOKUP($C476,GWPbyPollutant,2,FALSE)</f>
        <v>0.14884519999999998</v>
      </c>
      <c r="AB476">
        <f>SUMIFS('EPS BAU Outputs'!AA:AA,'EPS BAU Outputs'!$A:$A,"*"&amp;$C476&amp;"*",'EPS BAU Outputs'!$A:$A,"*"&amp;$B476&amp;"*",'EPS BAU Outputs'!$A:$A,"*"&amp;$A476&amp;"*",'EPS BAU Outputs'!$B:$B,$B$472)/10^12*VLOOKUP($C476,GWPbyPollutant,2,FALSE)</f>
        <v>0.14801309999999998</v>
      </c>
      <c r="AC476">
        <f>SUMIFS('EPS BAU Outputs'!AB:AB,'EPS BAU Outputs'!$A:$A,"*"&amp;$C476&amp;"*",'EPS BAU Outputs'!$A:$A,"*"&amp;$B476&amp;"*",'EPS BAU Outputs'!$A:$A,"*"&amp;$A476&amp;"*",'EPS BAU Outputs'!$B:$B,$B$472)/10^12*VLOOKUP($C476,GWPbyPollutant,2,FALSE)</f>
        <v>0.14774280000000001</v>
      </c>
      <c r="AD476">
        <f>SUMIFS('EPS BAU Outputs'!AC:AC,'EPS BAU Outputs'!$A:$A,"*"&amp;$C476&amp;"*",'EPS BAU Outputs'!$A:$A,"*"&amp;$B476&amp;"*",'EPS BAU Outputs'!$A:$A,"*"&amp;$A476&amp;"*",'EPS BAU Outputs'!$B:$B,$B$472)/10^12*VLOOKUP($C476,GWPbyPollutant,2,FALSE)</f>
        <v>0.14713594999999999</v>
      </c>
      <c r="AE476">
        <f>SUMIFS('EPS BAU Outputs'!AD:AD,'EPS BAU Outputs'!$A:$A,"*"&amp;$C476&amp;"*",'EPS BAU Outputs'!$A:$A,"*"&amp;$B476&amp;"*",'EPS BAU Outputs'!$A:$A,"*"&amp;$A476&amp;"*",'EPS BAU Outputs'!$B:$B,$B$472)/10^12*VLOOKUP($C476,GWPbyPollutant,2,FALSE)</f>
        <v>0.14639659999999999</v>
      </c>
      <c r="AF476">
        <f>SUMIFS('EPS BAU Outputs'!AE:AE,'EPS BAU Outputs'!$A:$A,"*"&amp;$C476&amp;"*",'EPS BAU Outputs'!$A:$A,"*"&amp;$B476&amp;"*",'EPS BAU Outputs'!$A:$A,"*"&amp;$A476&amp;"*",'EPS BAU Outputs'!$B:$B,$B$472)/10^12*VLOOKUP($C476,GWPbyPollutant,2,FALSE)</f>
        <v>0.14640454999999999</v>
      </c>
      <c r="AG476">
        <f>SUMIFS('EPS BAU Outputs'!AF:AF,'EPS BAU Outputs'!$A:$A,"*"&amp;$C476&amp;"*",'EPS BAU Outputs'!$A:$A,"*"&amp;$B476&amp;"*",'EPS BAU Outputs'!$A:$A,"*"&amp;$A476&amp;"*",'EPS BAU Outputs'!$B:$B,$B$472)/10^12*VLOOKUP($C476,GWPbyPollutant,2,FALSE)</f>
        <v>0.14630650000000001</v>
      </c>
      <c r="AH476">
        <f>SUMIFS('EPS BAU Outputs'!AG:AG,'EPS BAU Outputs'!$A:$A,"*"&amp;$C476&amp;"*",'EPS BAU Outputs'!$A:$A,"*"&amp;$B476&amp;"*",'EPS BAU Outputs'!$A:$A,"*"&amp;$A476&amp;"*",'EPS BAU Outputs'!$B:$B,$B$472)/10^12*VLOOKUP($C476,GWPbyPollutant,2,FALSE)</f>
        <v>0.14590634999999999</v>
      </c>
    </row>
    <row r="477" spans="1:38" hidden="1" outlineLevel="1">
      <c r="A477" t="s">
        <v>597</v>
      </c>
      <c r="B477" t="s">
        <v>521</v>
      </c>
      <c r="C477" t="s">
        <v>595</v>
      </c>
      <c r="D477">
        <f>SUMIFS('EPS BAU Outputs'!C:C,'EPS BAU Outputs'!$A:$A,"*"&amp;$C477&amp;"*",'EPS BAU Outputs'!$A:$A,"*"&amp;$B477&amp;"*",'EPS BAU Outputs'!$A:$A,"*"&amp;$A477&amp;"*",'EPS BAU Outputs'!$B:$B,$B$472)/10^12*VLOOKUP($C477,GWPbyPollutant,2,FALSE)</f>
        <v>0</v>
      </c>
      <c r="E477">
        <f>SUMIFS('EPS BAU Outputs'!D:D,'EPS BAU Outputs'!$A:$A,"*"&amp;$C477&amp;"*",'EPS BAU Outputs'!$A:$A,"*"&amp;$B477&amp;"*",'EPS BAU Outputs'!$A:$A,"*"&amp;$A477&amp;"*",'EPS BAU Outputs'!$B:$B,$B$472)/10^12*VLOOKUP($C477,GWPbyPollutant,2,FALSE)</f>
        <v>0</v>
      </c>
      <c r="F477">
        <f>SUMIFS('EPS BAU Outputs'!E:E,'EPS BAU Outputs'!$A:$A,"*"&amp;$C477&amp;"*",'EPS BAU Outputs'!$A:$A,"*"&amp;$B477&amp;"*",'EPS BAU Outputs'!$A:$A,"*"&amp;$A477&amp;"*",'EPS BAU Outputs'!$B:$B,$B$472)/10^12*VLOOKUP($C477,GWPbyPollutant,2,FALSE)</f>
        <v>0</v>
      </c>
      <c r="G477">
        <f>SUMIFS('EPS BAU Outputs'!F:F,'EPS BAU Outputs'!$A:$A,"*"&amp;$C477&amp;"*",'EPS BAU Outputs'!$A:$A,"*"&amp;$B477&amp;"*",'EPS BAU Outputs'!$A:$A,"*"&amp;$A477&amp;"*",'EPS BAU Outputs'!$B:$B,$B$472)/10^12*VLOOKUP($C477,GWPbyPollutant,2,FALSE)</f>
        <v>0</v>
      </c>
      <c r="H477">
        <f>SUMIFS('EPS BAU Outputs'!G:G,'EPS BAU Outputs'!$A:$A,"*"&amp;$C477&amp;"*",'EPS BAU Outputs'!$A:$A,"*"&amp;$B477&amp;"*",'EPS BAU Outputs'!$A:$A,"*"&amp;$A477&amp;"*",'EPS BAU Outputs'!$B:$B,$B$472)/10^12*VLOOKUP($C477,GWPbyPollutant,2,FALSE)</f>
        <v>0</v>
      </c>
      <c r="I477">
        <f>SUMIFS('EPS BAU Outputs'!H:H,'EPS BAU Outputs'!$A:$A,"*"&amp;$C477&amp;"*",'EPS BAU Outputs'!$A:$A,"*"&amp;$B477&amp;"*",'EPS BAU Outputs'!$A:$A,"*"&amp;$A477&amp;"*",'EPS BAU Outputs'!$B:$B,$B$472)/10^12*VLOOKUP($C477,GWPbyPollutant,2,FALSE)</f>
        <v>0</v>
      </c>
      <c r="J477">
        <f>SUMIFS('EPS BAU Outputs'!I:I,'EPS BAU Outputs'!$A:$A,"*"&amp;$C477&amp;"*",'EPS BAU Outputs'!$A:$A,"*"&amp;$B477&amp;"*",'EPS BAU Outputs'!$A:$A,"*"&amp;$A477&amp;"*",'EPS BAU Outputs'!$B:$B,$B$472)/10^12*VLOOKUP($C477,GWPbyPollutant,2,FALSE)</f>
        <v>0</v>
      </c>
      <c r="K477">
        <f>SUMIFS('EPS BAU Outputs'!J:J,'EPS BAU Outputs'!$A:$A,"*"&amp;$C477&amp;"*",'EPS BAU Outputs'!$A:$A,"*"&amp;$B477&amp;"*",'EPS BAU Outputs'!$A:$A,"*"&amp;$A477&amp;"*",'EPS BAU Outputs'!$B:$B,$B$472)/10^12*VLOOKUP($C477,GWPbyPollutant,2,FALSE)</f>
        <v>0</v>
      </c>
      <c r="L477">
        <f>SUMIFS('EPS BAU Outputs'!K:K,'EPS BAU Outputs'!$A:$A,"*"&amp;$C477&amp;"*",'EPS BAU Outputs'!$A:$A,"*"&amp;$B477&amp;"*",'EPS BAU Outputs'!$A:$A,"*"&amp;$A477&amp;"*",'EPS BAU Outputs'!$B:$B,$B$472)/10^12*VLOOKUP($C477,GWPbyPollutant,2,FALSE)</f>
        <v>0</v>
      </c>
      <c r="M477">
        <f>SUMIFS('EPS BAU Outputs'!L:L,'EPS BAU Outputs'!$A:$A,"*"&amp;$C477&amp;"*",'EPS BAU Outputs'!$A:$A,"*"&amp;$B477&amp;"*",'EPS BAU Outputs'!$A:$A,"*"&amp;$A477&amp;"*",'EPS BAU Outputs'!$B:$B,$B$472)/10^12*VLOOKUP($C477,GWPbyPollutant,2,FALSE)</f>
        <v>0</v>
      </c>
      <c r="N477">
        <f>SUMIFS('EPS BAU Outputs'!M:M,'EPS BAU Outputs'!$A:$A,"*"&amp;$C477&amp;"*",'EPS BAU Outputs'!$A:$A,"*"&amp;$B477&amp;"*",'EPS BAU Outputs'!$A:$A,"*"&amp;$A477&amp;"*",'EPS BAU Outputs'!$B:$B,$B$472)/10^12*VLOOKUP($C477,GWPbyPollutant,2,FALSE)</f>
        <v>0</v>
      </c>
      <c r="O477">
        <f>SUMIFS('EPS BAU Outputs'!N:N,'EPS BAU Outputs'!$A:$A,"*"&amp;$C477&amp;"*",'EPS BAU Outputs'!$A:$A,"*"&amp;$B477&amp;"*",'EPS BAU Outputs'!$A:$A,"*"&amp;$A477&amp;"*",'EPS BAU Outputs'!$B:$B,$B$472)/10^12*VLOOKUP($C477,GWPbyPollutant,2,FALSE)</f>
        <v>0</v>
      </c>
      <c r="P477">
        <f>SUMIFS('EPS BAU Outputs'!O:O,'EPS BAU Outputs'!$A:$A,"*"&amp;$C477&amp;"*",'EPS BAU Outputs'!$A:$A,"*"&amp;$B477&amp;"*",'EPS BAU Outputs'!$A:$A,"*"&amp;$A477&amp;"*",'EPS BAU Outputs'!$B:$B,$B$472)/10^12*VLOOKUP($C477,GWPbyPollutant,2,FALSE)</f>
        <v>0</v>
      </c>
      <c r="Q477">
        <f>SUMIFS('EPS BAU Outputs'!P:P,'EPS BAU Outputs'!$A:$A,"*"&amp;$C477&amp;"*",'EPS BAU Outputs'!$A:$A,"*"&amp;$B477&amp;"*",'EPS BAU Outputs'!$A:$A,"*"&amp;$A477&amp;"*",'EPS BAU Outputs'!$B:$B,$B$472)/10^12*VLOOKUP($C477,GWPbyPollutant,2,FALSE)</f>
        <v>0</v>
      </c>
      <c r="R477">
        <f>SUMIFS('EPS BAU Outputs'!Q:Q,'EPS BAU Outputs'!$A:$A,"*"&amp;$C477&amp;"*",'EPS BAU Outputs'!$A:$A,"*"&amp;$B477&amp;"*",'EPS BAU Outputs'!$A:$A,"*"&amp;$A477&amp;"*",'EPS BAU Outputs'!$B:$B,$B$472)/10^12*VLOOKUP($C477,GWPbyPollutant,2,FALSE)</f>
        <v>0</v>
      </c>
      <c r="S477">
        <f>SUMIFS('EPS BAU Outputs'!R:R,'EPS BAU Outputs'!$A:$A,"*"&amp;$C477&amp;"*",'EPS BAU Outputs'!$A:$A,"*"&amp;$B477&amp;"*",'EPS BAU Outputs'!$A:$A,"*"&amp;$A477&amp;"*",'EPS BAU Outputs'!$B:$B,$B$472)/10^12*VLOOKUP($C477,GWPbyPollutant,2,FALSE)</f>
        <v>0</v>
      </c>
      <c r="T477">
        <f>SUMIFS('EPS BAU Outputs'!S:S,'EPS BAU Outputs'!$A:$A,"*"&amp;$C477&amp;"*",'EPS BAU Outputs'!$A:$A,"*"&amp;$B477&amp;"*",'EPS BAU Outputs'!$A:$A,"*"&amp;$A477&amp;"*",'EPS BAU Outputs'!$B:$B,$B$472)/10^12*VLOOKUP($C477,GWPbyPollutant,2,FALSE)</f>
        <v>0</v>
      </c>
      <c r="U477">
        <f>SUMIFS('EPS BAU Outputs'!T:T,'EPS BAU Outputs'!$A:$A,"*"&amp;$C477&amp;"*",'EPS BAU Outputs'!$A:$A,"*"&amp;$B477&amp;"*",'EPS BAU Outputs'!$A:$A,"*"&amp;$A477&amp;"*",'EPS BAU Outputs'!$B:$B,$B$472)/10^12*VLOOKUP($C477,GWPbyPollutant,2,FALSE)</f>
        <v>0</v>
      </c>
      <c r="V477">
        <f>SUMIFS('EPS BAU Outputs'!U:U,'EPS BAU Outputs'!$A:$A,"*"&amp;$C477&amp;"*",'EPS BAU Outputs'!$A:$A,"*"&amp;$B477&amp;"*",'EPS BAU Outputs'!$A:$A,"*"&amp;$A477&amp;"*",'EPS BAU Outputs'!$B:$B,$B$472)/10^12*VLOOKUP($C477,GWPbyPollutant,2,FALSE)</f>
        <v>0</v>
      </c>
      <c r="W477">
        <f>SUMIFS('EPS BAU Outputs'!V:V,'EPS BAU Outputs'!$A:$A,"*"&amp;$C477&amp;"*",'EPS BAU Outputs'!$A:$A,"*"&amp;$B477&amp;"*",'EPS BAU Outputs'!$A:$A,"*"&amp;$A477&amp;"*",'EPS BAU Outputs'!$B:$B,$B$472)/10^12*VLOOKUP($C477,GWPbyPollutant,2,FALSE)</f>
        <v>0</v>
      </c>
      <c r="X477">
        <f>SUMIFS('EPS BAU Outputs'!W:W,'EPS BAU Outputs'!$A:$A,"*"&amp;$C477&amp;"*",'EPS BAU Outputs'!$A:$A,"*"&amp;$B477&amp;"*",'EPS BAU Outputs'!$A:$A,"*"&amp;$A477&amp;"*",'EPS BAU Outputs'!$B:$B,$B$472)/10^12*VLOOKUP($C477,GWPbyPollutant,2,FALSE)</f>
        <v>0</v>
      </c>
      <c r="Y477">
        <f>SUMIFS('EPS BAU Outputs'!X:X,'EPS BAU Outputs'!$A:$A,"*"&amp;$C477&amp;"*",'EPS BAU Outputs'!$A:$A,"*"&amp;$B477&amp;"*",'EPS BAU Outputs'!$A:$A,"*"&amp;$A477&amp;"*",'EPS BAU Outputs'!$B:$B,$B$472)/10^12*VLOOKUP($C477,GWPbyPollutant,2,FALSE)</f>
        <v>0</v>
      </c>
      <c r="Z477">
        <f>SUMIFS('EPS BAU Outputs'!Y:Y,'EPS BAU Outputs'!$A:$A,"*"&amp;$C477&amp;"*",'EPS BAU Outputs'!$A:$A,"*"&amp;$B477&amp;"*",'EPS BAU Outputs'!$A:$A,"*"&amp;$A477&amp;"*",'EPS BAU Outputs'!$B:$B,$B$472)/10^12*VLOOKUP($C477,GWPbyPollutant,2,FALSE)</f>
        <v>0</v>
      </c>
      <c r="AA477">
        <f>SUMIFS('EPS BAU Outputs'!Z:Z,'EPS BAU Outputs'!$A:$A,"*"&amp;$C477&amp;"*",'EPS BAU Outputs'!$A:$A,"*"&amp;$B477&amp;"*",'EPS BAU Outputs'!$A:$A,"*"&amp;$A477&amp;"*",'EPS BAU Outputs'!$B:$B,$B$472)/10^12*VLOOKUP($C477,GWPbyPollutant,2,FALSE)</f>
        <v>0</v>
      </c>
      <c r="AB477">
        <f>SUMIFS('EPS BAU Outputs'!AA:AA,'EPS BAU Outputs'!$A:$A,"*"&amp;$C477&amp;"*",'EPS BAU Outputs'!$A:$A,"*"&amp;$B477&amp;"*",'EPS BAU Outputs'!$A:$A,"*"&amp;$A477&amp;"*",'EPS BAU Outputs'!$B:$B,$B$472)/10^12*VLOOKUP($C477,GWPbyPollutant,2,FALSE)</f>
        <v>0</v>
      </c>
      <c r="AC477">
        <f>SUMIFS('EPS BAU Outputs'!AB:AB,'EPS BAU Outputs'!$A:$A,"*"&amp;$C477&amp;"*",'EPS BAU Outputs'!$A:$A,"*"&amp;$B477&amp;"*",'EPS BAU Outputs'!$A:$A,"*"&amp;$A477&amp;"*",'EPS BAU Outputs'!$B:$B,$B$472)/10^12*VLOOKUP($C477,GWPbyPollutant,2,FALSE)</f>
        <v>0</v>
      </c>
      <c r="AD477">
        <f>SUMIFS('EPS BAU Outputs'!AC:AC,'EPS BAU Outputs'!$A:$A,"*"&amp;$C477&amp;"*",'EPS BAU Outputs'!$A:$A,"*"&amp;$B477&amp;"*",'EPS BAU Outputs'!$A:$A,"*"&amp;$A477&amp;"*",'EPS BAU Outputs'!$B:$B,$B$472)/10^12*VLOOKUP($C477,GWPbyPollutant,2,FALSE)</f>
        <v>0</v>
      </c>
      <c r="AE477">
        <f>SUMIFS('EPS BAU Outputs'!AD:AD,'EPS BAU Outputs'!$A:$A,"*"&amp;$C477&amp;"*",'EPS BAU Outputs'!$A:$A,"*"&amp;$B477&amp;"*",'EPS BAU Outputs'!$A:$A,"*"&amp;$A477&amp;"*",'EPS BAU Outputs'!$B:$B,$B$472)/10^12*VLOOKUP($C477,GWPbyPollutant,2,FALSE)</f>
        <v>0</v>
      </c>
      <c r="AF477">
        <f>SUMIFS('EPS BAU Outputs'!AE:AE,'EPS BAU Outputs'!$A:$A,"*"&amp;$C477&amp;"*",'EPS BAU Outputs'!$A:$A,"*"&amp;$B477&amp;"*",'EPS BAU Outputs'!$A:$A,"*"&amp;$A477&amp;"*",'EPS BAU Outputs'!$B:$B,$B$472)/10^12*VLOOKUP($C477,GWPbyPollutant,2,FALSE)</f>
        <v>0</v>
      </c>
      <c r="AG477">
        <f>SUMIFS('EPS BAU Outputs'!AF:AF,'EPS BAU Outputs'!$A:$A,"*"&amp;$C477&amp;"*",'EPS BAU Outputs'!$A:$A,"*"&amp;$B477&amp;"*",'EPS BAU Outputs'!$A:$A,"*"&amp;$A477&amp;"*",'EPS BAU Outputs'!$B:$B,$B$472)/10^12*VLOOKUP($C477,GWPbyPollutant,2,FALSE)</f>
        <v>0</v>
      </c>
      <c r="AH477">
        <f>SUMIFS('EPS BAU Outputs'!AG:AG,'EPS BAU Outputs'!$A:$A,"*"&amp;$C477&amp;"*",'EPS BAU Outputs'!$A:$A,"*"&amp;$B477&amp;"*",'EPS BAU Outputs'!$A:$A,"*"&amp;$A477&amp;"*",'EPS BAU Outputs'!$B:$B,$B$472)/10^12*VLOOKUP($C477,GWPbyPollutant,2,FALSE)</f>
        <v>0</v>
      </c>
    </row>
    <row r="478" spans="1:38" hidden="1" outlineLevel="1">
      <c r="A478" t="s">
        <v>597</v>
      </c>
      <c r="B478" t="s">
        <v>522</v>
      </c>
      <c r="C478" t="s">
        <v>412</v>
      </c>
      <c r="D478">
        <f>SUMIFS('EPS BAU Outputs'!C:C,'EPS BAU Outputs'!$A:$A,"*"&amp;$C478&amp;"*",'EPS BAU Outputs'!$A:$A,"*"&amp;$B478&amp;"*",'EPS BAU Outputs'!$A:$A,"*"&amp;$A478&amp;"*",'EPS BAU Outputs'!$B:$B,$B$472)/10^12*VLOOKUP($C478,GWPbyPollutant,2,FALSE)</f>
        <v>0.73946879999999993</v>
      </c>
      <c r="E478">
        <f>SUMIFS('EPS BAU Outputs'!D:D,'EPS BAU Outputs'!$A:$A,"*"&amp;$C478&amp;"*",'EPS BAU Outputs'!$A:$A,"*"&amp;$B478&amp;"*",'EPS BAU Outputs'!$A:$A,"*"&amp;$A478&amp;"*",'EPS BAU Outputs'!$B:$B,$B$472)/10^12*VLOOKUP($C478,GWPbyPollutant,2,FALSE)</f>
        <v>0.73658479999999993</v>
      </c>
      <c r="F478">
        <f>SUMIFS('EPS BAU Outputs'!E:E,'EPS BAU Outputs'!$A:$A,"*"&amp;$C478&amp;"*",'EPS BAU Outputs'!$A:$A,"*"&amp;$B478&amp;"*",'EPS BAU Outputs'!$A:$A,"*"&amp;$A478&amp;"*",'EPS BAU Outputs'!$B:$B,$B$472)/10^12*VLOOKUP($C478,GWPbyPollutant,2,FALSE)</f>
        <v>0.7480116</v>
      </c>
      <c r="G478">
        <f>SUMIFS('EPS BAU Outputs'!F:F,'EPS BAU Outputs'!$A:$A,"*"&amp;$C478&amp;"*",'EPS BAU Outputs'!$A:$A,"*"&amp;$B478&amp;"*",'EPS BAU Outputs'!$A:$A,"*"&amp;$A478&amp;"*",'EPS BAU Outputs'!$B:$B,$B$472)/10^12*VLOOKUP($C478,GWPbyPollutant,2,FALSE)</f>
        <v>0.76723640000000004</v>
      </c>
      <c r="H478">
        <f>SUMIFS('EPS BAU Outputs'!G:G,'EPS BAU Outputs'!$A:$A,"*"&amp;$C478&amp;"*",'EPS BAU Outputs'!$A:$A,"*"&amp;$B478&amp;"*",'EPS BAU Outputs'!$A:$A,"*"&amp;$A478&amp;"*",'EPS BAU Outputs'!$B:$B,$B$472)/10^12*VLOOKUP($C478,GWPbyPollutant,2,FALSE)</f>
        <v>0.76586160000000003</v>
      </c>
      <c r="I478">
        <f>SUMIFS('EPS BAU Outputs'!H:H,'EPS BAU Outputs'!$A:$A,"*"&amp;$C478&amp;"*",'EPS BAU Outputs'!$A:$A,"*"&amp;$B478&amp;"*",'EPS BAU Outputs'!$A:$A,"*"&amp;$A478&amp;"*",'EPS BAU Outputs'!$B:$B,$B$472)/10^12*VLOOKUP($C478,GWPbyPollutant,2,FALSE)</f>
        <v>0.7526176</v>
      </c>
      <c r="J478">
        <f>SUMIFS('EPS BAU Outputs'!I:I,'EPS BAU Outputs'!$A:$A,"*"&amp;$C478&amp;"*",'EPS BAU Outputs'!$A:$A,"*"&amp;$B478&amp;"*",'EPS BAU Outputs'!$A:$A,"*"&amp;$A478&amp;"*",'EPS BAU Outputs'!$B:$B,$B$472)/10^12*VLOOKUP($C478,GWPbyPollutant,2,FALSE)</f>
        <v>0.76826680000000003</v>
      </c>
      <c r="K478">
        <f>SUMIFS('EPS BAU Outputs'!J:J,'EPS BAU Outputs'!$A:$A,"*"&amp;$C478&amp;"*",'EPS BAU Outputs'!$A:$A,"*"&amp;$B478&amp;"*",'EPS BAU Outputs'!$A:$A,"*"&amp;$A478&amp;"*",'EPS BAU Outputs'!$B:$B,$B$472)/10^12*VLOOKUP($C478,GWPbyPollutant,2,FALSE)</f>
        <v>0.7686868</v>
      </c>
      <c r="L478">
        <f>SUMIFS('EPS BAU Outputs'!K:K,'EPS BAU Outputs'!$A:$A,"*"&amp;$C478&amp;"*",'EPS BAU Outputs'!$A:$A,"*"&amp;$B478&amp;"*",'EPS BAU Outputs'!$A:$A,"*"&amp;$A478&amp;"*",'EPS BAU Outputs'!$B:$B,$B$472)/10^12*VLOOKUP($C478,GWPbyPollutant,2,FALSE)</f>
        <v>0.75479879999999999</v>
      </c>
      <c r="M478">
        <f>SUMIFS('EPS BAU Outputs'!L:L,'EPS BAU Outputs'!$A:$A,"*"&amp;$C478&amp;"*",'EPS BAU Outputs'!$A:$A,"*"&amp;$B478&amp;"*",'EPS BAU Outputs'!$A:$A,"*"&amp;$A478&amp;"*",'EPS BAU Outputs'!$B:$B,$B$472)/10^12*VLOOKUP($C478,GWPbyPollutant,2,FALSE)</f>
        <v>0.74216799999999994</v>
      </c>
      <c r="N478">
        <f>SUMIFS('EPS BAU Outputs'!M:M,'EPS BAU Outputs'!$A:$A,"*"&amp;$C478&amp;"*",'EPS BAU Outputs'!$A:$A,"*"&amp;$B478&amp;"*",'EPS BAU Outputs'!$A:$A,"*"&amp;$A478&amp;"*",'EPS BAU Outputs'!$B:$B,$B$472)/10^12*VLOOKUP($C478,GWPbyPollutant,2,FALSE)</f>
        <v>0.74005960000000004</v>
      </c>
      <c r="O478">
        <f>SUMIFS('EPS BAU Outputs'!N:N,'EPS BAU Outputs'!$A:$A,"*"&amp;$C478&amp;"*",'EPS BAU Outputs'!$A:$A,"*"&amp;$B478&amp;"*",'EPS BAU Outputs'!$A:$A,"*"&amp;$A478&amp;"*",'EPS BAU Outputs'!$B:$B,$B$472)/10^12*VLOOKUP($C478,GWPbyPollutant,2,FALSE)</f>
        <v>0.73606959999999999</v>
      </c>
      <c r="P478">
        <f>SUMIFS('EPS BAU Outputs'!O:O,'EPS BAU Outputs'!$A:$A,"*"&amp;$C478&amp;"*",'EPS BAU Outputs'!$A:$A,"*"&amp;$B478&amp;"*",'EPS BAU Outputs'!$A:$A,"*"&amp;$A478&amp;"*",'EPS BAU Outputs'!$B:$B,$B$472)/10^12*VLOOKUP($C478,GWPbyPollutant,2,FALSE)</f>
        <v>0.72658319999999998</v>
      </c>
      <c r="Q478">
        <f>SUMIFS('EPS BAU Outputs'!P:P,'EPS BAU Outputs'!$A:$A,"*"&amp;$C478&amp;"*",'EPS BAU Outputs'!$A:$A,"*"&amp;$B478&amp;"*",'EPS BAU Outputs'!$A:$A,"*"&amp;$A478&amp;"*",'EPS BAU Outputs'!$B:$B,$B$472)/10^12*VLOOKUP($C478,GWPbyPollutant,2,FALSE)</f>
        <v>0.74147640000000004</v>
      </c>
      <c r="R478">
        <f>SUMIFS('EPS BAU Outputs'!Q:Q,'EPS BAU Outputs'!$A:$A,"*"&amp;$C478&amp;"*",'EPS BAU Outputs'!$A:$A,"*"&amp;$B478&amp;"*",'EPS BAU Outputs'!$A:$A,"*"&amp;$A478&amp;"*",'EPS BAU Outputs'!$B:$B,$B$472)/10^12*VLOOKUP($C478,GWPbyPollutant,2,FALSE)</f>
        <v>0.7340004</v>
      </c>
      <c r="S478">
        <f>SUMIFS('EPS BAU Outputs'!R:R,'EPS BAU Outputs'!$A:$A,"*"&amp;$C478&amp;"*",'EPS BAU Outputs'!$A:$A,"*"&amp;$B478&amp;"*",'EPS BAU Outputs'!$A:$A,"*"&amp;$A478&amp;"*",'EPS BAU Outputs'!$B:$B,$B$472)/10^12*VLOOKUP($C478,GWPbyPollutant,2,FALSE)</f>
        <v>0.74488120000000002</v>
      </c>
      <c r="T478">
        <f>SUMIFS('EPS BAU Outputs'!S:S,'EPS BAU Outputs'!$A:$A,"*"&amp;$C478&amp;"*",'EPS BAU Outputs'!$A:$A,"*"&amp;$B478&amp;"*",'EPS BAU Outputs'!$A:$A,"*"&amp;$A478&amp;"*",'EPS BAU Outputs'!$B:$B,$B$472)/10^12*VLOOKUP($C478,GWPbyPollutant,2,FALSE)</f>
        <v>0.75159560000000003</v>
      </c>
      <c r="U478">
        <f>SUMIFS('EPS BAU Outputs'!T:T,'EPS BAU Outputs'!$A:$A,"*"&amp;$C478&amp;"*",'EPS BAU Outputs'!$A:$A,"*"&amp;$B478&amp;"*",'EPS BAU Outputs'!$A:$A,"*"&amp;$A478&amp;"*",'EPS BAU Outputs'!$B:$B,$B$472)/10^12*VLOOKUP($C478,GWPbyPollutant,2,FALSE)</f>
        <v>0.7404096</v>
      </c>
      <c r="V478">
        <f>SUMIFS('EPS BAU Outputs'!U:U,'EPS BAU Outputs'!$A:$A,"*"&amp;$C478&amp;"*",'EPS BAU Outputs'!$A:$A,"*"&amp;$B478&amp;"*",'EPS BAU Outputs'!$A:$A,"*"&amp;$A478&amp;"*",'EPS BAU Outputs'!$B:$B,$B$472)/10^12*VLOOKUP($C478,GWPbyPollutant,2,FALSE)</f>
        <v>0.71691199999999999</v>
      </c>
      <c r="W478">
        <f>SUMIFS('EPS BAU Outputs'!V:V,'EPS BAU Outputs'!$A:$A,"*"&amp;$C478&amp;"*",'EPS BAU Outputs'!$A:$A,"*"&amp;$B478&amp;"*",'EPS BAU Outputs'!$A:$A,"*"&amp;$A478&amp;"*",'EPS BAU Outputs'!$B:$B,$B$472)/10^12*VLOOKUP($C478,GWPbyPollutant,2,FALSE)</f>
        <v>0.71937040000000008</v>
      </c>
      <c r="X478">
        <f>SUMIFS('EPS BAU Outputs'!W:W,'EPS BAU Outputs'!$A:$A,"*"&amp;$C478&amp;"*",'EPS BAU Outputs'!$A:$A,"*"&amp;$B478&amp;"*",'EPS BAU Outputs'!$A:$A,"*"&amp;$A478&amp;"*",'EPS BAU Outputs'!$B:$B,$B$472)/10^12*VLOOKUP($C478,GWPbyPollutant,2,FALSE)</f>
        <v>0.73477039999999993</v>
      </c>
      <c r="Y478">
        <f>SUMIFS('EPS BAU Outputs'!X:X,'EPS BAU Outputs'!$A:$A,"*"&amp;$C478&amp;"*",'EPS BAU Outputs'!$A:$A,"*"&amp;$B478&amp;"*",'EPS BAU Outputs'!$A:$A,"*"&amp;$A478&amp;"*",'EPS BAU Outputs'!$B:$B,$B$472)/10^12*VLOOKUP($C478,GWPbyPollutant,2,FALSE)</f>
        <v>0.74868919999999994</v>
      </c>
      <c r="Z478">
        <f>SUMIFS('EPS BAU Outputs'!Y:Y,'EPS BAU Outputs'!$A:$A,"*"&amp;$C478&amp;"*",'EPS BAU Outputs'!$A:$A,"*"&amp;$B478&amp;"*",'EPS BAU Outputs'!$A:$A,"*"&amp;$A478&amp;"*",'EPS BAU Outputs'!$B:$B,$B$472)/10^12*VLOOKUP($C478,GWPbyPollutant,2,FALSE)</f>
        <v>0.77237719999999999</v>
      </c>
      <c r="AA478">
        <f>SUMIFS('EPS BAU Outputs'!Z:Z,'EPS BAU Outputs'!$A:$A,"*"&amp;$C478&amp;"*",'EPS BAU Outputs'!$A:$A,"*"&amp;$B478&amp;"*",'EPS BAU Outputs'!$A:$A,"*"&amp;$A478&amp;"*",'EPS BAU Outputs'!$B:$B,$B$472)/10^12*VLOOKUP($C478,GWPbyPollutant,2,FALSE)</f>
        <v>0.78586200000000006</v>
      </c>
      <c r="AB478">
        <f>SUMIFS('EPS BAU Outputs'!AA:AA,'EPS BAU Outputs'!$A:$A,"*"&amp;$C478&amp;"*",'EPS BAU Outputs'!$A:$A,"*"&amp;$B478&amp;"*",'EPS BAU Outputs'!$A:$A,"*"&amp;$A478&amp;"*",'EPS BAU Outputs'!$B:$B,$B$472)/10^12*VLOOKUP($C478,GWPbyPollutant,2,FALSE)</f>
        <v>0.78048879999999998</v>
      </c>
      <c r="AC478">
        <f>SUMIFS('EPS BAU Outputs'!AB:AB,'EPS BAU Outputs'!$A:$A,"*"&amp;$C478&amp;"*",'EPS BAU Outputs'!$A:$A,"*"&amp;$B478&amp;"*",'EPS BAU Outputs'!$A:$A,"*"&amp;$A478&amp;"*",'EPS BAU Outputs'!$B:$B,$B$472)/10^12*VLOOKUP($C478,GWPbyPollutant,2,FALSE)</f>
        <v>0.79262679999999996</v>
      </c>
      <c r="AD478">
        <f>SUMIFS('EPS BAU Outputs'!AC:AC,'EPS BAU Outputs'!$A:$A,"*"&amp;$C478&amp;"*",'EPS BAU Outputs'!$A:$A,"*"&amp;$B478&amp;"*",'EPS BAU Outputs'!$A:$A,"*"&amp;$A478&amp;"*",'EPS BAU Outputs'!$B:$B,$B$472)/10^12*VLOOKUP($C478,GWPbyPollutant,2,FALSE)</f>
        <v>0.74894400000000005</v>
      </c>
      <c r="AE478">
        <f>SUMIFS('EPS BAU Outputs'!AD:AD,'EPS BAU Outputs'!$A:$A,"*"&amp;$C478&amp;"*",'EPS BAU Outputs'!$A:$A,"*"&amp;$B478&amp;"*",'EPS BAU Outputs'!$A:$A,"*"&amp;$A478&amp;"*",'EPS BAU Outputs'!$B:$B,$B$472)/10^12*VLOOKUP($C478,GWPbyPollutant,2,FALSE)</f>
        <v>0.69239519999999999</v>
      </c>
      <c r="AF478">
        <f>SUMIFS('EPS BAU Outputs'!AE:AE,'EPS BAU Outputs'!$A:$A,"*"&amp;$C478&amp;"*",'EPS BAU Outputs'!$A:$A,"*"&amp;$B478&amp;"*",'EPS BAU Outputs'!$A:$A,"*"&amp;$A478&amp;"*",'EPS BAU Outputs'!$B:$B,$B$472)/10^12*VLOOKUP($C478,GWPbyPollutant,2,FALSE)</f>
        <v>0.70651560000000002</v>
      </c>
      <c r="AG478">
        <f>SUMIFS('EPS BAU Outputs'!AF:AF,'EPS BAU Outputs'!$A:$A,"*"&amp;$C478&amp;"*",'EPS BAU Outputs'!$A:$A,"*"&amp;$B478&amp;"*",'EPS BAU Outputs'!$A:$A,"*"&amp;$A478&amp;"*",'EPS BAU Outputs'!$B:$B,$B$472)/10^12*VLOOKUP($C478,GWPbyPollutant,2,FALSE)</f>
        <v>0.71975960000000005</v>
      </c>
      <c r="AH478">
        <f>SUMIFS('EPS BAU Outputs'!AG:AG,'EPS BAU Outputs'!$A:$A,"*"&amp;$C478&amp;"*",'EPS BAU Outputs'!$A:$A,"*"&amp;$B478&amp;"*",'EPS BAU Outputs'!$A:$A,"*"&amp;$A478&amp;"*",'EPS BAU Outputs'!$B:$B,$B$472)/10^12*VLOOKUP($C478,GWPbyPollutant,2,FALSE)</f>
        <v>0.7314832</v>
      </c>
    </row>
    <row r="479" spans="1:38" hidden="1" outlineLevel="1">
      <c r="A479" t="s">
        <v>597</v>
      </c>
      <c r="B479" t="s">
        <v>522</v>
      </c>
      <c r="C479" t="s">
        <v>411</v>
      </c>
      <c r="D479">
        <f>SUMIFS('EPS BAU Outputs'!C:C,'EPS BAU Outputs'!$A:$A,"*"&amp;$C479&amp;"*",'EPS BAU Outputs'!$A:$A,"*"&amp;$B479&amp;"*",'EPS BAU Outputs'!$A:$A,"*"&amp;$A479&amp;"*",'EPS BAU Outputs'!$B:$B,$B$472)/10^12*VLOOKUP($C479,GWPbyPollutant,2,FALSE)</f>
        <v>1.0017185500000001</v>
      </c>
      <c r="E479">
        <f>SUMIFS('EPS BAU Outputs'!D:D,'EPS BAU Outputs'!$A:$A,"*"&amp;$C479&amp;"*",'EPS BAU Outputs'!$A:$A,"*"&amp;$B479&amp;"*",'EPS BAU Outputs'!$A:$A,"*"&amp;$A479&amp;"*",'EPS BAU Outputs'!$B:$B,$B$472)/10^12*VLOOKUP($C479,GWPbyPollutant,2,FALSE)</f>
        <v>0.99699625000000003</v>
      </c>
      <c r="F479">
        <f>SUMIFS('EPS BAU Outputs'!E:E,'EPS BAU Outputs'!$A:$A,"*"&amp;$C479&amp;"*",'EPS BAU Outputs'!$A:$A,"*"&amp;$B479&amp;"*",'EPS BAU Outputs'!$A:$A,"*"&amp;$A479&amp;"*",'EPS BAU Outputs'!$B:$B,$B$472)/10^12*VLOOKUP($C479,GWPbyPollutant,2,FALSE)</f>
        <v>1.0118813</v>
      </c>
      <c r="G479">
        <f>SUMIFS('EPS BAU Outputs'!F:F,'EPS BAU Outputs'!$A:$A,"*"&amp;$C479&amp;"*",'EPS BAU Outputs'!$A:$A,"*"&amp;$B479&amp;"*",'EPS BAU Outputs'!$A:$A,"*"&amp;$A479&amp;"*",'EPS BAU Outputs'!$B:$B,$B$472)/10^12*VLOOKUP($C479,GWPbyPollutant,2,FALSE)</f>
        <v>1.03806065</v>
      </c>
      <c r="H479">
        <f>SUMIFS('EPS BAU Outputs'!G:G,'EPS BAU Outputs'!$A:$A,"*"&amp;$C479&amp;"*",'EPS BAU Outputs'!$A:$A,"*"&amp;$B479&amp;"*",'EPS BAU Outputs'!$A:$A,"*"&amp;$A479&amp;"*",'EPS BAU Outputs'!$B:$B,$B$472)/10^12*VLOOKUP($C479,GWPbyPollutant,2,FALSE)</f>
        <v>1.0350979499999999</v>
      </c>
      <c r="I479">
        <f>SUMIFS('EPS BAU Outputs'!H:H,'EPS BAU Outputs'!$A:$A,"*"&amp;$C479&amp;"*",'EPS BAU Outputs'!$A:$A,"*"&amp;$B479&amp;"*",'EPS BAU Outputs'!$A:$A,"*"&amp;$A479&amp;"*",'EPS BAU Outputs'!$B:$B,$B$472)/10^12*VLOOKUP($C479,GWPbyPollutant,2,FALSE)</f>
        <v>1.01598615</v>
      </c>
      <c r="J479">
        <f>SUMIFS('EPS BAU Outputs'!I:I,'EPS BAU Outputs'!$A:$A,"*"&amp;$C479&amp;"*",'EPS BAU Outputs'!$A:$A,"*"&amp;$B479&amp;"*",'EPS BAU Outputs'!$A:$A,"*"&amp;$A479&amp;"*",'EPS BAU Outputs'!$B:$B,$B$472)/10^12*VLOOKUP($C479,GWPbyPollutant,2,FALSE)</f>
        <v>1.0372629999999998</v>
      </c>
      <c r="K479">
        <f>SUMIFS('EPS BAU Outputs'!J:J,'EPS BAU Outputs'!$A:$A,"*"&amp;$C479&amp;"*",'EPS BAU Outputs'!$A:$A,"*"&amp;$B479&amp;"*",'EPS BAU Outputs'!$A:$A,"*"&amp;$A479&amp;"*",'EPS BAU Outputs'!$B:$B,$B$472)/10^12*VLOOKUP($C479,GWPbyPollutant,2,FALSE)</f>
        <v>1.03741935</v>
      </c>
      <c r="L479">
        <f>SUMIFS('EPS BAU Outputs'!K:K,'EPS BAU Outputs'!$A:$A,"*"&amp;$C479&amp;"*",'EPS BAU Outputs'!$A:$A,"*"&amp;$B479&amp;"*",'EPS BAU Outputs'!$A:$A,"*"&amp;$A479&amp;"*",'EPS BAU Outputs'!$B:$B,$B$472)/10^12*VLOOKUP($C479,GWPbyPollutant,2,FALSE)</f>
        <v>1.01766095</v>
      </c>
      <c r="M479">
        <f>SUMIFS('EPS BAU Outputs'!L:L,'EPS BAU Outputs'!$A:$A,"*"&amp;$C479&amp;"*",'EPS BAU Outputs'!$A:$A,"*"&amp;$B479&amp;"*",'EPS BAU Outputs'!$A:$A,"*"&amp;$A479&amp;"*",'EPS BAU Outputs'!$B:$B,$B$472)/10^12*VLOOKUP($C479,GWPbyPollutant,2,FALSE)</f>
        <v>0.99969660000000005</v>
      </c>
      <c r="N479">
        <f>SUMIFS('EPS BAU Outputs'!M:M,'EPS BAU Outputs'!$A:$A,"*"&amp;$C479&amp;"*",'EPS BAU Outputs'!$A:$A,"*"&amp;$B479&amp;"*",'EPS BAU Outputs'!$A:$A,"*"&amp;$A479&amp;"*",'EPS BAU Outputs'!$B:$B,$B$472)/10^12*VLOOKUP($C479,GWPbyPollutant,2,FALSE)</f>
        <v>0.99636024999999995</v>
      </c>
      <c r="O479">
        <f>SUMIFS('EPS BAU Outputs'!N:N,'EPS BAU Outputs'!$A:$A,"*"&amp;$C479&amp;"*",'EPS BAU Outputs'!$A:$A,"*"&amp;$B479&amp;"*",'EPS BAU Outputs'!$A:$A,"*"&amp;$A479&amp;"*",'EPS BAU Outputs'!$B:$B,$B$472)/10^12*VLOOKUP($C479,GWPbyPollutant,2,FALSE)</f>
        <v>0.99047194999999999</v>
      </c>
      <c r="P479">
        <f>SUMIFS('EPS BAU Outputs'!O:O,'EPS BAU Outputs'!$A:$A,"*"&amp;$C479&amp;"*",'EPS BAU Outputs'!$A:$A,"*"&amp;$B479&amp;"*",'EPS BAU Outputs'!$A:$A,"*"&amp;$A479&amp;"*",'EPS BAU Outputs'!$B:$B,$B$472)/10^12*VLOOKUP($C479,GWPbyPollutant,2,FALSE)</f>
        <v>0.9771398</v>
      </c>
      <c r="Q479">
        <f>SUMIFS('EPS BAU Outputs'!P:P,'EPS BAU Outputs'!$A:$A,"*"&amp;$C479&amp;"*",'EPS BAU Outputs'!$A:$A,"*"&amp;$B479&amp;"*",'EPS BAU Outputs'!$A:$A,"*"&amp;$A479&amp;"*",'EPS BAU Outputs'!$B:$B,$B$472)/10^12*VLOOKUP($C479,GWPbyPollutant,2,FALSE)</f>
        <v>0.99749710000000003</v>
      </c>
      <c r="R479">
        <f>SUMIFS('EPS BAU Outputs'!Q:Q,'EPS BAU Outputs'!$A:$A,"*"&amp;$C479&amp;"*",'EPS BAU Outputs'!$A:$A,"*"&amp;$B479&amp;"*",'EPS BAU Outputs'!$A:$A,"*"&amp;$A479&amp;"*",'EPS BAU Outputs'!$B:$B,$B$472)/10^12*VLOOKUP($C479,GWPbyPollutant,2,FALSE)</f>
        <v>0.9866374</v>
      </c>
      <c r="S479">
        <f>SUMIFS('EPS BAU Outputs'!R:R,'EPS BAU Outputs'!$A:$A,"*"&amp;$C479&amp;"*",'EPS BAU Outputs'!$A:$A,"*"&amp;$B479&amp;"*",'EPS BAU Outputs'!$A:$A,"*"&amp;$A479&amp;"*",'EPS BAU Outputs'!$B:$B,$B$472)/10^12*VLOOKUP($C479,GWPbyPollutant,2,FALSE)</f>
        <v>1.00157015</v>
      </c>
      <c r="T479">
        <f>SUMIFS('EPS BAU Outputs'!S:S,'EPS BAU Outputs'!$A:$A,"*"&amp;$C479&amp;"*",'EPS BAU Outputs'!$A:$A,"*"&amp;$B479&amp;"*",'EPS BAU Outputs'!$A:$A,"*"&amp;$A479&amp;"*",'EPS BAU Outputs'!$B:$B,$B$472)/10^12*VLOOKUP($C479,GWPbyPollutant,2,FALSE)</f>
        <v>1.0108849</v>
      </c>
      <c r="U479">
        <f>SUMIFS('EPS BAU Outputs'!T:T,'EPS BAU Outputs'!$A:$A,"*"&amp;$C479&amp;"*",'EPS BAU Outputs'!$A:$A,"*"&amp;$B479&amp;"*",'EPS BAU Outputs'!$A:$A,"*"&amp;$A479&amp;"*",'EPS BAU Outputs'!$B:$B,$B$472)/10^12*VLOOKUP($C479,GWPbyPollutant,2,FALSE)</f>
        <v>0.99539299999999997</v>
      </c>
      <c r="V479">
        <f>SUMIFS('EPS BAU Outputs'!U:U,'EPS BAU Outputs'!$A:$A,"*"&amp;$C479&amp;"*",'EPS BAU Outputs'!$A:$A,"*"&amp;$B479&amp;"*",'EPS BAU Outputs'!$A:$A,"*"&amp;$A479&amp;"*",'EPS BAU Outputs'!$B:$B,$B$472)/10^12*VLOOKUP($C479,GWPbyPollutant,2,FALSE)</f>
        <v>0.96283245000000006</v>
      </c>
      <c r="W479">
        <f>SUMIFS('EPS BAU Outputs'!V:V,'EPS BAU Outputs'!$A:$A,"*"&amp;$C479&amp;"*",'EPS BAU Outputs'!$A:$A,"*"&amp;$B479&amp;"*",'EPS BAU Outputs'!$A:$A,"*"&amp;$A479&amp;"*",'EPS BAU Outputs'!$B:$B,$B$472)/10^12*VLOOKUP($C479,GWPbyPollutant,2,FALSE)</f>
        <v>0.96628009999999998</v>
      </c>
      <c r="X479">
        <f>SUMIFS('EPS BAU Outputs'!W:W,'EPS BAU Outputs'!$A:$A,"*"&amp;$C479&amp;"*",'EPS BAU Outputs'!$A:$A,"*"&amp;$B479&amp;"*",'EPS BAU Outputs'!$A:$A,"*"&amp;$A479&amp;"*",'EPS BAU Outputs'!$B:$B,$B$472)/10^12*VLOOKUP($C479,GWPbyPollutant,2,FALSE)</f>
        <v>0.98783255000000003</v>
      </c>
      <c r="Y479">
        <f>SUMIFS('EPS BAU Outputs'!X:X,'EPS BAU Outputs'!$A:$A,"*"&amp;$C479&amp;"*",'EPS BAU Outputs'!$A:$A,"*"&amp;$B479&amp;"*",'EPS BAU Outputs'!$A:$A,"*"&amp;$A479&amp;"*",'EPS BAU Outputs'!$B:$B,$B$472)/10^12*VLOOKUP($C479,GWPbyPollutant,2,FALSE)</f>
        <v>1.0087304500000001</v>
      </c>
      <c r="Z479">
        <f>SUMIFS('EPS BAU Outputs'!Y:Y,'EPS BAU Outputs'!$A:$A,"*"&amp;$C479&amp;"*",'EPS BAU Outputs'!$A:$A,"*"&amp;$B479&amp;"*",'EPS BAU Outputs'!$A:$A,"*"&amp;$A479&amp;"*",'EPS BAU Outputs'!$B:$B,$B$472)/10^12*VLOOKUP($C479,GWPbyPollutant,2,FALSE)</f>
        <v>1.0408484499999999</v>
      </c>
      <c r="AA479">
        <f>SUMIFS('EPS BAU Outputs'!Z:Z,'EPS BAU Outputs'!$A:$A,"*"&amp;$C479&amp;"*",'EPS BAU Outputs'!$A:$A,"*"&amp;$B479&amp;"*",'EPS BAU Outputs'!$A:$A,"*"&amp;$A479&amp;"*",'EPS BAU Outputs'!$B:$B,$B$472)/10^12*VLOOKUP($C479,GWPbyPollutant,2,FALSE)</f>
        <v>1.0597641500000001</v>
      </c>
      <c r="AB479">
        <f>SUMIFS('EPS BAU Outputs'!AA:AA,'EPS BAU Outputs'!$A:$A,"*"&amp;$C479&amp;"*",'EPS BAU Outputs'!$A:$A,"*"&amp;$B479&amp;"*",'EPS BAU Outputs'!$A:$A,"*"&amp;$A479&amp;"*",'EPS BAU Outputs'!$B:$B,$B$472)/10^12*VLOOKUP($C479,GWPbyPollutant,2,FALSE)</f>
        <v>1.0527681499999999</v>
      </c>
      <c r="AC479">
        <f>SUMIFS('EPS BAU Outputs'!AB:AB,'EPS BAU Outputs'!$A:$A,"*"&amp;$C479&amp;"*",'EPS BAU Outputs'!$A:$A,"*"&amp;$B479&amp;"*",'EPS BAU Outputs'!$A:$A,"*"&amp;$A479&amp;"*",'EPS BAU Outputs'!$B:$B,$B$472)/10^12*VLOOKUP($C479,GWPbyPollutant,2,FALSE)</f>
        <v>1.0694393</v>
      </c>
      <c r="AD479">
        <f>SUMIFS('EPS BAU Outputs'!AC:AC,'EPS BAU Outputs'!$A:$A,"*"&amp;$C479&amp;"*",'EPS BAU Outputs'!$A:$A,"*"&amp;$B479&amp;"*",'EPS BAU Outputs'!$A:$A,"*"&amp;$A479&amp;"*",'EPS BAU Outputs'!$B:$B,$B$472)/10^12*VLOOKUP($C479,GWPbyPollutant,2,FALSE)</f>
        <v>1.0087172</v>
      </c>
      <c r="AE479">
        <f>SUMIFS('EPS BAU Outputs'!AD:AD,'EPS BAU Outputs'!$A:$A,"*"&amp;$C479&amp;"*",'EPS BAU Outputs'!$A:$A,"*"&amp;$B479&amp;"*",'EPS BAU Outputs'!$A:$A,"*"&amp;$A479&amp;"*",'EPS BAU Outputs'!$B:$B,$B$472)/10^12*VLOOKUP($C479,GWPbyPollutant,2,FALSE)</f>
        <v>0.9313239499999999</v>
      </c>
      <c r="AF479">
        <f>SUMIFS('EPS BAU Outputs'!AE:AE,'EPS BAU Outputs'!$A:$A,"*"&amp;$C479&amp;"*",'EPS BAU Outputs'!$A:$A,"*"&amp;$B479&amp;"*",'EPS BAU Outputs'!$A:$A,"*"&amp;$A479&amp;"*",'EPS BAU Outputs'!$B:$B,$B$472)/10^12*VLOOKUP($C479,GWPbyPollutant,2,FALSE)</f>
        <v>0.95030589999999993</v>
      </c>
      <c r="AG479">
        <f>SUMIFS('EPS BAU Outputs'!AF:AF,'EPS BAU Outputs'!$A:$A,"*"&amp;$C479&amp;"*",'EPS BAU Outputs'!$A:$A,"*"&amp;$B479&amp;"*",'EPS BAU Outputs'!$A:$A,"*"&amp;$A479&amp;"*",'EPS BAU Outputs'!$B:$B,$B$472)/10^12*VLOOKUP($C479,GWPbyPollutant,2,FALSE)</f>
        <v>0.96847430000000001</v>
      </c>
      <c r="AH479">
        <f>SUMIFS('EPS BAU Outputs'!AG:AG,'EPS BAU Outputs'!$A:$A,"*"&amp;$C479&amp;"*",'EPS BAU Outputs'!$A:$A,"*"&amp;$B479&amp;"*",'EPS BAU Outputs'!$A:$A,"*"&amp;$A479&amp;"*",'EPS BAU Outputs'!$B:$B,$B$472)/10^12*VLOOKUP($C479,GWPbyPollutant,2,FALSE)</f>
        <v>0.98418085</v>
      </c>
    </row>
    <row r="480" spans="1:38" hidden="1" outlineLevel="1">
      <c r="A480" t="s">
        <v>597</v>
      </c>
      <c r="B480" t="s">
        <v>522</v>
      </c>
      <c r="C480" t="s">
        <v>595</v>
      </c>
      <c r="D480">
        <f>SUMIFS('EPS BAU Outputs'!C:C,'EPS BAU Outputs'!$A:$A,"*"&amp;$C480&amp;"*",'EPS BAU Outputs'!$A:$A,"*"&amp;$B480&amp;"*",'EPS BAU Outputs'!$A:$A,"*"&amp;$A480&amp;"*",'EPS BAU Outputs'!$B:$B,$B$472)/10^12*VLOOKUP($C480,GWPbyPollutant,2,FALSE)</f>
        <v>0</v>
      </c>
      <c r="E480">
        <f>SUMIFS('EPS BAU Outputs'!D:D,'EPS BAU Outputs'!$A:$A,"*"&amp;$C480&amp;"*",'EPS BAU Outputs'!$A:$A,"*"&amp;$B480&amp;"*",'EPS BAU Outputs'!$A:$A,"*"&amp;$A480&amp;"*",'EPS BAU Outputs'!$B:$B,$B$472)/10^12*VLOOKUP($C480,GWPbyPollutant,2,FALSE)</f>
        <v>0</v>
      </c>
      <c r="F480">
        <f>SUMIFS('EPS BAU Outputs'!E:E,'EPS BAU Outputs'!$A:$A,"*"&amp;$C480&amp;"*",'EPS BAU Outputs'!$A:$A,"*"&amp;$B480&amp;"*",'EPS BAU Outputs'!$A:$A,"*"&amp;$A480&amp;"*",'EPS BAU Outputs'!$B:$B,$B$472)/10^12*VLOOKUP($C480,GWPbyPollutant,2,FALSE)</f>
        <v>0</v>
      </c>
      <c r="G480">
        <f>SUMIFS('EPS BAU Outputs'!F:F,'EPS BAU Outputs'!$A:$A,"*"&amp;$C480&amp;"*",'EPS BAU Outputs'!$A:$A,"*"&amp;$B480&amp;"*",'EPS BAU Outputs'!$A:$A,"*"&amp;$A480&amp;"*",'EPS BAU Outputs'!$B:$B,$B$472)/10^12*VLOOKUP($C480,GWPbyPollutant,2,FALSE)</f>
        <v>0</v>
      </c>
      <c r="H480">
        <f>SUMIFS('EPS BAU Outputs'!G:G,'EPS BAU Outputs'!$A:$A,"*"&amp;$C480&amp;"*",'EPS BAU Outputs'!$A:$A,"*"&amp;$B480&amp;"*",'EPS BAU Outputs'!$A:$A,"*"&amp;$A480&amp;"*",'EPS BAU Outputs'!$B:$B,$B$472)/10^12*VLOOKUP($C480,GWPbyPollutant,2,FALSE)</f>
        <v>0</v>
      </c>
      <c r="I480">
        <f>SUMIFS('EPS BAU Outputs'!H:H,'EPS BAU Outputs'!$A:$A,"*"&amp;$C480&amp;"*",'EPS BAU Outputs'!$A:$A,"*"&amp;$B480&amp;"*",'EPS BAU Outputs'!$A:$A,"*"&amp;$A480&amp;"*",'EPS BAU Outputs'!$B:$B,$B$472)/10^12*VLOOKUP($C480,GWPbyPollutant,2,FALSE)</f>
        <v>0</v>
      </c>
      <c r="J480">
        <f>SUMIFS('EPS BAU Outputs'!I:I,'EPS BAU Outputs'!$A:$A,"*"&amp;$C480&amp;"*",'EPS BAU Outputs'!$A:$A,"*"&amp;$B480&amp;"*",'EPS BAU Outputs'!$A:$A,"*"&amp;$A480&amp;"*",'EPS BAU Outputs'!$B:$B,$B$472)/10^12*VLOOKUP($C480,GWPbyPollutant,2,FALSE)</f>
        <v>0</v>
      </c>
      <c r="K480">
        <f>SUMIFS('EPS BAU Outputs'!J:J,'EPS BAU Outputs'!$A:$A,"*"&amp;$C480&amp;"*",'EPS BAU Outputs'!$A:$A,"*"&amp;$B480&amp;"*",'EPS BAU Outputs'!$A:$A,"*"&amp;$A480&amp;"*",'EPS BAU Outputs'!$B:$B,$B$472)/10^12*VLOOKUP($C480,GWPbyPollutant,2,FALSE)</f>
        <v>0</v>
      </c>
      <c r="L480">
        <f>SUMIFS('EPS BAU Outputs'!K:K,'EPS BAU Outputs'!$A:$A,"*"&amp;$C480&amp;"*",'EPS BAU Outputs'!$A:$A,"*"&amp;$B480&amp;"*",'EPS BAU Outputs'!$A:$A,"*"&amp;$A480&amp;"*",'EPS BAU Outputs'!$B:$B,$B$472)/10^12*VLOOKUP($C480,GWPbyPollutant,2,FALSE)</f>
        <v>0</v>
      </c>
      <c r="M480">
        <f>SUMIFS('EPS BAU Outputs'!L:L,'EPS BAU Outputs'!$A:$A,"*"&amp;$C480&amp;"*",'EPS BAU Outputs'!$A:$A,"*"&amp;$B480&amp;"*",'EPS BAU Outputs'!$A:$A,"*"&amp;$A480&amp;"*",'EPS BAU Outputs'!$B:$B,$B$472)/10^12*VLOOKUP($C480,GWPbyPollutant,2,FALSE)</f>
        <v>0</v>
      </c>
      <c r="N480">
        <f>SUMIFS('EPS BAU Outputs'!M:M,'EPS BAU Outputs'!$A:$A,"*"&amp;$C480&amp;"*",'EPS BAU Outputs'!$A:$A,"*"&amp;$B480&amp;"*",'EPS BAU Outputs'!$A:$A,"*"&amp;$A480&amp;"*",'EPS BAU Outputs'!$B:$B,$B$472)/10^12*VLOOKUP($C480,GWPbyPollutant,2,FALSE)</f>
        <v>0</v>
      </c>
      <c r="O480">
        <f>SUMIFS('EPS BAU Outputs'!N:N,'EPS BAU Outputs'!$A:$A,"*"&amp;$C480&amp;"*",'EPS BAU Outputs'!$A:$A,"*"&amp;$B480&amp;"*",'EPS BAU Outputs'!$A:$A,"*"&amp;$A480&amp;"*",'EPS BAU Outputs'!$B:$B,$B$472)/10^12*VLOOKUP($C480,GWPbyPollutant,2,FALSE)</f>
        <v>0</v>
      </c>
      <c r="P480">
        <f>SUMIFS('EPS BAU Outputs'!O:O,'EPS BAU Outputs'!$A:$A,"*"&amp;$C480&amp;"*",'EPS BAU Outputs'!$A:$A,"*"&amp;$B480&amp;"*",'EPS BAU Outputs'!$A:$A,"*"&amp;$A480&amp;"*",'EPS BAU Outputs'!$B:$B,$B$472)/10^12*VLOOKUP($C480,GWPbyPollutant,2,FALSE)</f>
        <v>0</v>
      </c>
      <c r="Q480">
        <f>SUMIFS('EPS BAU Outputs'!P:P,'EPS BAU Outputs'!$A:$A,"*"&amp;$C480&amp;"*",'EPS BAU Outputs'!$A:$A,"*"&amp;$B480&amp;"*",'EPS BAU Outputs'!$A:$A,"*"&amp;$A480&amp;"*",'EPS BAU Outputs'!$B:$B,$B$472)/10^12*VLOOKUP($C480,GWPbyPollutant,2,FALSE)</f>
        <v>0</v>
      </c>
      <c r="R480">
        <f>SUMIFS('EPS BAU Outputs'!Q:Q,'EPS BAU Outputs'!$A:$A,"*"&amp;$C480&amp;"*",'EPS BAU Outputs'!$A:$A,"*"&amp;$B480&amp;"*",'EPS BAU Outputs'!$A:$A,"*"&amp;$A480&amp;"*",'EPS BAU Outputs'!$B:$B,$B$472)/10^12*VLOOKUP($C480,GWPbyPollutant,2,FALSE)</f>
        <v>0</v>
      </c>
      <c r="S480">
        <f>SUMIFS('EPS BAU Outputs'!R:R,'EPS BAU Outputs'!$A:$A,"*"&amp;$C480&amp;"*",'EPS BAU Outputs'!$A:$A,"*"&amp;$B480&amp;"*",'EPS BAU Outputs'!$A:$A,"*"&amp;$A480&amp;"*",'EPS BAU Outputs'!$B:$B,$B$472)/10^12*VLOOKUP($C480,GWPbyPollutant,2,FALSE)</f>
        <v>0</v>
      </c>
      <c r="T480">
        <f>SUMIFS('EPS BAU Outputs'!S:S,'EPS BAU Outputs'!$A:$A,"*"&amp;$C480&amp;"*",'EPS BAU Outputs'!$A:$A,"*"&amp;$B480&amp;"*",'EPS BAU Outputs'!$A:$A,"*"&amp;$A480&amp;"*",'EPS BAU Outputs'!$B:$B,$B$472)/10^12*VLOOKUP($C480,GWPbyPollutant,2,FALSE)</f>
        <v>0</v>
      </c>
      <c r="U480">
        <f>SUMIFS('EPS BAU Outputs'!T:T,'EPS BAU Outputs'!$A:$A,"*"&amp;$C480&amp;"*",'EPS BAU Outputs'!$A:$A,"*"&amp;$B480&amp;"*",'EPS BAU Outputs'!$A:$A,"*"&amp;$A480&amp;"*",'EPS BAU Outputs'!$B:$B,$B$472)/10^12*VLOOKUP($C480,GWPbyPollutant,2,FALSE)</f>
        <v>0</v>
      </c>
      <c r="V480">
        <f>SUMIFS('EPS BAU Outputs'!U:U,'EPS BAU Outputs'!$A:$A,"*"&amp;$C480&amp;"*",'EPS BAU Outputs'!$A:$A,"*"&amp;$B480&amp;"*",'EPS BAU Outputs'!$A:$A,"*"&amp;$A480&amp;"*",'EPS BAU Outputs'!$B:$B,$B$472)/10^12*VLOOKUP($C480,GWPbyPollutant,2,FALSE)</f>
        <v>0</v>
      </c>
      <c r="W480">
        <f>SUMIFS('EPS BAU Outputs'!V:V,'EPS BAU Outputs'!$A:$A,"*"&amp;$C480&amp;"*",'EPS BAU Outputs'!$A:$A,"*"&amp;$B480&amp;"*",'EPS BAU Outputs'!$A:$A,"*"&amp;$A480&amp;"*",'EPS BAU Outputs'!$B:$B,$B$472)/10^12*VLOOKUP($C480,GWPbyPollutant,2,FALSE)</f>
        <v>0</v>
      </c>
      <c r="X480">
        <f>SUMIFS('EPS BAU Outputs'!W:W,'EPS BAU Outputs'!$A:$A,"*"&amp;$C480&amp;"*",'EPS BAU Outputs'!$A:$A,"*"&amp;$B480&amp;"*",'EPS BAU Outputs'!$A:$A,"*"&amp;$A480&amp;"*",'EPS BAU Outputs'!$B:$B,$B$472)/10^12*VLOOKUP($C480,GWPbyPollutant,2,FALSE)</f>
        <v>0</v>
      </c>
      <c r="Y480">
        <f>SUMIFS('EPS BAU Outputs'!X:X,'EPS BAU Outputs'!$A:$A,"*"&amp;$C480&amp;"*",'EPS BAU Outputs'!$A:$A,"*"&amp;$B480&amp;"*",'EPS BAU Outputs'!$A:$A,"*"&amp;$A480&amp;"*",'EPS BAU Outputs'!$B:$B,$B$472)/10^12*VLOOKUP($C480,GWPbyPollutant,2,FALSE)</f>
        <v>0</v>
      </c>
      <c r="Z480">
        <f>SUMIFS('EPS BAU Outputs'!Y:Y,'EPS BAU Outputs'!$A:$A,"*"&amp;$C480&amp;"*",'EPS BAU Outputs'!$A:$A,"*"&amp;$B480&amp;"*",'EPS BAU Outputs'!$A:$A,"*"&amp;$A480&amp;"*",'EPS BAU Outputs'!$B:$B,$B$472)/10^12*VLOOKUP($C480,GWPbyPollutant,2,FALSE)</f>
        <v>0</v>
      </c>
      <c r="AA480">
        <f>SUMIFS('EPS BAU Outputs'!Z:Z,'EPS BAU Outputs'!$A:$A,"*"&amp;$C480&amp;"*",'EPS BAU Outputs'!$A:$A,"*"&amp;$B480&amp;"*",'EPS BAU Outputs'!$A:$A,"*"&amp;$A480&amp;"*",'EPS BAU Outputs'!$B:$B,$B$472)/10^12*VLOOKUP($C480,GWPbyPollutant,2,FALSE)</f>
        <v>0</v>
      </c>
      <c r="AB480">
        <f>SUMIFS('EPS BAU Outputs'!AA:AA,'EPS BAU Outputs'!$A:$A,"*"&amp;$C480&amp;"*",'EPS BAU Outputs'!$A:$A,"*"&amp;$B480&amp;"*",'EPS BAU Outputs'!$A:$A,"*"&amp;$A480&amp;"*",'EPS BAU Outputs'!$B:$B,$B$472)/10^12*VLOOKUP($C480,GWPbyPollutant,2,FALSE)</f>
        <v>0</v>
      </c>
      <c r="AC480">
        <f>SUMIFS('EPS BAU Outputs'!AB:AB,'EPS BAU Outputs'!$A:$A,"*"&amp;$C480&amp;"*",'EPS BAU Outputs'!$A:$A,"*"&amp;$B480&amp;"*",'EPS BAU Outputs'!$A:$A,"*"&amp;$A480&amp;"*",'EPS BAU Outputs'!$B:$B,$B$472)/10^12*VLOOKUP($C480,GWPbyPollutant,2,FALSE)</f>
        <v>0</v>
      </c>
      <c r="AD480">
        <f>SUMIFS('EPS BAU Outputs'!AC:AC,'EPS BAU Outputs'!$A:$A,"*"&amp;$C480&amp;"*",'EPS BAU Outputs'!$A:$A,"*"&amp;$B480&amp;"*",'EPS BAU Outputs'!$A:$A,"*"&amp;$A480&amp;"*",'EPS BAU Outputs'!$B:$B,$B$472)/10^12*VLOOKUP($C480,GWPbyPollutant,2,FALSE)</f>
        <v>0</v>
      </c>
      <c r="AE480">
        <f>SUMIFS('EPS BAU Outputs'!AD:AD,'EPS BAU Outputs'!$A:$A,"*"&amp;$C480&amp;"*",'EPS BAU Outputs'!$A:$A,"*"&amp;$B480&amp;"*",'EPS BAU Outputs'!$A:$A,"*"&amp;$A480&amp;"*",'EPS BAU Outputs'!$B:$B,$B$472)/10^12*VLOOKUP($C480,GWPbyPollutant,2,FALSE)</f>
        <v>0</v>
      </c>
      <c r="AF480">
        <f>SUMIFS('EPS BAU Outputs'!AE:AE,'EPS BAU Outputs'!$A:$A,"*"&amp;$C480&amp;"*",'EPS BAU Outputs'!$A:$A,"*"&amp;$B480&amp;"*",'EPS BAU Outputs'!$A:$A,"*"&amp;$A480&amp;"*",'EPS BAU Outputs'!$B:$B,$B$472)/10^12*VLOOKUP($C480,GWPbyPollutant,2,FALSE)</f>
        <v>0</v>
      </c>
      <c r="AG480">
        <f>SUMIFS('EPS BAU Outputs'!AF:AF,'EPS BAU Outputs'!$A:$A,"*"&amp;$C480&amp;"*",'EPS BAU Outputs'!$A:$A,"*"&amp;$B480&amp;"*",'EPS BAU Outputs'!$A:$A,"*"&amp;$A480&amp;"*",'EPS BAU Outputs'!$B:$B,$B$472)/10^12*VLOOKUP($C480,GWPbyPollutant,2,FALSE)</f>
        <v>0</v>
      </c>
      <c r="AH480">
        <f>SUMIFS('EPS BAU Outputs'!AG:AG,'EPS BAU Outputs'!$A:$A,"*"&amp;$C480&amp;"*",'EPS BAU Outputs'!$A:$A,"*"&amp;$B480&amp;"*",'EPS BAU Outputs'!$A:$A,"*"&amp;$A480&amp;"*",'EPS BAU Outputs'!$B:$B,$B$472)/10^12*VLOOKUP($C480,GWPbyPollutant,2,FALSE)</f>
        <v>0</v>
      </c>
    </row>
    <row r="481" spans="1:34" hidden="1" outlineLevel="1">
      <c r="A481" t="s">
        <v>597</v>
      </c>
      <c r="B481" t="s">
        <v>523</v>
      </c>
      <c r="C481" t="s">
        <v>412</v>
      </c>
      <c r="D481">
        <f>SUMIFS('EPS BAU Outputs'!C:C,'EPS BAU Outputs'!$A:$A,"*"&amp;$C481&amp;"*",'EPS BAU Outputs'!$A:$A,"*"&amp;$B481&amp;"*",'EPS BAU Outputs'!$A:$A,"*"&amp;$A481&amp;"*",'EPS BAU Outputs'!$B:$B,$B$472)/10^12*VLOOKUP($C481,GWPbyPollutant,2,FALSE)</f>
        <v>2.55038E-2</v>
      </c>
      <c r="E481">
        <f>SUMIFS('EPS BAU Outputs'!D:D,'EPS BAU Outputs'!$A:$A,"*"&amp;$C481&amp;"*",'EPS BAU Outputs'!$A:$A,"*"&amp;$B481&amp;"*",'EPS BAU Outputs'!$A:$A,"*"&amp;$A481&amp;"*",'EPS BAU Outputs'!$B:$B,$B$472)/10^12*VLOOKUP($C481,GWPbyPollutant,2,FALSE)</f>
        <v>2.4638319999999998E-2</v>
      </c>
      <c r="F481">
        <f>SUMIFS('EPS BAU Outputs'!E:E,'EPS BAU Outputs'!$A:$A,"*"&amp;$C481&amp;"*",'EPS BAU Outputs'!$A:$A,"*"&amp;$B481&amp;"*",'EPS BAU Outputs'!$A:$A,"*"&amp;$A481&amp;"*",'EPS BAU Outputs'!$B:$B,$B$472)/10^12*VLOOKUP($C481,GWPbyPollutant,2,FALSE)</f>
        <v>2.396324E-2</v>
      </c>
      <c r="G481">
        <f>SUMIFS('EPS BAU Outputs'!F:F,'EPS BAU Outputs'!$A:$A,"*"&amp;$C481&amp;"*",'EPS BAU Outputs'!$A:$A,"*"&amp;$B481&amp;"*",'EPS BAU Outputs'!$A:$A,"*"&amp;$A481&amp;"*",'EPS BAU Outputs'!$B:$B,$B$472)/10^12*VLOOKUP($C481,GWPbyPollutant,2,FALSE)</f>
        <v>2.322544E-2</v>
      </c>
      <c r="H481">
        <f>SUMIFS('EPS BAU Outputs'!G:G,'EPS BAU Outputs'!$A:$A,"*"&amp;$C481&amp;"*",'EPS BAU Outputs'!$A:$A,"*"&amp;$B481&amp;"*",'EPS BAU Outputs'!$A:$A,"*"&amp;$A481&amp;"*",'EPS BAU Outputs'!$B:$B,$B$472)/10^12*VLOOKUP($C481,GWPbyPollutant,2,FALSE)</f>
        <v>2.2533839999999999E-2</v>
      </c>
      <c r="I481">
        <f>SUMIFS('EPS BAU Outputs'!H:H,'EPS BAU Outputs'!$A:$A,"*"&amp;$C481&amp;"*",'EPS BAU Outputs'!$A:$A,"*"&amp;$B481&amp;"*",'EPS BAU Outputs'!$A:$A,"*"&amp;$A481&amp;"*",'EPS BAU Outputs'!$B:$B,$B$472)/10^12*VLOOKUP($C481,GWPbyPollutant,2,FALSE)</f>
        <v>2.1882840000000001E-2</v>
      </c>
      <c r="J481">
        <f>SUMIFS('EPS BAU Outputs'!I:I,'EPS BAU Outputs'!$A:$A,"*"&amp;$C481&amp;"*",'EPS BAU Outputs'!$A:$A,"*"&amp;$B481&amp;"*",'EPS BAU Outputs'!$A:$A,"*"&amp;$A481&amp;"*",'EPS BAU Outputs'!$B:$B,$B$472)/10^12*VLOOKUP($C481,GWPbyPollutant,2,FALSE)</f>
        <v>2.1273279999999999E-2</v>
      </c>
      <c r="K481">
        <f>SUMIFS('EPS BAU Outputs'!J:J,'EPS BAU Outputs'!$A:$A,"*"&amp;$C481&amp;"*",'EPS BAU Outputs'!$A:$A,"*"&amp;$B481&amp;"*",'EPS BAU Outputs'!$A:$A,"*"&amp;$A481&amp;"*",'EPS BAU Outputs'!$B:$B,$B$472)/10^12*VLOOKUP($C481,GWPbyPollutant,2,FALSE)</f>
        <v>2.069704E-2</v>
      </c>
      <c r="L481">
        <f>SUMIFS('EPS BAU Outputs'!K:K,'EPS BAU Outputs'!$A:$A,"*"&amp;$C481&amp;"*",'EPS BAU Outputs'!$A:$A,"*"&amp;$B481&amp;"*",'EPS BAU Outputs'!$A:$A,"*"&amp;$A481&amp;"*",'EPS BAU Outputs'!$B:$B,$B$472)/10^12*VLOOKUP($C481,GWPbyPollutant,2,FALSE)</f>
        <v>2.0156920000000002E-2</v>
      </c>
      <c r="M481">
        <f>SUMIFS('EPS BAU Outputs'!L:L,'EPS BAU Outputs'!$A:$A,"*"&amp;$C481&amp;"*",'EPS BAU Outputs'!$A:$A,"*"&amp;$B481&amp;"*",'EPS BAU Outputs'!$A:$A,"*"&amp;$A481&amp;"*",'EPS BAU Outputs'!$B:$B,$B$472)/10^12*VLOOKUP($C481,GWPbyPollutant,2,FALSE)</f>
        <v>1.9647040000000001E-2</v>
      </c>
      <c r="N481">
        <f>SUMIFS('EPS BAU Outputs'!M:M,'EPS BAU Outputs'!$A:$A,"*"&amp;$C481&amp;"*",'EPS BAU Outputs'!$A:$A,"*"&amp;$B481&amp;"*",'EPS BAU Outputs'!$A:$A,"*"&amp;$A481&amp;"*",'EPS BAU Outputs'!$B:$B,$B$472)/10^12*VLOOKUP($C481,GWPbyPollutant,2,FALSE)</f>
        <v>1.9169639999999998E-2</v>
      </c>
      <c r="O481">
        <f>SUMIFS('EPS BAU Outputs'!N:N,'EPS BAU Outputs'!$A:$A,"*"&amp;$C481&amp;"*",'EPS BAU Outputs'!$A:$A,"*"&amp;$B481&amp;"*",'EPS BAU Outputs'!$A:$A,"*"&amp;$A481&amp;"*",'EPS BAU Outputs'!$B:$B,$B$472)/10^12*VLOOKUP($C481,GWPbyPollutant,2,FALSE)</f>
        <v>1.8717440000000002E-2</v>
      </c>
      <c r="P481">
        <f>SUMIFS('EPS BAU Outputs'!O:O,'EPS BAU Outputs'!$A:$A,"*"&amp;$C481&amp;"*",'EPS BAU Outputs'!$A:$A,"*"&amp;$B481&amp;"*",'EPS BAU Outputs'!$A:$A,"*"&amp;$A481&amp;"*",'EPS BAU Outputs'!$B:$B,$B$472)/10^12*VLOOKUP($C481,GWPbyPollutant,2,FALSE)</f>
        <v>1.8294919999999999E-2</v>
      </c>
      <c r="Q481">
        <f>SUMIFS('EPS BAU Outputs'!P:P,'EPS BAU Outputs'!$A:$A,"*"&amp;$C481&amp;"*",'EPS BAU Outputs'!$A:$A,"*"&amp;$B481&amp;"*",'EPS BAU Outputs'!$A:$A,"*"&amp;$A481&amp;"*",'EPS BAU Outputs'!$B:$B,$B$472)/10^12*VLOOKUP($C481,GWPbyPollutant,2,FALSE)</f>
        <v>1.7895640000000001E-2</v>
      </c>
      <c r="R481">
        <f>SUMIFS('EPS BAU Outputs'!Q:Q,'EPS BAU Outputs'!$A:$A,"*"&amp;$C481&amp;"*",'EPS BAU Outputs'!$A:$A,"*"&amp;$B481&amp;"*",'EPS BAU Outputs'!$A:$A,"*"&amp;$A481&amp;"*",'EPS BAU Outputs'!$B:$B,$B$472)/10^12*VLOOKUP($C481,GWPbyPollutant,2,FALSE)</f>
        <v>1.7515960000000001E-2</v>
      </c>
      <c r="S481">
        <f>SUMIFS('EPS BAU Outputs'!R:R,'EPS BAU Outputs'!$A:$A,"*"&amp;$C481&amp;"*",'EPS BAU Outputs'!$A:$A,"*"&amp;$B481&amp;"*",'EPS BAU Outputs'!$A:$A,"*"&amp;$A481&amp;"*",'EPS BAU Outputs'!$B:$B,$B$472)/10^12*VLOOKUP($C481,GWPbyPollutant,2,FALSE)</f>
        <v>1.7160920000000003E-2</v>
      </c>
      <c r="T481">
        <f>SUMIFS('EPS BAU Outputs'!S:S,'EPS BAU Outputs'!$A:$A,"*"&amp;$C481&amp;"*",'EPS BAU Outputs'!$A:$A,"*"&amp;$B481&amp;"*",'EPS BAU Outputs'!$A:$A,"*"&amp;$A481&amp;"*",'EPS BAU Outputs'!$B:$B,$B$472)/10^12*VLOOKUP($C481,GWPbyPollutant,2,FALSE)</f>
        <v>1.6824080000000002E-2</v>
      </c>
      <c r="U481">
        <f>SUMIFS('EPS BAU Outputs'!T:T,'EPS BAU Outputs'!$A:$A,"*"&amp;$C481&amp;"*",'EPS BAU Outputs'!$A:$A,"*"&amp;$B481&amp;"*",'EPS BAU Outputs'!$A:$A,"*"&amp;$A481&amp;"*",'EPS BAU Outputs'!$B:$B,$B$472)/10^12*VLOOKUP($C481,GWPbyPollutant,2,FALSE)</f>
        <v>1.6507399999999998E-2</v>
      </c>
      <c r="V481">
        <f>SUMIFS('EPS BAU Outputs'!U:U,'EPS BAU Outputs'!$A:$A,"*"&amp;$C481&amp;"*",'EPS BAU Outputs'!$A:$A,"*"&amp;$B481&amp;"*",'EPS BAU Outputs'!$A:$A,"*"&amp;$A481&amp;"*",'EPS BAU Outputs'!$B:$B,$B$472)/10^12*VLOOKUP($C481,GWPbyPollutant,2,FALSE)</f>
        <v>1.62092E-2</v>
      </c>
      <c r="W481">
        <f>SUMIFS('EPS BAU Outputs'!V:V,'EPS BAU Outputs'!$A:$A,"*"&amp;$C481&amp;"*",'EPS BAU Outputs'!$A:$A,"*"&amp;$B481&amp;"*",'EPS BAU Outputs'!$A:$A,"*"&amp;$A481&amp;"*",'EPS BAU Outputs'!$B:$B,$B$472)/10^12*VLOOKUP($C481,GWPbyPollutant,2,FALSE)</f>
        <v>1.5924440000000002E-2</v>
      </c>
      <c r="X481">
        <f>SUMIFS('EPS BAU Outputs'!W:W,'EPS BAU Outputs'!$A:$A,"*"&amp;$C481&amp;"*",'EPS BAU Outputs'!$A:$A,"*"&amp;$B481&amp;"*",'EPS BAU Outputs'!$A:$A,"*"&amp;$A481&amp;"*",'EPS BAU Outputs'!$B:$B,$B$472)/10^12*VLOOKUP($C481,GWPbyPollutant,2,FALSE)</f>
        <v>1.5657040000000001E-2</v>
      </c>
      <c r="Y481">
        <f>SUMIFS('EPS BAU Outputs'!X:X,'EPS BAU Outputs'!$A:$A,"*"&amp;$C481&amp;"*",'EPS BAU Outputs'!$A:$A,"*"&amp;$B481&amp;"*",'EPS BAU Outputs'!$A:$A,"*"&amp;$A481&amp;"*",'EPS BAU Outputs'!$B:$B,$B$472)/10^12*VLOOKUP($C481,GWPbyPollutant,2,FALSE)</f>
        <v>1.5405600000000002E-2</v>
      </c>
      <c r="Z481">
        <f>SUMIFS('EPS BAU Outputs'!Y:Y,'EPS BAU Outputs'!$A:$A,"*"&amp;$C481&amp;"*",'EPS BAU Outputs'!$A:$A,"*"&amp;$B481&amp;"*",'EPS BAU Outputs'!$A:$A,"*"&amp;$A481&amp;"*",'EPS BAU Outputs'!$B:$B,$B$472)/10^12*VLOOKUP($C481,GWPbyPollutant,2,FALSE)</f>
        <v>1.5167320000000001E-2</v>
      </c>
      <c r="AA481">
        <f>SUMIFS('EPS BAU Outputs'!Z:Z,'EPS BAU Outputs'!$A:$A,"*"&amp;$C481&amp;"*",'EPS BAU Outputs'!$A:$A,"*"&amp;$B481&amp;"*",'EPS BAU Outputs'!$A:$A,"*"&amp;$A481&amp;"*",'EPS BAU Outputs'!$B:$B,$B$472)/10^12*VLOOKUP($C481,GWPbyPollutant,2,FALSE)</f>
        <v>1.4937719999999998E-2</v>
      </c>
      <c r="AB481">
        <f>SUMIFS('EPS BAU Outputs'!AA:AA,'EPS BAU Outputs'!$A:$A,"*"&amp;$C481&amp;"*",'EPS BAU Outputs'!$A:$A,"*"&amp;$B481&amp;"*",'EPS BAU Outputs'!$A:$A,"*"&amp;$A481&amp;"*",'EPS BAU Outputs'!$B:$B,$B$472)/10^12*VLOOKUP($C481,GWPbyPollutant,2,FALSE)</f>
        <v>1.4724079999999999E-2</v>
      </c>
      <c r="AC481">
        <f>SUMIFS('EPS BAU Outputs'!AB:AB,'EPS BAU Outputs'!$A:$A,"*"&amp;$C481&amp;"*",'EPS BAU Outputs'!$A:$A,"*"&amp;$B481&amp;"*",'EPS BAU Outputs'!$A:$A,"*"&amp;$A481&amp;"*",'EPS BAU Outputs'!$B:$B,$B$472)/10^12*VLOOKUP($C481,GWPbyPollutant,2,FALSE)</f>
        <v>1.4521639999999999E-2</v>
      </c>
      <c r="AD481">
        <f>SUMIFS('EPS BAU Outputs'!AC:AC,'EPS BAU Outputs'!$A:$A,"*"&amp;$C481&amp;"*",'EPS BAU Outputs'!$A:$A,"*"&amp;$B481&amp;"*",'EPS BAU Outputs'!$A:$A,"*"&amp;$A481&amp;"*",'EPS BAU Outputs'!$B:$B,$B$472)/10^12*VLOOKUP($C481,GWPbyPollutant,2,FALSE)</f>
        <v>1.4326200000000001E-2</v>
      </c>
      <c r="AE481">
        <f>SUMIFS('EPS BAU Outputs'!AD:AD,'EPS BAU Outputs'!$A:$A,"*"&amp;$C481&amp;"*",'EPS BAU Outputs'!$A:$A,"*"&amp;$B481&amp;"*",'EPS BAU Outputs'!$A:$A,"*"&amp;$A481&amp;"*",'EPS BAU Outputs'!$B:$B,$B$472)/10^12*VLOOKUP($C481,GWPbyPollutant,2,FALSE)</f>
        <v>1.4143919999999999E-2</v>
      </c>
      <c r="AF481">
        <f>SUMIFS('EPS BAU Outputs'!AE:AE,'EPS BAU Outputs'!$A:$A,"*"&amp;$C481&amp;"*",'EPS BAU Outputs'!$A:$A,"*"&amp;$B481&amp;"*",'EPS BAU Outputs'!$A:$A,"*"&amp;$A481&amp;"*",'EPS BAU Outputs'!$B:$B,$B$472)/10^12*VLOOKUP($C481,GWPbyPollutant,2,FALSE)</f>
        <v>1.397088E-2</v>
      </c>
      <c r="AG481">
        <f>SUMIFS('EPS BAU Outputs'!AF:AF,'EPS BAU Outputs'!$A:$A,"*"&amp;$C481&amp;"*",'EPS BAU Outputs'!$A:$A,"*"&amp;$B481&amp;"*",'EPS BAU Outputs'!$A:$A,"*"&amp;$A481&amp;"*",'EPS BAU Outputs'!$B:$B,$B$472)/10^12*VLOOKUP($C481,GWPbyPollutant,2,FALSE)</f>
        <v>1.3806800000000001E-2</v>
      </c>
      <c r="AH481">
        <f>SUMIFS('EPS BAU Outputs'!AG:AG,'EPS BAU Outputs'!$A:$A,"*"&amp;$C481&amp;"*",'EPS BAU Outputs'!$A:$A,"*"&amp;$B481&amp;"*",'EPS BAU Outputs'!$A:$A,"*"&amp;$A481&amp;"*",'EPS BAU Outputs'!$B:$B,$B$472)/10^12*VLOOKUP($C481,GWPbyPollutant,2,FALSE)</f>
        <v>1.3650280000000001E-2</v>
      </c>
    </row>
    <row r="482" spans="1:34" hidden="1" outlineLevel="1">
      <c r="A482" t="s">
        <v>597</v>
      </c>
      <c r="B482" t="s">
        <v>523</v>
      </c>
      <c r="C482" t="s">
        <v>411</v>
      </c>
      <c r="D482">
        <f>SUMIFS('EPS BAU Outputs'!C:C,'EPS BAU Outputs'!$A:$A,"*"&amp;$C482&amp;"*",'EPS BAU Outputs'!$A:$A,"*"&amp;$B482&amp;"*",'EPS BAU Outputs'!$A:$A,"*"&amp;$A482&amp;"*",'EPS BAU Outputs'!$B:$B,$B$472)/10^12*VLOOKUP($C482,GWPbyPollutant,2,FALSE)</f>
        <v>3.5250299999999998E-2</v>
      </c>
      <c r="E482">
        <f>SUMIFS('EPS BAU Outputs'!D:D,'EPS BAU Outputs'!$A:$A,"*"&amp;$C482&amp;"*",'EPS BAU Outputs'!$A:$A,"*"&amp;$B482&amp;"*",'EPS BAU Outputs'!$A:$A,"*"&amp;$A482&amp;"*",'EPS BAU Outputs'!$B:$B,$B$472)/10^12*VLOOKUP($C482,GWPbyPollutant,2,FALSE)</f>
        <v>3.3866999999999994E-2</v>
      </c>
      <c r="F482">
        <f>SUMIFS('EPS BAU Outputs'!E:E,'EPS BAU Outputs'!$A:$A,"*"&amp;$C482&amp;"*",'EPS BAU Outputs'!$A:$A,"*"&amp;$B482&amp;"*",'EPS BAU Outputs'!$A:$A,"*"&amp;$A482&amp;"*",'EPS BAU Outputs'!$B:$B,$B$472)/10^12*VLOOKUP($C482,GWPbyPollutant,2,FALSE)</f>
        <v>3.271425E-2</v>
      </c>
      <c r="G482">
        <f>SUMIFS('EPS BAU Outputs'!F:F,'EPS BAU Outputs'!$A:$A,"*"&amp;$C482&amp;"*",'EPS BAU Outputs'!$A:$A,"*"&amp;$B482&amp;"*",'EPS BAU Outputs'!$A:$A,"*"&amp;$A482&amp;"*",'EPS BAU Outputs'!$B:$B,$B$472)/10^12*VLOOKUP($C482,GWPbyPollutant,2,FALSE)</f>
        <v>3.1450199999999998E-2</v>
      </c>
      <c r="H482">
        <f>SUMIFS('EPS BAU Outputs'!G:G,'EPS BAU Outputs'!$A:$A,"*"&amp;$C482&amp;"*",'EPS BAU Outputs'!$A:$A,"*"&amp;$B482&amp;"*",'EPS BAU Outputs'!$A:$A,"*"&amp;$A482&amp;"*",'EPS BAU Outputs'!$B:$B,$B$472)/10^12*VLOOKUP($C482,GWPbyPollutant,2,FALSE)</f>
        <v>3.0260350000000002E-2</v>
      </c>
      <c r="I482">
        <f>SUMIFS('EPS BAU Outputs'!H:H,'EPS BAU Outputs'!$A:$A,"*"&amp;$C482&amp;"*",'EPS BAU Outputs'!$A:$A,"*"&amp;$B482&amp;"*",'EPS BAU Outputs'!$A:$A,"*"&amp;$A482&amp;"*",'EPS BAU Outputs'!$B:$B,$B$472)/10^12*VLOOKUP($C482,GWPbyPollutant,2,FALSE)</f>
        <v>2.9142050000000003E-2</v>
      </c>
      <c r="J482">
        <f>SUMIFS('EPS BAU Outputs'!I:I,'EPS BAU Outputs'!$A:$A,"*"&amp;$C482&amp;"*",'EPS BAU Outputs'!$A:$A,"*"&amp;$B482&amp;"*",'EPS BAU Outputs'!$A:$A,"*"&amp;$A482&amp;"*",'EPS BAU Outputs'!$B:$B,$B$472)/10^12*VLOOKUP($C482,GWPbyPollutant,2,FALSE)</f>
        <v>2.809265E-2</v>
      </c>
      <c r="K482">
        <f>SUMIFS('EPS BAU Outputs'!J:J,'EPS BAU Outputs'!$A:$A,"*"&amp;$C482&amp;"*",'EPS BAU Outputs'!$A:$A,"*"&amp;$B482&amp;"*",'EPS BAU Outputs'!$A:$A,"*"&amp;$A482&amp;"*",'EPS BAU Outputs'!$B:$B,$B$472)/10^12*VLOOKUP($C482,GWPbyPollutant,2,FALSE)</f>
        <v>2.7098899999999999E-2</v>
      </c>
      <c r="L482">
        <f>SUMIFS('EPS BAU Outputs'!K:K,'EPS BAU Outputs'!$A:$A,"*"&amp;$C482&amp;"*",'EPS BAU Outputs'!$A:$A,"*"&amp;$B482&amp;"*",'EPS BAU Outputs'!$A:$A,"*"&amp;$A482&amp;"*",'EPS BAU Outputs'!$B:$B,$B$472)/10^12*VLOOKUP($C482,GWPbyPollutant,2,FALSE)</f>
        <v>2.6168750000000001E-2</v>
      </c>
      <c r="M482">
        <f>SUMIFS('EPS BAU Outputs'!L:L,'EPS BAU Outputs'!$A:$A,"*"&amp;$C482&amp;"*",'EPS BAU Outputs'!$A:$A,"*"&amp;$B482&amp;"*",'EPS BAU Outputs'!$A:$A,"*"&amp;$A482&amp;"*",'EPS BAU Outputs'!$B:$B,$B$472)/10^12*VLOOKUP($C482,GWPbyPollutant,2,FALSE)</f>
        <v>2.5288950000000001E-2</v>
      </c>
      <c r="N482">
        <f>SUMIFS('EPS BAU Outputs'!M:M,'EPS BAU Outputs'!$A:$A,"*"&amp;$C482&amp;"*",'EPS BAU Outputs'!$A:$A,"*"&amp;$B482&amp;"*",'EPS BAU Outputs'!$A:$A,"*"&amp;$A482&amp;"*",'EPS BAU Outputs'!$B:$B,$B$472)/10^12*VLOOKUP($C482,GWPbyPollutant,2,FALSE)</f>
        <v>2.4462150000000002E-2</v>
      </c>
      <c r="O482">
        <f>SUMIFS('EPS BAU Outputs'!N:N,'EPS BAU Outputs'!$A:$A,"*"&amp;$C482&amp;"*",'EPS BAU Outputs'!$A:$A,"*"&amp;$B482&amp;"*",'EPS BAU Outputs'!$A:$A,"*"&amp;$A482&amp;"*",'EPS BAU Outputs'!$B:$B,$B$472)/10^12*VLOOKUP($C482,GWPbyPollutant,2,FALSE)</f>
        <v>2.3683050000000001E-2</v>
      </c>
      <c r="P482">
        <f>SUMIFS('EPS BAU Outputs'!O:O,'EPS BAU Outputs'!$A:$A,"*"&amp;$C482&amp;"*",'EPS BAU Outputs'!$A:$A,"*"&amp;$B482&amp;"*",'EPS BAU Outputs'!$A:$A,"*"&amp;$A482&amp;"*",'EPS BAU Outputs'!$B:$B,$B$472)/10^12*VLOOKUP($C482,GWPbyPollutant,2,FALSE)</f>
        <v>2.2951650000000001E-2</v>
      </c>
      <c r="Q482">
        <f>SUMIFS('EPS BAU Outputs'!P:P,'EPS BAU Outputs'!$A:$A,"*"&amp;$C482&amp;"*",'EPS BAU Outputs'!$A:$A,"*"&amp;$B482&amp;"*",'EPS BAU Outputs'!$A:$A,"*"&amp;$A482&amp;"*",'EPS BAU Outputs'!$B:$B,$B$472)/10^12*VLOOKUP($C482,GWPbyPollutant,2,FALSE)</f>
        <v>2.2259999999999999E-2</v>
      </c>
      <c r="R482">
        <f>SUMIFS('EPS BAU Outputs'!Q:Q,'EPS BAU Outputs'!$A:$A,"*"&amp;$C482&amp;"*",'EPS BAU Outputs'!$A:$A,"*"&amp;$B482&amp;"*",'EPS BAU Outputs'!$A:$A,"*"&amp;$A482&amp;"*",'EPS BAU Outputs'!$B:$B,$B$472)/10^12*VLOOKUP($C482,GWPbyPollutant,2,FALSE)</f>
        <v>2.1605450000000002E-2</v>
      </c>
      <c r="S482">
        <f>SUMIFS('EPS BAU Outputs'!R:R,'EPS BAU Outputs'!$A:$A,"*"&amp;$C482&amp;"*",'EPS BAU Outputs'!$A:$A,"*"&amp;$B482&amp;"*",'EPS BAU Outputs'!$A:$A,"*"&amp;$A482&amp;"*",'EPS BAU Outputs'!$B:$B,$B$472)/10^12*VLOOKUP($C482,GWPbyPollutant,2,FALSE)</f>
        <v>2.0993299999999999E-2</v>
      </c>
      <c r="T482">
        <f>SUMIFS('EPS BAU Outputs'!S:S,'EPS BAU Outputs'!$A:$A,"*"&amp;$C482&amp;"*",'EPS BAU Outputs'!$A:$A,"*"&amp;$B482&amp;"*",'EPS BAU Outputs'!$A:$A,"*"&amp;$A482&amp;"*",'EPS BAU Outputs'!$B:$B,$B$472)/10^12*VLOOKUP($C482,GWPbyPollutant,2,FALSE)</f>
        <v>2.0410300000000003E-2</v>
      </c>
      <c r="U482">
        <f>SUMIFS('EPS BAU Outputs'!T:T,'EPS BAU Outputs'!$A:$A,"*"&amp;$C482&amp;"*",'EPS BAU Outputs'!$A:$A,"*"&amp;$B482&amp;"*",'EPS BAU Outputs'!$A:$A,"*"&amp;$A482&amp;"*",'EPS BAU Outputs'!$B:$B,$B$472)/10^12*VLOOKUP($C482,GWPbyPollutant,2,FALSE)</f>
        <v>1.9864400000000001E-2</v>
      </c>
      <c r="V482">
        <f>SUMIFS('EPS BAU Outputs'!U:U,'EPS BAU Outputs'!$A:$A,"*"&amp;$C482&amp;"*",'EPS BAU Outputs'!$A:$A,"*"&amp;$B482&amp;"*",'EPS BAU Outputs'!$A:$A,"*"&amp;$A482&amp;"*",'EPS BAU Outputs'!$B:$B,$B$472)/10^12*VLOOKUP($C482,GWPbyPollutant,2,FALSE)</f>
        <v>1.9347649999999997E-2</v>
      </c>
      <c r="W482">
        <f>SUMIFS('EPS BAU Outputs'!V:V,'EPS BAU Outputs'!$A:$A,"*"&amp;$C482&amp;"*",'EPS BAU Outputs'!$A:$A,"*"&amp;$B482&amp;"*",'EPS BAU Outputs'!$A:$A,"*"&amp;$A482&amp;"*",'EPS BAU Outputs'!$B:$B,$B$472)/10^12*VLOOKUP($C482,GWPbyPollutant,2,FALSE)</f>
        <v>1.88574E-2</v>
      </c>
      <c r="X482">
        <f>SUMIFS('EPS BAU Outputs'!W:W,'EPS BAU Outputs'!$A:$A,"*"&amp;$C482&amp;"*",'EPS BAU Outputs'!$A:$A,"*"&amp;$B482&amp;"*",'EPS BAU Outputs'!$A:$A,"*"&amp;$A482&amp;"*",'EPS BAU Outputs'!$B:$B,$B$472)/10^12*VLOOKUP($C482,GWPbyPollutant,2,FALSE)</f>
        <v>1.8396299999999997E-2</v>
      </c>
      <c r="Y482">
        <f>SUMIFS('EPS BAU Outputs'!X:X,'EPS BAU Outputs'!$A:$A,"*"&amp;$C482&amp;"*",'EPS BAU Outputs'!$A:$A,"*"&amp;$B482&amp;"*",'EPS BAU Outputs'!$A:$A,"*"&amp;$A482&amp;"*",'EPS BAU Outputs'!$B:$B,$B$472)/10^12*VLOOKUP($C482,GWPbyPollutant,2,FALSE)</f>
        <v>1.7961700000000001E-2</v>
      </c>
      <c r="Z482">
        <f>SUMIFS('EPS BAU Outputs'!Y:Y,'EPS BAU Outputs'!$A:$A,"*"&amp;$C482&amp;"*",'EPS BAU Outputs'!$A:$A,"*"&amp;$B482&amp;"*",'EPS BAU Outputs'!$A:$A,"*"&amp;$A482&amp;"*",'EPS BAU Outputs'!$B:$B,$B$472)/10^12*VLOOKUP($C482,GWPbyPollutant,2,FALSE)</f>
        <v>1.7550949999999999E-2</v>
      </c>
      <c r="AA482">
        <f>SUMIFS('EPS BAU Outputs'!Z:Z,'EPS BAU Outputs'!$A:$A,"*"&amp;$C482&amp;"*",'EPS BAU Outputs'!$A:$A,"*"&amp;$B482&amp;"*",'EPS BAU Outputs'!$A:$A,"*"&amp;$A482&amp;"*",'EPS BAU Outputs'!$B:$B,$B$472)/10^12*VLOOKUP($C482,GWPbyPollutant,2,FALSE)</f>
        <v>1.715875E-2</v>
      </c>
      <c r="AB482">
        <f>SUMIFS('EPS BAU Outputs'!AA:AA,'EPS BAU Outputs'!$A:$A,"*"&amp;$C482&amp;"*",'EPS BAU Outputs'!$A:$A,"*"&amp;$B482&amp;"*",'EPS BAU Outputs'!$A:$A,"*"&amp;$A482&amp;"*",'EPS BAU Outputs'!$B:$B,$B$472)/10^12*VLOOKUP($C482,GWPbyPollutant,2,FALSE)</f>
        <v>1.67904E-2</v>
      </c>
      <c r="AC482">
        <f>SUMIFS('EPS BAU Outputs'!AB:AB,'EPS BAU Outputs'!$A:$A,"*"&amp;$C482&amp;"*",'EPS BAU Outputs'!$A:$A,"*"&amp;$B482&amp;"*",'EPS BAU Outputs'!$A:$A,"*"&amp;$A482&amp;"*",'EPS BAU Outputs'!$B:$B,$B$472)/10^12*VLOOKUP($C482,GWPbyPollutant,2,FALSE)</f>
        <v>1.644325E-2</v>
      </c>
      <c r="AD482">
        <f>SUMIFS('EPS BAU Outputs'!AC:AC,'EPS BAU Outputs'!$A:$A,"*"&amp;$C482&amp;"*",'EPS BAU Outputs'!$A:$A,"*"&amp;$B482&amp;"*",'EPS BAU Outputs'!$A:$A,"*"&amp;$A482&amp;"*",'EPS BAU Outputs'!$B:$B,$B$472)/10^12*VLOOKUP($C482,GWPbyPollutant,2,FALSE)</f>
        <v>1.6109350000000001E-2</v>
      </c>
      <c r="AE482">
        <f>SUMIFS('EPS BAU Outputs'!AD:AD,'EPS BAU Outputs'!$A:$A,"*"&amp;$C482&amp;"*",'EPS BAU Outputs'!$A:$A,"*"&amp;$B482&amp;"*",'EPS BAU Outputs'!$A:$A,"*"&amp;$A482&amp;"*",'EPS BAU Outputs'!$B:$B,$B$472)/10^12*VLOOKUP($C482,GWPbyPollutant,2,FALSE)</f>
        <v>1.5799299999999999E-2</v>
      </c>
      <c r="AF482">
        <f>SUMIFS('EPS BAU Outputs'!AE:AE,'EPS BAU Outputs'!$A:$A,"*"&amp;$C482&amp;"*",'EPS BAU Outputs'!$A:$A,"*"&amp;$B482&amp;"*",'EPS BAU Outputs'!$A:$A,"*"&amp;$A482&amp;"*",'EPS BAU Outputs'!$B:$B,$B$472)/10^12*VLOOKUP($C482,GWPbyPollutant,2,FALSE)</f>
        <v>1.5502499999999999E-2</v>
      </c>
      <c r="AG482">
        <f>SUMIFS('EPS BAU Outputs'!AF:AF,'EPS BAU Outputs'!$A:$A,"*"&amp;$C482&amp;"*",'EPS BAU Outputs'!$A:$A,"*"&amp;$B482&amp;"*",'EPS BAU Outputs'!$A:$A,"*"&amp;$A482&amp;"*",'EPS BAU Outputs'!$B:$B,$B$472)/10^12*VLOOKUP($C482,GWPbyPollutant,2,FALSE)</f>
        <v>1.522425E-2</v>
      </c>
      <c r="AH482">
        <f>SUMIFS('EPS BAU Outputs'!AG:AG,'EPS BAU Outputs'!$A:$A,"*"&amp;$C482&amp;"*",'EPS BAU Outputs'!$A:$A,"*"&amp;$B482&amp;"*",'EPS BAU Outputs'!$A:$A,"*"&amp;$A482&amp;"*",'EPS BAU Outputs'!$B:$B,$B$472)/10^12*VLOOKUP($C482,GWPbyPollutant,2,FALSE)</f>
        <v>1.495925E-2</v>
      </c>
    </row>
    <row r="483" spans="1:34" hidden="1" outlineLevel="1">
      <c r="A483" t="s">
        <v>597</v>
      </c>
      <c r="B483" t="s">
        <v>523</v>
      </c>
      <c r="C483" t="s">
        <v>595</v>
      </c>
      <c r="D483">
        <f>SUMIFS('EPS BAU Outputs'!C:C,'EPS BAU Outputs'!$A:$A,"*"&amp;$C483&amp;"*",'EPS BAU Outputs'!$A:$A,"*"&amp;$B483&amp;"*",'EPS BAU Outputs'!$A:$A,"*"&amp;$A483&amp;"*",'EPS BAU Outputs'!$B:$B,$B$472)/10^12*VLOOKUP($C483,GWPbyPollutant,2,FALSE)</f>
        <v>0</v>
      </c>
      <c r="E483">
        <f>SUMIFS('EPS BAU Outputs'!D:D,'EPS BAU Outputs'!$A:$A,"*"&amp;$C483&amp;"*",'EPS BAU Outputs'!$A:$A,"*"&amp;$B483&amp;"*",'EPS BAU Outputs'!$A:$A,"*"&amp;$A483&amp;"*",'EPS BAU Outputs'!$B:$B,$B$472)/10^12*VLOOKUP($C483,GWPbyPollutant,2,FALSE)</f>
        <v>0</v>
      </c>
      <c r="F483">
        <f>SUMIFS('EPS BAU Outputs'!E:E,'EPS BAU Outputs'!$A:$A,"*"&amp;$C483&amp;"*",'EPS BAU Outputs'!$A:$A,"*"&amp;$B483&amp;"*",'EPS BAU Outputs'!$A:$A,"*"&amp;$A483&amp;"*",'EPS BAU Outputs'!$B:$B,$B$472)/10^12*VLOOKUP($C483,GWPbyPollutant,2,FALSE)</f>
        <v>0</v>
      </c>
      <c r="G483">
        <f>SUMIFS('EPS BAU Outputs'!F:F,'EPS BAU Outputs'!$A:$A,"*"&amp;$C483&amp;"*",'EPS BAU Outputs'!$A:$A,"*"&amp;$B483&amp;"*",'EPS BAU Outputs'!$A:$A,"*"&amp;$A483&amp;"*",'EPS BAU Outputs'!$B:$B,$B$472)/10^12*VLOOKUP($C483,GWPbyPollutant,2,FALSE)</f>
        <v>0</v>
      </c>
      <c r="H483">
        <f>SUMIFS('EPS BAU Outputs'!G:G,'EPS BAU Outputs'!$A:$A,"*"&amp;$C483&amp;"*",'EPS BAU Outputs'!$A:$A,"*"&amp;$B483&amp;"*",'EPS BAU Outputs'!$A:$A,"*"&amp;$A483&amp;"*",'EPS BAU Outputs'!$B:$B,$B$472)/10^12*VLOOKUP($C483,GWPbyPollutant,2,FALSE)</f>
        <v>0</v>
      </c>
      <c r="I483">
        <f>SUMIFS('EPS BAU Outputs'!H:H,'EPS BAU Outputs'!$A:$A,"*"&amp;$C483&amp;"*",'EPS BAU Outputs'!$A:$A,"*"&amp;$B483&amp;"*",'EPS BAU Outputs'!$A:$A,"*"&amp;$A483&amp;"*",'EPS BAU Outputs'!$B:$B,$B$472)/10^12*VLOOKUP($C483,GWPbyPollutant,2,FALSE)</f>
        <v>0</v>
      </c>
      <c r="J483">
        <f>SUMIFS('EPS BAU Outputs'!I:I,'EPS BAU Outputs'!$A:$A,"*"&amp;$C483&amp;"*",'EPS BAU Outputs'!$A:$A,"*"&amp;$B483&amp;"*",'EPS BAU Outputs'!$A:$A,"*"&amp;$A483&amp;"*",'EPS BAU Outputs'!$B:$B,$B$472)/10^12*VLOOKUP($C483,GWPbyPollutant,2,FALSE)</f>
        <v>0</v>
      </c>
      <c r="K483">
        <f>SUMIFS('EPS BAU Outputs'!J:J,'EPS BAU Outputs'!$A:$A,"*"&amp;$C483&amp;"*",'EPS BAU Outputs'!$A:$A,"*"&amp;$B483&amp;"*",'EPS BAU Outputs'!$A:$A,"*"&amp;$A483&amp;"*",'EPS BAU Outputs'!$B:$B,$B$472)/10^12*VLOOKUP($C483,GWPbyPollutant,2,FALSE)</f>
        <v>0</v>
      </c>
      <c r="L483">
        <f>SUMIFS('EPS BAU Outputs'!K:K,'EPS BAU Outputs'!$A:$A,"*"&amp;$C483&amp;"*",'EPS BAU Outputs'!$A:$A,"*"&amp;$B483&amp;"*",'EPS BAU Outputs'!$A:$A,"*"&amp;$A483&amp;"*",'EPS BAU Outputs'!$B:$B,$B$472)/10^12*VLOOKUP($C483,GWPbyPollutant,2,FALSE)</f>
        <v>0</v>
      </c>
      <c r="M483">
        <f>SUMIFS('EPS BAU Outputs'!L:L,'EPS BAU Outputs'!$A:$A,"*"&amp;$C483&amp;"*",'EPS BAU Outputs'!$A:$A,"*"&amp;$B483&amp;"*",'EPS BAU Outputs'!$A:$A,"*"&amp;$A483&amp;"*",'EPS BAU Outputs'!$B:$B,$B$472)/10^12*VLOOKUP($C483,GWPbyPollutant,2,FALSE)</f>
        <v>0</v>
      </c>
      <c r="N483">
        <f>SUMIFS('EPS BAU Outputs'!M:M,'EPS BAU Outputs'!$A:$A,"*"&amp;$C483&amp;"*",'EPS BAU Outputs'!$A:$A,"*"&amp;$B483&amp;"*",'EPS BAU Outputs'!$A:$A,"*"&amp;$A483&amp;"*",'EPS BAU Outputs'!$B:$B,$B$472)/10^12*VLOOKUP($C483,GWPbyPollutant,2,FALSE)</f>
        <v>0</v>
      </c>
      <c r="O483">
        <f>SUMIFS('EPS BAU Outputs'!N:N,'EPS BAU Outputs'!$A:$A,"*"&amp;$C483&amp;"*",'EPS BAU Outputs'!$A:$A,"*"&amp;$B483&amp;"*",'EPS BAU Outputs'!$A:$A,"*"&amp;$A483&amp;"*",'EPS BAU Outputs'!$B:$B,$B$472)/10^12*VLOOKUP($C483,GWPbyPollutant,2,FALSE)</f>
        <v>0</v>
      </c>
      <c r="P483">
        <f>SUMIFS('EPS BAU Outputs'!O:O,'EPS BAU Outputs'!$A:$A,"*"&amp;$C483&amp;"*",'EPS BAU Outputs'!$A:$A,"*"&amp;$B483&amp;"*",'EPS BAU Outputs'!$A:$A,"*"&amp;$A483&amp;"*",'EPS BAU Outputs'!$B:$B,$B$472)/10^12*VLOOKUP($C483,GWPbyPollutant,2,FALSE)</f>
        <v>0</v>
      </c>
      <c r="Q483">
        <f>SUMIFS('EPS BAU Outputs'!P:P,'EPS BAU Outputs'!$A:$A,"*"&amp;$C483&amp;"*",'EPS BAU Outputs'!$A:$A,"*"&amp;$B483&amp;"*",'EPS BAU Outputs'!$A:$A,"*"&amp;$A483&amp;"*",'EPS BAU Outputs'!$B:$B,$B$472)/10^12*VLOOKUP($C483,GWPbyPollutant,2,FALSE)</f>
        <v>0</v>
      </c>
      <c r="R483">
        <f>SUMIFS('EPS BAU Outputs'!Q:Q,'EPS BAU Outputs'!$A:$A,"*"&amp;$C483&amp;"*",'EPS BAU Outputs'!$A:$A,"*"&amp;$B483&amp;"*",'EPS BAU Outputs'!$A:$A,"*"&amp;$A483&amp;"*",'EPS BAU Outputs'!$B:$B,$B$472)/10^12*VLOOKUP($C483,GWPbyPollutant,2,FALSE)</f>
        <v>0</v>
      </c>
      <c r="S483">
        <f>SUMIFS('EPS BAU Outputs'!R:R,'EPS BAU Outputs'!$A:$A,"*"&amp;$C483&amp;"*",'EPS BAU Outputs'!$A:$A,"*"&amp;$B483&amp;"*",'EPS BAU Outputs'!$A:$A,"*"&amp;$A483&amp;"*",'EPS BAU Outputs'!$B:$B,$B$472)/10^12*VLOOKUP($C483,GWPbyPollutant,2,FALSE)</f>
        <v>0</v>
      </c>
      <c r="T483">
        <f>SUMIFS('EPS BAU Outputs'!S:S,'EPS BAU Outputs'!$A:$A,"*"&amp;$C483&amp;"*",'EPS BAU Outputs'!$A:$A,"*"&amp;$B483&amp;"*",'EPS BAU Outputs'!$A:$A,"*"&amp;$A483&amp;"*",'EPS BAU Outputs'!$B:$B,$B$472)/10^12*VLOOKUP($C483,GWPbyPollutant,2,FALSE)</f>
        <v>0</v>
      </c>
      <c r="U483">
        <f>SUMIFS('EPS BAU Outputs'!T:T,'EPS BAU Outputs'!$A:$A,"*"&amp;$C483&amp;"*",'EPS BAU Outputs'!$A:$A,"*"&amp;$B483&amp;"*",'EPS BAU Outputs'!$A:$A,"*"&amp;$A483&amp;"*",'EPS BAU Outputs'!$B:$B,$B$472)/10^12*VLOOKUP($C483,GWPbyPollutant,2,FALSE)</f>
        <v>0</v>
      </c>
      <c r="V483">
        <f>SUMIFS('EPS BAU Outputs'!U:U,'EPS BAU Outputs'!$A:$A,"*"&amp;$C483&amp;"*",'EPS BAU Outputs'!$A:$A,"*"&amp;$B483&amp;"*",'EPS BAU Outputs'!$A:$A,"*"&amp;$A483&amp;"*",'EPS BAU Outputs'!$B:$B,$B$472)/10^12*VLOOKUP($C483,GWPbyPollutant,2,FALSE)</f>
        <v>0</v>
      </c>
      <c r="W483">
        <f>SUMIFS('EPS BAU Outputs'!V:V,'EPS BAU Outputs'!$A:$A,"*"&amp;$C483&amp;"*",'EPS BAU Outputs'!$A:$A,"*"&amp;$B483&amp;"*",'EPS BAU Outputs'!$A:$A,"*"&amp;$A483&amp;"*",'EPS BAU Outputs'!$B:$B,$B$472)/10^12*VLOOKUP($C483,GWPbyPollutant,2,FALSE)</f>
        <v>0</v>
      </c>
      <c r="X483">
        <f>SUMIFS('EPS BAU Outputs'!W:W,'EPS BAU Outputs'!$A:$A,"*"&amp;$C483&amp;"*",'EPS BAU Outputs'!$A:$A,"*"&amp;$B483&amp;"*",'EPS BAU Outputs'!$A:$A,"*"&amp;$A483&amp;"*",'EPS BAU Outputs'!$B:$B,$B$472)/10^12*VLOOKUP($C483,GWPbyPollutant,2,FALSE)</f>
        <v>0</v>
      </c>
      <c r="Y483">
        <f>SUMIFS('EPS BAU Outputs'!X:X,'EPS BAU Outputs'!$A:$A,"*"&amp;$C483&amp;"*",'EPS BAU Outputs'!$A:$A,"*"&amp;$B483&amp;"*",'EPS BAU Outputs'!$A:$A,"*"&amp;$A483&amp;"*",'EPS BAU Outputs'!$B:$B,$B$472)/10^12*VLOOKUP($C483,GWPbyPollutant,2,FALSE)</f>
        <v>0</v>
      </c>
      <c r="Z483">
        <f>SUMIFS('EPS BAU Outputs'!Y:Y,'EPS BAU Outputs'!$A:$A,"*"&amp;$C483&amp;"*",'EPS BAU Outputs'!$A:$A,"*"&amp;$B483&amp;"*",'EPS BAU Outputs'!$A:$A,"*"&amp;$A483&amp;"*",'EPS BAU Outputs'!$B:$B,$B$472)/10^12*VLOOKUP($C483,GWPbyPollutant,2,FALSE)</f>
        <v>0</v>
      </c>
      <c r="AA483">
        <f>SUMIFS('EPS BAU Outputs'!Z:Z,'EPS BAU Outputs'!$A:$A,"*"&amp;$C483&amp;"*",'EPS BAU Outputs'!$A:$A,"*"&amp;$B483&amp;"*",'EPS BAU Outputs'!$A:$A,"*"&amp;$A483&amp;"*",'EPS BAU Outputs'!$B:$B,$B$472)/10^12*VLOOKUP($C483,GWPbyPollutant,2,FALSE)</f>
        <v>0</v>
      </c>
      <c r="AB483">
        <f>SUMIFS('EPS BAU Outputs'!AA:AA,'EPS BAU Outputs'!$A:$A,"*"&amp;$C483&amp;"*",'EPS BAU Outputs'!$A:$A,"*"&amp;$B483&amp;"*",'EPS BAU Outputs'!$A:$A,"*"&amp;$A483&amp;"*",'EPS BAU Outputs'!$B:$B,$B$472)/10^12*VLOOKUP($C483,GWPbyPollutant,2,FALSE)</f>
        <v>0</v>
      </c>
      <c r="AC483">
        <f>SUMIFS('EPS BAU Outputs'!AB:AB,'EPS BAU Outputs'!$A:$A,"*"&amp;$C483&amp;"*",'EPS BAU Outputs'!$A:$A,"*"&amp;$B483&amp;"*",'EPS BAU Outputs'!$A:$A,"*"&amp;$A483&amp;"*",'EPS BAU Outputs'!$B:$B,$B$472)/10^12*VLOOKUP($C483,GWPbyPollutant,2,FALSE)</f>
        <v>0</v>
      </c>
      <c r="AD483">
        <f>SUMIFS('EPS BAU Outputs'!AC:AC,'EPS BAU Outputs'!$A:$A,"*"&amp;$C483&amp;"*",'EPS BAU Outputs'!$A:$A,"*"&amp;$B483&amp;"*",'EPS BAU Outputs'!$A:$A,"*"&amp;$A483&amp;"*",'EPS BAU Outputs'!$B:$B,$B$472)/10^12*VLOOKUP($C483,GWPbyPollutant,2,FALSE)</f>
        <v>0</v>
      </c>
      <c r="AE483">
        <f>SUMIFS('EPS BAU Outputs'!AD:AD,'EPS BAU Outputs'!$A:$A,"*"&amp;$C483&amp;"*",'EPS BAU Outputs'!$A:$A,"*"&amp;$B483&amp;"*",'EPS BAU Outputs'!$A:$A,"*"&amp;$A483&amp;"*",'EPS BAU Outputs'!$B:$B,$B$472)/10^12*VLOOKUP($C483,GWPbyPollutant,2,FALSE)</f>
        <v>0</v>
      </c>
      <c r="AF483">
        <f>SUMIFS('EPS BAU Outputs'!AE:AE,'EPS BAU Outputs'!$A:$A,"*"&amp;$C483&amp;"*",'EPS BAU Outputs'!$A:$A,"*"&amp;$B483&amp;"*",'EPS BAU Outputs'!$A:$A,"*"&amp;$A483&amp;"*",'EPS BAU Outputs'!$B:$B,$B$472)/10^12*VLOOKUP($C483,GWPbyPollutant,2,FALSE)</f>
        <v>0</v>
      </c>
      <c r="AG483">
        <f>SUMIFS('EPS BAU Outputs'!AF:AF,'EPS BAU Outputs'!$A:$A,"*"&amp;$C483&amp;"*",'EPS BAU Outputs'!$A:$A,"*"&amp;$B483&amp;"*",'EPS BAU Outputs'!$A:$A,"*"&amp;$A483&amp;"*",'EPS BAU Outputs'!$B:$B,$B$472)/10^12*VLOOKUP($C483,GWPbyPollutant,2,FALSE)</f>
        <v>0</v>
      </c>
      <c r="AH483">
        <f>SUMIFS('EPS BAU Outputs'!AG:AG,'EPS BAU Outputs'!$A:$A,"*"&amp;$C483&amp;"*",'EPS BAU Outputs'!$A:$A,"*"&amp;$B483&amp;"*",'EPS BAU Outputs'!$A:$A,"*"&amp;$A483&amp;"*",'EPS BAU Outputs'!$B:$B,$B$472)/10^12*VLOOKUP($C483,GWPbyPollutant,2,FALSE)</f>
        <v>0</v>
      </c>
    </row>
    <row r="484" spans="1:34" hidden="1" outlineLevel="1">
      <c r="A484" t="s">
        <v>597</v>
      </c>
      <c r="B484" t="s">
        <v>524</v>
      </c>
      <c r="C484" t="s">
        <v>412</v>
      </c>
      <c r="D484">
        <f>SUMIFS('EPS BAU Outputs'!C:C,'EPS BAU Outputs'!$A:$A,"*"&amp;$C484&amp;"*",'EPS BAU Outputs'!$A:$A,"*"&amp;$B484&amp;"*",'EPS BAU Outputs'!$A:$A,"*"&amp;$A484&amp;"*",'EPS BAU Outputs'!$B:$B,$B$472)/10^12*VLOOKUP($C484,GWPbyPollutant,2,FALSE)</f>
        <v>1.360548E-2</v>
      </c>
      <c r="E484">
        <f>SUMIFS('EPS BAU Outputs'!D:D,'EPS BAU Outputs'!$A:$A,"*"&amp;$C484&amp;"*",'EPS BAU Outputs'!$A:$A,"*"&amp;$B484&amp;"*",'EPS BAU Outputs'!$A:$A,"*"&amp;$A484&amp;"*",'EPS BAU Outputs'!$B:$B,$B$472)/10^12*VLOOKUP($C484,GWPbyPollutant,2,FALSE)</f>
        <v>1.3442240000000001E-2</v>
      </c>
      <c r="F484">
        <f>SUMIFS('EPS BAU Outputs'!E:E,'EPS BAU Outputs'!$A:$A,"*"&amp;$C484&amp;"*",'EPS BAU Outputs'!$A:$A,"*"&amp;$B484&amp;"*",'EPS BAU Outputs'!$A:$A,"*"&amp;$A484&amp;"*",'EPS BAU Outputs'!$B:$B,$B$472)/10^12*VLOOKUP($C484,GWPbyPollutant,2,FALSE)</f>
        <v>1.318688E-2</v>
      </c>
      <c r="G484">
        <f>SUMIFS('EPS BAU Outputs'!F:F,'EPS BAU Outputs'!$A:$A,"*"&amp;$C484&amp;"*",'EPS BAU Outputs'!$A:$A,"*"&amp;$B484&amp;"*",'EPS BAU Outputs'!$A:$A,"*"&amp;$A484&amp;"*",'EPS BAU Outputs'!$B:$B,$B$472)/10^12*VLOOKUP($C484,GWPbyPollutant,2,FALSE)</f>
        <v>1.2946359999999999E-2</v>
      </c>
      <c r="H484">
        <f>SUMIFS('EPS BAU Outputs'!G:G,'EPS BAU Outputs'!$A:$A,"*"&amp;$C484&amp;"*",'EPS BAU Outputs'!$A:$A,"*"&amp;$B484&amp;"*",'EPS BAU Outputs'!$A:$A,"*"&amp;$A484&amp;"*",'EPS BAU Outputs'!$B:$B,$B$472)/10^12*VLOOKUP($C484,GWPbyPollutant,2,FALSE)</f>
        <v>1.272152E-2</v>
      </c>
      <c r="I484">
        <f>SUMIFS('EPS BAU Outputs'!H:H,'EPS BAU Outputs'!$A:$A,"*"&amp;$C484&amp;"*",'EPS BAU Outputs'!$A:$A,"*"&amp;$B484&amp;"*",'EPS BAU Outputs'!$A:$A,"*"&amp;$A484&amp;"*",'EPS BAU Outputs'!$B:$B,$B$472)/10^12*VLOOKUP($C484,GWPbyPollutant,2,FALSE)</f>
        <v>1.2509279999999999E-2</v>
      </c>
      <c r="J484">
        <f>SUMIFS('EPS BAU Outputs'!I:I,'EPS BAU Outputs'!$A:$A,"*"&amp;$C484&amp;"*",'EPS BAU Outputs'!$A:$A,"*"&amp;$B484&amp;"*",'EPS BAU Outputs'!$A:$A,"*"&amp;$A484&amp;"*",'EPS BAU Outputs'!$B:$B,$B$472)/10^12*VLOOKUP($C484,GWPbyPollutant,2,FALSE)</f>
        <v>1.2311880000000001E-2</v>
      </c>
      <c r="K484">
        <f>SUMIFS('EPS BAU Outputs'!J:J,'EPS BAU Outputs'!$A:$A,"*"&amp;$C484&amp;"*",'EPS BAU Outputs'!$A:$A,"*"&amp;$B484&amp;"*",'EPS BAU Outputs'!$A:$A,"*"&amp;$A484&amp;"*",'EPS BAU Outputs'!$B:$B,$B$472)/10^12*VLOOKUP($C484,GWPbyPollutant,2,FALSE)</f>
        <v>1.212764E-2</v>
      </c>
      <c r="L484">
        <f>SUMIFS('EPS BAU Outputs'!K:K,'EPS BAU Outputs'!$A:$A,"*"&amp;$C484&amp;"*",'EPS BAU Outputs'!$A:$A,"*"&amp;$B484&amp;"*",'EPS BAU Outputs'!$A:$A,"*"&amp;$A484&amp;"*",'EPS BAU Outputs'!$B:$B,$B$472)/10^12*VLOOKUP($C484,GWPbyPollutant,2,FALSE)</f>
        <v>1.195656E-2</v>
      </c>
      <c r="M484">
        <f>SUMIFS('EPS BAU Outputs'!L:L,'EPS BAU Outputs'!$A:$A,"*"&amp;$C484&amp;"*",'EPS BAU Outputs'!$A:$A,"*"&amp;$B484&amp;"*",'EPS BAU Outputs'!$A:$A,"*"&amp;$A484&amp;"*",'EPS BAU Outputs'!$B:$B,$B$472)/10^12*VLOOKUP($C484,GWPbyPollutant,2,FALSE)</f>
        <v>1.1797239999999999E-2</v>
      </c>
      <c r="N484">
        <f>SUMIFS('EPS BAU Outputs'!M:M,'EPS BAU Outputs'!$A:$A,"*"&amp;$C484&amp;"*",'EPS BAU Outputs'!$A:$A,"*"&amp;$B484&amp;"*",'EPS BAU Outputs'!$A:$A,"*"&amp;$A484&amp;"*",'EPS BAU Outputs'!$B:$B,$B$472)/10^12*VLOOKUP($C484,GWPbyPollutant,2,FALSE)</f>
        <v>1.1651640000000001E-2</v>
      </c>
      <c r="O484">
        <f>SUMIFS('EPS BAU Outputs'!N:N,'EPS BAU Outputs'!$A:$A,"*"&amp;$C484&amp;"*",'EPS BAU Outputs'!$A:$A,"*"&amp;$B484&amp;"*",'EPS BAU Outputs'!$A:$A,"*"&amp;$A484&amp;"*",'EPS BAU Outputs'!$B:$B,$B$472)/10^12*VLOOKUP($C484,GWPbyPollutant,2,FALSE)</f>
        <v>1.1518919999999998E-2</v>
      </c>
      <c r="P484">
        <f>SUMIFS('EPS BAU Outputs'!O:O,'EPS BAU Outputs'!$A:$A,"*"&amp;$C484&amp;"*",'EPS BAU Outputs'!$A:$A,"*"&amp;$B484&amp;"*",'EPS BAU Outputs'!$A:$A,"*"&amp;$A484&amp;"*",'EPS BAU Outputs'!$B:$B,$B$472)/10^12*VLOOKUP($C484,GWPbyPollutant,2,FALSE)</f>
        <v>1.139656E-2</v>
      </c>
      <c r="Q484">
        <f>SUMIFS('EPS BAU Outputs'!P:P,'EPS BAU Outputs'!$A:$A,"*"&amp;$C484&amp;"*",'EPS BAU Outputs'!$A:$A,"*"&amp;$B484&amp;"*",'EPS BAU Outputs'!$A:$A,"*"&amp;$A484&amp;"*",'EPS BAU Outputs'!$B:$B,$B$472)/10^12*VLOOKUP($C484,GWPbyPollutant,2,FALSE)</f>
        <v>1.1284840000000001E-2</v>
      </c>
      <c r="R484">
        <f>SUMIFS('EPS BAU Outputs'!Q:Q,'EPS BAU Outputs'!$A:$A,"*"&amp;$C484&amp;"*",'EPS BAU Outputs'!$A:$A,"*"&amp;$B484&amp;"*",'EPS BAU Outputs'!$A:$A,"*"&amp;$A484&amp;"*",'EPS BAU Outputs'!$B:$B,$B$472)/10^12*VLOOKUP($C484,GWPbyPollutant,2,FALSE)</f>
        <v>1.118572E-2</v>
      </c>
      <c r="S484">
        <f>SUMIFS('EPS BAU Outputs'!R:R,'EPS BAU Outputs'!$A:$A,"*"&amp;$C484&amp;"*",'EPS BAU Outputs'!$A:$A,"*"&amp;$B484&amp;"*",'EPS BAU Outputs'!$A:$A,"*"&amp;$A484&amp;"*",'EPS BAU Outputs'!$B:$B,$B$472)/10^12*VLOOKUP($C484,GWPbyPollutant,2,FALSE)</f>
        <v>1.1097240000000001E-2</v>
      </c>
      <c r="T484">
        <f>SUMIFS('EPS BAU Outputs'!S:S,'EPS BAU Outputs'!$A:$A,"*"&amp;$C484&amp;"*",'EPS BAU Outputs'!$A:$A,"*"&amp;$B484&amp;"*",'EPS BAU Outputs'!$A:$A,"*"&amp;$A484&amp;"*",'EPS BAU Outputs'!$B:$B,$B$472)/10^12*VLOOKUP($C484,GWPbyPollutant,2,FALSE)</f>
        <v>1.101912E-2</v>
      </c>
      <c r="U484">
        <f>SUMIFS('EPS BAU Outputs'!T:T,'EPS BAU Outputs'!$A:$A,"*"&amp;$C484&amp;"*",'EPS BAU Outputs'!$A:$A,"*"&amp;$B484&amp;"*",'EPS BAU Outputs'!$A:$A,"*"&amp;$A484&amp;"*",'EPS BAU Outputs'!$B:$B,$B$472)/10^12*VLOOKUP($C484,GWPbyPollutant,2,FALSE)</f>
        <v>1.0952759999999999E-2</v>
      </c>
      <c r="V484">
        <f>SUMIFS('EPS BAU Outputs'!U:U,'EPS BAU Outputs'!$A:$A,"*"&amp;$C484&amp;"*",'EPS BAU Outputs'!$A:$A,"*"&amp;$B484&amp;"*",'EPS BAU Outputs'!$A:$A,"*"&amp;$A484&amp;"*",'EPS BAU Outputs'!$B:$B,$B$472)/10^12*VLOOKUP($C484,GWPbyPollutant,2,FALSE)</f>
        <v>1.089592E-2</v>
      </c>
      <c r="W484">
        <f>SUMIFS('EPS BAU Outputs'!V:V,'EPS BAU Outputs'!$A:$A,"*"&amp;$C484&amp;"*",'EPS BAU Outputs'!$A:$A,"*"&amp;$B484&amp;"*",'EPS BAU Outputs'!$A:$A,"*"&amp;$A484&amp;"*",'EPS BAU Outputs'!$B:$B,$B$472)/10^12*VLOOKUP($C484,GWPbyPollutant,2,FALSE)</f>
        <v>1.084972E-2</v>
      </c>
      <c r="X484">
        <f>SUMIFS('EPS BAU Outputs'!W:W,'EPS BAU Outputs'!$A:$A,"*"&amp;$C484&amp;"*",'EPS BAU Outputs'!$A:$A,"*"&amp;$B484&amp;"*",'EPS BAU Outputs'!$A:$A,"*"&amp;$A484&amp;"*",'EPS BAU Outputs'!$B:$B,$B$472)/10^12*VLOOKUP($C484,GWPbyPollutant,2,FALSE)</f>
        <v>1.0811919999999999E-2</v>
      </c>
      <c r="Y484">
        <f>SUMIFS('EPS BAU Outputs'!X:X,'EPS BAU Outputs'!$A:$A,"*"&amp;$C484&amp;"*",'EPS BAU Outputs'!$A:$A,"*"&amp;$B484&amp;"*",'EPS BAU Outputs'!$A:$A,"*"&amp;$A484&amp;"*",'EPS BAU Outputs'!$B:$B,$B$472)/10^12*VLOOKUP($C484,GWPbyPollutant,2,FALSE)</f>
        <v>1.0784480000000001E-2</v>
      </c>
      <c r="Z484">
        <f>SUMIFS('EPS BAU Outputs'!Y:Y,'EPS BAU Outputs'!$A:$A,"*"&amp;$C484&amp;"*",'EPS BAU Outputs'!$A:$A,"*"&amp;$B484&amp;"*",'EPS BAU Outputs'!$A:$A,"*"&amp;$A484&amp;"*",'EPS BAU Outputs'!$B:$B,$B$472)/10^12*VLOOKUP($C484,GWPbyPollutant,2,FALSE)</f>
        <v>1.076684E-2</v>
      </c>
      <c r="AA484">
        <f>SUMIFS('EPS BAU Outputs'!Z:Z,'EPS BAU Outputs'!$A:$A,"*"&amp;$C484&amp;"*",'EPS BAU Outputs'!$A:$A,"*"&amp;$B484&amp;"*",'EPS BAU Outputs'!$A:$A,"*"&amp;$A484&amp;"*",'EPS BAU Outputs'!$B:$B,$B$472)/10^12*VLOOKUP($C484,GWPbyPollutant,2,FALSE)</f>
        <v>1.0758999999999999E-2</v>
      </c>
      <c r="AB484">
        <f>SUMIFS('EPS BAU Outputs'!AA:AA,'EPS BAU Outputs'!$A:$A,"*"&amp;$C484&amp;"*",'EPS BAU Outputs'!$A:$A,"*"&amp;$B484&amp;"*",'EPS BAU Outputs'!$A:$A,"*"&amp;$A484&amp;"*",'EPS BAU Outputs'!$B:$B,$B$472)/10^12*VLOOKUP($C484,GWPbyPollutant,2,FALSE)</f>
        <v>1.07618E-2</v>
      </c>
      <c r="AC484">
        <f>SUMIFS('EPS BAU Outputs'!AB:AB,'EPS BAU Outputs'!$A:$A,"*"&amp;$C484&amp;"*",'EPS BAU Outputs'!$A:$A,"*"&amp;$B484&amp;"*",'EPS BAU Outputs'!$A:$A,"*"&amp;$A484&amp;"*",'EPS BAU Outputs'!$B:$B,$B$472)/10^12*VLOOKUP($C484,GWPbyPollutant,2,FALSE)</f>
        <v>1.0773E-2</v>
      </c>
      <c r="AD484">
        <f>SUMIFS('EPS BAU Outputs'!AC:AC,'EPS BAU Outputs'!$A:$A,"*"&amp;$C484&amp;"*",'EPS BAU Outputs'!$A:$A,"*"&amp;$B484&amp;"*",'EPS BAU Outputs'!$A:$A,"*"&amp;$A484&amp;"*",'EPS BAU Outputs'!$B:$B,$B$472)/10^12*VLOOKUP($C484,GWPbyPollutant,2,FALSE)</f>
        <v>1.07898E-2</v>
      </c>
      <c r="AE484">
        <f>SUMIFS('EPS BAU Outputs'!AD:AD,'EPS BAU Outputs'!$A:$A,"*"&amp;$C484&amp;"*",'EPS BAU Outputs'!$A:$A,"*"&amp;$B484&amp;"*",'EPS BAU Outputs'!$A:$A,"*"&amp;$A484&amp;"*",'EPS BAU Outputs'!$B:$B,$B$472)/10^12*VLOOKUP($C484,GWPbyPollutant,2,FALSE)</f>
        <v>1.0819479999999999E-2</v>
      </c>
      <c r="AF484">
        <f>SUMIFS('EPS BAU Outputs'!AE:AE,'EPS BAU Outputs'!$A:$A,"*"&amp;$C484&amp;"*",'EPS BAU Outputs'!$A:$A,"*"&amp;$B484&amp;"*",'EPS BAU Outputs'!$A:$A,"*"&amp;$A484&amp;"*",'EPS BAU Outputs'!$B:$B,$B$472)/10^12*VLOOKUP($C484,GWPbyPollutant,2,FALSE)</f>
        <v>1.085616E-2</v>
      </c>
      <c r="AG484">
        <f>SUMIFS('EPS BAU Outputs'!AF:AF,'EPS BAU Outputs'!$A:$A,"*"&amp;$C484&amp;"*",'EPS BAU Outputs'!$A:$A,"*"&amp;$B484&amp;"*",'EPS BAU Outputs'!$A:$A,"*"&amp;$A484&amp;"*",'EPS BAU Outputs'!$B:$B,$B$472)/10^12*VLOOKUP($C484,GWPbyPollutant,2,FALSE)</f>
        <v>1.090152E-2</v>
      </c>
      <c r="AH484">
        <f>SUMIFS('EPS BAU Outputs'!AG:AG,'EPS BAU Outputs'!$A:$A,"*"&amp;$C484&amp;"*",'EPS BAU Outputs'!$A:$A,"*"&amp;$B484&amp;"*",'EPS BAU Outputs'!$A:$A,"*"&amp;$A484&amp;"*",'EPS BAU Outputs'!$B:$B,$B$472)/10^12*VLOOKUP($C484,GWPbyPollutant,2,FALSE)</f>
        <v>1.0954439999999999E-2</v>
      </c>
    </row>
    <row r="485" spans="1:34" hidden="1" outlineLevel="1">
      <c r="A485" t="s">
        <v>597</v>
      </c>
      <c r="B485" t="s">
        <v>524</v>
      </c>
      <c r="C485" t="s">
        <v>411</v>
      </c>
      <c r="D485">
        <f>SUMIFS('EPS BAU Outputs'!C:C,'EPS BAU Outputs'!$A:$A,"*"&amp;$C485&amp;"*",'EPS BAU Outputs'!$A:$A,"*"&amp;$B485&amp;"*",'EPS BAU Outputs'!$A:$A,"*"&amp;$A485&amp;"*",'EPS BAU Outputs'!$B:$B,$B$472)/10^12*VLOOKUP($C485,GWPbyPollutant,2,FALSE)</f>
        <v>2.1920799999999997E-2</v>
      </c>
      <c r="E485">
        <f>SUMIFS('EPS BAU Outputs'!D:D,'EPS BAU Outputs'!$A:$A,"*"&amp;$C485&amp;"*",'EPS BAU Outputs'!$A:$A,"*"&amp;$B485&amp;"*",'EPS BAU Outputs'!$A:$A,"*"&amp;$A485&amp;"*",'EPS BAU Outputs'!$B:$B,$B$472)/10^12*VLOOKUP($C485,GWPbyPollutant,2,FALSE)</f>
        <v>2.1624000000000001E-2</v>
      </c>
      <c r="F485">
        <f>SUMIFS('EPS BAU Outputs'!E:E,'EPS BAU Outputs'!$A:$A,"*"&amp;$C485&amp;"*",'EPS BAU Outputs'!$A:$A,"*"&amp;$B485&amp;"*",'EPS BAU Outputs'!$A:$A,"*"&amp;$A485&amp;"*",'EPS BAU Outputs'!$B:$B,$B$472)/10^12*VLOOKUP($C485,GWPbyPollutant,2,FALSE)</f>
        <v>2.10516E-2</v>
      </c>
      <c r="G485">
        <f>SUMIFS('EPS BAU Outputs'!F:F,'EPS BAU Outputs'!$A:$A,"*"&amp;$C485&amp;"*",'EPS BAU Outputs'!$A:$A,"*"&amp;$B485&amp;"*",'EPS BAU Outputs'!$A:$A,"*"&amp;$A485&amp;"*",'EPS BAU Outputs'!$B:$B,$B$472)/10^12*VLOOKUP($C485,GWPbyPollutant,2,FALSE)</f>
        <v>2.0508350000000002E-2</v>
      </c>
      <c r="H485">
        <f>SUMIFS('EPS BAU Outputs'!G:G,'EPS BAU Outputs'!$A:$A,"*"&amp;$C485&amp;"*",'EPS BAU Outputs'!$A:$A,"*"&amp;$B485&amp;"*",'EPS BAU Outputs'!$A:$A,"*"&amp;$A485&amp;"*",'EPS BAU Outputs'!$B:$B,$B$472)/10^12*VLOOKUP($C485,GWPbyPollutant,2,FALSE)</f>
        <v>1.9988950000000002E-2</v>
      </c>
      <c r="I485">
        <f>SUMIFS('EPS BAU Outputs'!H:H,'EPS BAU Outputs'!$A:$A,"*"&amp;$C485&amp;"*",'EPS BAU Outputs'!$A:$A,"*"&amp;$B485&amp;"*",'EPS BAU Outputs'!$A:$A,"*"&amp;$A485&amp;"*",'EPS BAU Outputs'!$B:$B,$B$472)/10^12*VLOOKUP($C485,GWPbyPollutant,2,FALSE)</f>
        <v>1.9493399999999998E-2</v>
      </c>
      <c r="J485">
        <f>SUMIFS('EPS BAU Outputs'!I:I,'EPS BAU Outputs'!$A:$A,"*"&amp;$C485&amp;"*",'EPS BAU Outputs'!$A:$A,"*"&amp;$B485&amp;"*",'EPS BAU Outputs'!$A:$A,"*"&amp;$A485&amp;"*",'EPS BAU Outputs'!$B:$B,$B$472)/10^12*VLOOKUP($C485,GWPbyPollutant,2,FALSE)</f>
        <v>1.9024349999999999E-2</v>
      </c>
      <c r="K485">
        <f>SUMIFS('EPS BAU Outputs'!J:J,'EPS BAU Outputs'!$A:$A,"*"&amp;$C485&amp;"*",'EPS BAU Outputs'!$A:$A,"*"&amp;$B485&amp;"*",'EPS BAU Outputs'!$A:$A,"*"&amp;$A485&amp;"*",'EPS BAU Outputs'!$B:$B,$B$472)/10^12*VLOOKUP($C485,GWPbyPollutant,2,FALSE)</f>
        <v>1.8576499999999999E-2</v>
      </c>
      <c r="L485">
        <f>SUMIFS('EPS BAU Outputs'!K:K,'EPS BAU Outputs'!$A:$A,"*"&amp;$C485&amp;"*",'EPS BAU Outputs'!$A:$A,"*"&amp;$B485&amp;"*",'EPS BAU Outputs'!$A:$A,"*"&amp;$A485&amp;"*",'EPS BAU Outputs'!$B:$B,$B$472)/10^12*VLOOKUP($C485,GWPbyPollutant,2,FALSE)</f>
        <v>1.8152499999999998E-2</v>
      </c>
      <c r="M485">
        <f>SUMIFS('EPS BAU Outputs'!L:L,'EPS BAU Outputs'!$A:$A,"*"&amp;$C485&amp;"*",'EPS BAU Outputs'!$A:$A,"*"&amp;$B485&amp;"*",'EPS BAU Outputs'!$A:$A,"*"&amp;$A485&amp;"*",'EPS BAU Outputs'!$B:$B,$B$472)/10^12*VLOOKUP($C485,GWPbyPollutant,2,FALSE)</f>
        <v>1.774705E-2</v>
      </c>
      <c r="N485">
        <f>SUMIFS('EPS BAU Outputs'!M:M,'EPS BAU Outputs'!$A:$A,"*"&amp;$C485&amp;"*",'EPS BAU Outputs'!$A:$A,"*"&amp;$B485&amp;"*",'EPS BAU Outputs'!$A:$A,"*"&amp;$A485&amp;"*",'EPS BAU Outputs'!$B:$B,$B$472)/10^12*VLOOKUP($C485,GWPbyPollutant,2,FALSE)</f>
        <v>1.7368100000000001E-2</v>
      </c>
      <c r="O485">
        <f>SUMIFS('EPS BAU Outputs'!N:N,'EPS BAU Outputs'!$A:$A,"*"&amp;$C485&amp;"*",'EPS BAU Outputs'!$A:$A,"*"&amp;$B485&amp;"*",'EPS BAU Outputs'!$A:$A,"*"&amp;$A485&amp;"*",'EPS BAU Outputs'!$B:$B,$B$472)/10^12*VLOOKUP($C485,GWPbyPollutant,2,FALSE)</f>
        <v>1.7007700000000001E-2</v>
      </c>
      <c r="P485">
        <f>SUMIFS('EPS BAU Outputs'!O:O,'EPS BAU Outputs'!$A:$A,"*"&amp;$C485&amp;"*",'EPS BAU Outputs'!$A:$A,"*"&amp;$B485&amp;"*",'EPS BAU Outputs'!$A:$A,"*"&amp;$A485&amp;"*",'EPS BAU Outputs'!$B:$B,$B$472)/10^12*VLOOKUP($C485,GWPbyPollutant,2,FALSE)</f>
        <v>1.6665849999999999E-2</v>
      </c>
      <c r="Q485">
        <f>SUMIFS('EPS BAU Outputs'!P:P,'EPS BAU Outputs'!$A:$A,"*"&amp;$C485&amp;"*",'EPS BAU Outputs'!$A:$A,"*"&amp;$B485&amp;"*",'EPS BAU Outputs'!$A:$A,"*"&amp;$A485&amp;"*",'EPS BAU Outputs'!$B:$B,$B$472)/10^12*VLOOKUP($C485,GWPbyPollutant,2,FALSE)</f>
        <v>1.6342550000000001E-2</v>
      </c>
      <c r="R485">
        <f>SUMIFS('EPS BAU Outputs'!Q:Q,'EPS BAU Outputs'!$A:$A,"*"&amp;$C485&amp;"*",'EPS BAU Outputs'!$A:$A,"*"&amp;$B485&amp;"*",'EPS BAU Outputs'!$A:$A,"*"&amp;$A485&amp;"*",'EPS BAU Outputs'!$B:$B,$B$472)/10^12*VLOOKUP($C485,GWPbyPollutant,2,FALSE)</f>
        <v>1.6037800000000001E-2</v>
      </c>
      <c r="S485">
        <f>SUMIFS('EPS BAU Outputs'!R:R,'EPS BAU Outputs'!$A:$A,"*"&amp;$C485&amp;"*",'EPS BAU Outputs'!$A:$A,"*"&amp;$B485&amp;"*",'EPS BAU Outputs'!$A:$A,"*"&amp;$A485&amp;"*",'EPS BAU Outputs'!$B:$B,$B$472)/10^12*VLOOKUP($C485,GWPbyPollutant,2,FALSE)</f>
        <v>1.5754250000000001E-2</v>
      </c>
      <c r="T485">
        <f>SUMIFS('EPS BAU Outputs'!S:S,'EPS BAU Outputs'!$A:$A,"*"&amp;$C485&amp;"*",'EPS BAU Outputs'!$A:$A,"*"&amp;$B485&amp;"*",'EPS BAU Outputs'!$A:$A,"*"&amp;$A485&amp;"*",'EPS BAU Outputs'!$B:$B,$B$472)/10^12*VLOOKUP($C485,GWPbyPollutant,2,FALSE)</f>
        <v>1.548395E-2</v>
      </c>
      <c r="U485">
        <f>SUMIFS('EPS BAU Outputs'!T:T,'EPS BAU Outputs'!$A:$A,"*"&amp;$C485&amp;"*",'EPS BAU Outputs'!$A:$A,"*"&amp;$B485&amp;"*",'EPS BAU Outputs'!$A:$A,"*"&amp;$A485&amp;"*",'EPS BAU Outputs'!$B:$B,$B$472)/10^12*VLOOKUP($C485,GWPbyPollutant,2,FALSE)</f>
        <v>1.5234849999999999E-2</v>
      </c>
      <c r="V485">
        <f>SUMIFS('EPS BAU Outputs'!U:U,'EPS BAU Outputs'!$A:$A,"*"&amp;$C485&amp;"*",'EPS BAU Outputs'!$A:$A,"*"&amp;$B485&amp;"*",'EPS BAU Outputs'!$A:$A,"*"&amp;$A485&amp;"*",'EPS BAU Outputs'!$B:$B,$B$472)/10^12*VLOOKUP($C485,GWPbyPollutant,2,FALSE)</f>
        <v>1.500165E-2</v>
      </c>
      <c r="W485">
        <f>SUMIFS('EPS BAU Outputs'!V:V,'EPS BAU Outputs'!$A:$A,"*"&amp;$C485&amp;"*",'EPS BAU Outputs'!$A:$A,"*"&amp;$B485&amp;"*",'EPS BAU Outputs'!$A:$A,"*"&amp;$A485&amp;"*",'EPS BAU Outputs'!$B:$B,$B$472)/10^12*VLOOKUP($C485,GWPbyPollutant,2,FALSE)</f>
        <v>1.478435E-2</v>
      </c>
      <c r="X485">
        <f>SUMIFS('EPS BAU Outputs'!W:W,'EPS BAU Outputs'!$A:$A,"*"&amp;$C485&amp;"*",'EPS BAU Outputs'!$A:$A,"*"&amp;$B485&amp;"*",'EPS BAU Outputs'!$A:$A,"*"&amp;$A485&amp;"*",'EPS BAU Outputs'!$B:$B,$B$472)/10^12*VLOOKUP($C485,GWPbyPollutant,2,FALSE)</f>
        <v>1.4580299999999999E-2</v>
      </c>
      <c r="Y485">
        <f>SUMIFS('EPS BAU Outputs'!X:X,'EPS BAU Outputs'!$A:$A,"*"&amp;$C485&amp;"*",'EPS BAU Outputs'!$A:$A,"*"&amp;$B485&amp;"*",'EPS BAU Outputs'!$A:$A,"*"&amp;$A485&amp;"*",'EPS BAU Outputs'!$B:$B,$B$472)/10^12*VLOOKUP($C485,GWPbyPollutant,2,FALSE)</f>
        <v>1.4392149999999999E-2</v>
      </c>
      <c r="Z485">
        <f>SUMIFS('EPS BAU Outputs'!Y:Y,'EPS BAU Outputs'!$A:$A,"*"&amp;$C485&amp;"*",'EPS BAU Outputs'!$A:$A,"*"&amp;$B485&amp;"*",'EPS BAU Outputs'!$A:$A,"*"&amp;$A485&amp;"*",'EPS BAU Outputs'!$B:$B,$B$472)/10^12*VLOOKUP($C485,GWPbyPollutant,2,FALSE)</f>
        <v>1.422255E-2</v>
      </c>
      <c r="AA485">
        <f>SUMIFS('EPS BAU Outputs'!Z:Z,'EPS BAU Outputs'!$A:$A,"*"&amp;$C485&amp;"*",'EPS BAU Outputs'!$A:$A,"*"&amp;$B485&amp;"*",'EPS BAU Outputs'!$A:$A,"*"&amp;$A485&amp;"*",'EPS BAU Outputs'!$B:$B,$B$472)/10^12*VLOOKUP($C485,GWPbyPollutant,2,FALSE)</f>
        <v>1.4066199999999999E-2</v>
      </c>
      <c r="AB485">
        <f>SUMIFS('EPS BAU Outputs'!AA:AA,'EPS BAU Outputs'!$A:$A,"*"&amp;$C485&amp;"*",'EPS BAU Outputs'!$A:$A,"*"&amp;$B485&amp;"*",'EPS BAU Outputs'!$A:$A,"*"&amp;$A485&amp;"*",'EPS BAU Outputs'!$B:$B,$B$472)/10^12*VLOOKUP($C485,GWPbyPollutant,2,FALSE)</f>
        <v>1.3925749999999999E-2</v>
      </c>
      <c r="AC485">
        <f>SUMIFS('EPS BAU Outputs'!AB:AB,'EPS BAU Outputs'!$A:$A,"*"&amp;$C485&amp;"*",'EPS BAU Outputs'!$A:$A,"*"&amp;$B485&amp;"*",'EPS BAU Outputs'!$A:$A,"*"&amp;$A485&amp;"*",'EPS BAU Outputs'!$B:$B,$B$472)/10^12*VLOOKUP($C485,GWPbyPollutant,2,FALSE)</f>
        <v>1.37959E-2</v>
      </c>
      <c r="AD485">
        <f>SUMIFS('EPS BAU Outputs'!AC:AC,'EPS BAU Outputs'!$A:$A,"*"&amp;$C485&amp;"*",'EPS BAU Outputs'!$A:$A,"*"&amp;$B485&amp;"*",'EPS BAU Outputs'!$A:$A,"*"&amp;$A485&amp;"*",'EPS BAU Outputs'!$B:$B,$B$472)/10^12*VLOOKUP($C485,GWPbyPollutant,2,FALSE)</f>
        <v>1.3679299999999998E-2</v>
      </c>
      <c r="AE485">
        <f>SUMIFS('EPS BAU Outputs'!AD:AD,'EPS BAU Outputs'!$A:$A,"*"&amp;$C485&amp;"*",'EPS BAU Outputs'!$A:$A,"*"&amp;$B485&amp;"*",'EPS BAU Outputs'!$A:$A,"*"&amp;$A485&amp;"*",'EPS BAU Outputs'!$B:$B,$B$472)/10^12*VLOOKUP($C485,GWPbyPollutant,2,FALSE)</f>
        <v>1.35786E-2</v>
      </c>
      <c r="AF485">
        <f>SUMIFS('EPS BAU Outputs'!AE:AE,'EPS BAU Outputs'!$A:$A,"*"&amp;$C485&amp;"*",'EPS BAU Outputs'!$A:$A,"*"&amp;$B485&amp;"*",'EPS BAU Outputs'!$A:$A,"*"&amp;$A485&amp;"*",'EPS BAU Outputs'!$B:$B,$B$472)/10^12*VLOOKUP($C485,GWPbyPollutant,2,FALSE)</f>
        <v>1.349115E-2</v>
      </c>
      <c r="AG485">
        <f>SUMIFS('EPS BAU Outputs'!AF:AF,'EPS BAU Outputs'!$A:$A,"*"&amp;$C485&amp;"*",'EPS BAU Outputs'!$A:$A,"*"&amp;$B485&amp;"*",'EPS BAU Outputs'!$A:$A,"*"&amp;$A485&amp;"*",'EPS BAU Outputs'!$B:$B,$B$472)/10^12*VLOOKUP($C485,GWPbyPollutant,2,FALSE)</f>
        <v>1.3414300000000001E-2</v>
      </c>
      <c r="AH485">
        <f>SUMIFS('EPS BAU Outputs'!AG:AG,'EPS BAU Outputs'!$A:$A,"*"&amp;$C485&amp;"*",'EPS BAU Outputs'!$A:$A,"*"&amp;$B485&amp;"*",'EPS BAU Outputs'!$A:$A,"*"&amp;$A485&amp;"*",'EPS BAU Outputs'!$B:$B,$B$472)/10^12*VLOOKUP($C485,GWPbyPollutant,2,FALSE)</f>
        <v>1.33507E-2</v>
      </c>
    </row>
    <row r="486" spans="1:34" hidden="1" outlineLevel="1">
      <c r="A486" t="s">
        <v>597</v>
      </c>
      <c r="B486" t="s">
        <v>524</v>
      </c>
      <c r="C486" t="s">
        <v>595</v>
      </c>
      <c r="D486">
        <f>SUMIFS('EPS BAU Outputs'!C:C,'EPS BAU Outputs'!$A:$A,"*"&amp;$C486&amp;"*",'EPS BAU Outputs'!$A:$A,"*"&amp;$B486&amp;"*",'EPS BAU Outputs'!$A:$A,"*"&amp;$A486&amp;"*",'EPS BAU Outputs'!$B:$B,$B$472)/10^12*VLOOKUP($C486,GWPbyPollutant,2,FALSE)</f>
        <v>0</v>
      </c>
      <c r="E486">
        <f>SUMIFS('EPS BAU Outputs'!D:D,'EPS BAU Outputs'!$A:$A,"*"&amp;$C486&amp;"*",'EPS BAU Outputs'!$A:$A,"*"&amp;$B486&amp;"*",'EPS BAU Outputs'!$A:$A,"*"&amp;$A486&amp;"*",'EPS BAU Outputs'!$B:$B,$B$472)/10^12*VLOOKUP($C486,GWPbyPollutant,2,FALSE)</f>
        <v>0</v>
      </c>
      <c r="F486">
        <f>SUMIFS('EPS BAU Outputs'!E:E,'EPS BAU Outputs'!$A:$A,"*"&amp;$C486&amp;"*",'EPS BAU Outputs'!$A:$A,"*"&amp;$B486&amp;"*",'EPS BAU Outputs'!$A:$A,"*"&amp;$A486&amp;"*",'EPS BAU Outputs'!$B:$B,$B$472)/10^12*VLOOKUP($C486,GWPbyPollutant,2,FALSE)</f>
        <v>0</v>
      </c>
      <c r="G486">
        <f>SUMIFS('EPS BAU Outputs'!F:F,'EPS BAU Outputs'!$A:$A,"*"&amp;$C486&amp;"*",'EPS BAU Outputs'!$A:$A,"*"&amp;$B486&amp;"*",'EPS BAU Outputs'!$A:$A,"*"&amp;$A486&amp;"*",'EPS BAU Outputs'!$B:$B,$B$472)/10^12*VLOOKUP($C486,GWPbyPollutant,2,FALSE)</f>
        <v>0</v>
      </c>
      <c r="H486">
        <f>SUMIFS('EPS BAU Outputs'!G:G,'EPS BAU Outputs'!$A:$A,"*"&amp;$C486&amp;"*",'EPS BAU Outputs'!$A:$A,"*"&amp;$B486&amp;"*",'EPS BAU Outputs'!$A:$A,"*"&amp;$A486&amp;"*",'EPS BAU Outputs'!$B:$B,$B$472)/10^12*VLOOKUP($C486,GWPbyPollutant,2,FALSE)</f>
        <v>0</v>
      </c>
      <c r="I486">
        <f>SUMIFS('EPS BAU Outputs'!H:H,'EPS BAU Outputs'!$A:$A,"*"&amp;$C486&amp;"*",'EPS BAU Outputs'!$A:$A,"*"&amp;$B486&amp;"*",'EPS BAU Outputs'!$A:$A,"*"&amp;$A486&amp;"*",'EPS BAU Outputs'!$B:$B,$B$472)/10^12*VLOOKUP($C486,GWPbyPollutant,2,FALSE)</f>
        <v>0</v>
      </c>
      <c r="J486">
        <f>SUMIFS('EPS BAU Outputs'!I:I,'EPS BAU Outputs'!$A:$A,"*"&amp;$C486&amp;"*",'EPS BAU Outputs'!$A:$A,"*"&amp;$B486&amp;"*",'EPS BAU Outputs'!$A:$A,"*"&amp;$A486&amp;"*",'EPS BAU Outputs'!$B:$B,$B$472)/10^12*VLOOKUP($C486,GWPbyPollutant,2,FALSE)</f>
        <v>0</v>
      </c>
      <c r="K486">
        <f>SUMIFS('EPS BAU Outputs'!J:J,'EPS BAU Outputs'!$A:$A,"*"&amp;$C486&amp;"*",'EPS BAU Outputs'!$A:$A,"*"&amp;$B486&amp;"*",'EPS BAU Outputs'!$A:$A,"*"&amp;$A486&amp;"*",'EPS BAU Outputs'!$B:$B,$B$472)/10^12*VLOOKUP($C486,GWPbyPollutant,2,FALSE)</f>
        <v>0</v>
      </c>
      <c r="L486">
        <f>SUMIFS('EPS BAU Outputs'!K:K,'EPS BAU Outputs'!$A:$A,"*"&amp;$C486&amp;"*",'EPS BAU Outputs'!$A:$A,"*"&amp;$B486&amp;"*",'EPS BAU Outputs'!$A:$A,"*"&amp;$A486&amp;"*",'EPS BAU Outputs'!$B:$B,$B$472)/10^12*VLOOKUP($C486,GWPbyPollutant,2,FALSE)</f>
        <v>0</v>
      </c>
      <c r="M486">
        <f>SUMIFS('EPS BAU Outputs'!L:L,'EPS BAU Outputs'!$A:$A,"*"&amp;$C486&amp;"*",'EPS BAU Outputs'!$A:$A,"*"&amp;$B486&amp;"*",'EPS BAU Outputs'!$A:$A,"*"&amp;$A486&amp;"*",'EPS BAU Outputs'!$B:$B,$B$472)/10^12*VLOOKUP($C486,GWPbyPollutant,2,FALSE)</f>
        <v>0</v>
      </c>
      <c r="N486">
        <f>SUMIFS('EPS BAU Outputs'!M:M,'EPS BAU Outputs'!$A:$A,"*"&amp;$C486&amp;"*",'EPS BAU Outputs'!$A:$A,"*"&amp;$B486&amp;"*",'EPS BAU Outputs'!$A:$A,"*"&amp;$A486&amp;"*",'EPS BAU Outputs'!$B:$B,$B$472)/10^12*VLOOKUP($C486,GWPbyPollutant,2,FALSE)</f>
        <v>0</v>
      </c>
      <c r="O486">
        <f>SUMIFS('EPS BAU Outputs'!N:N,'EPS BAU Outputs'!$A:$A,"*"&amp;$C486&amp;"*",'EPS BAU Outputs'!$A:$A,"*"&amp;$B486&amp;"*",'EPS BAU Outputs'!$A:$A,"*"&amp;$A486&amp;"*",'EPS BAU Outputs'!$B:$B,$B$472)/10^12*VLOOKUP($C486,GWPbyPollutant,2,FALSE)</f>
        <v>0</v>
      </c>
      <c r="P486">
        <f>SUMIFS('EPS BAU Outputs'!O:O,'EPS BAU Outputs'!$A:$A,"*"&amp;$C486&amp;"*",'EPS BAU Outputs'!$A:$A,"*"&amp;$B486&amp;"*",'EPS BAU Outputs'!$A:$A,"*"&amp;$A486&amp;"*",'EPS BAU Outputs'!$B:$B,$B$472)/10^12*VLOOKUP($C486,GWPbyPollutant,2,FALSE)</f>
        <v>0</v>
      </c>
      <c r="Q486">
        <f>SUMIFS('EPS BAU Outputs'!P:P,'EPS BAU Outputs'!$A:$A,"*"&amp;$C486&amp;"*",'EPS BAU Outputs'!$A:$A,"*"&amp;$B486&amp;"*",'EPS BAU Outputs'!$A:$A,"*"&amp;$A486&amp;"*",'EPS BAU Outputs'!$B:$B,$B$472)/10^12*VLOOKUP($C486,GWPbyPollutant,2,FALSE)</f>
        <v>0</v>
      </c>
      <c r="R486">
        <f>SUMIFS('EPS BAU Outputs'!Q:Q,'EPS BAU Outputs'!$A:$A,"*"&amp;$C486&amp;"*",'EPS BAU Outputs'!$A:$A,"*"&amp;$B486&amp;"*",'EPS BAU Outputs'!$A:$A,"*"&amp;$A486&amp;"*",'EPS BAU Outputs'!$B:$B,$B$472)/10^12*VLOOKUP($C486,GWPbyPollutant,2,FALSE)</f>
        <v>0</v>
      </c>
      <c r="S486">
        <f>SUMIFS('EPS BAU Outputs'!R:R,'EPS BAU Outputs'!$A:$A,"*"&amp;$C486&amp;"*",'EPS BAU Outputs'!$A:$A,"*"&amp;$B486&amp;"*",'EPS BAU Outputs'!$A:$A,"*"&amp;$A486&amp;"*",'EPS BAU Outputs'!$B:$B,$B$472)/10^12*VLOOKUP($C486,GWPbyPollutant,2,FALSE)</f>
        <v>0</v>
      </c>
      <c r="T486">
        <f>SUMIFS('EPS BAU Outputs'!S:S,'EPS BAU Outputs'!$A:$A,"*"&amp;$C486&amp;"*",'EPS BAU Outputs'!$A:$A,"*"&amp;$B486&amp;"*",'EPS BAU Outputs'!$A:$A,"*"&amp;$A486&amp;"*",'EPS BAU Outputs'!$B:$B,$B$472)/10^12*VLOOKUP($C486,GWPbyPollutant,2,FALSE)</f>
        <v>0</v>
      </c>
      <c r="U486">
        <f>SUMIFS('EPS BAU Outputs'!T:T,'EPS BAU Outputs'!$A:$A,"*"&amp;$C486&amp;"*",'EPS BAU Outputs'!$A:$A,"*"&amp;$B486&amp;"*",'EPS BAU Outputs'!$A:$A,"*"&amp;$A486&amp;"*",'EPS BAU Outputs'!$B:$B,$B$472)/10^12*VLOOKUP($C486,GWPbyPollutant,2,FALSE)</f>
        <v>0</v>
      </c>
      <c r="V486">
        <f>SUMIFS('EPS BAU Outputs'!U:U,'EPS BAU Outputs'!$A:$A,"*"&amp;$C486&amp;"*",'EPS BAU Outputs'!$A:$A,"*"&amp;$B486&amp;"*",'EPS BAU Outputs'!$A:$A,"*"&amp;$A486&amp;"*",'EPS BAU Outputs'!$B:$B,$B$472)/10^12*VLOOKUP($C486,GWPbyPollutant,2,FALSE)</f>
        <v>0</v>
      </c>
      <c r="W486">
        <f>SUMIFS('EPS BAU Outputs'!V:V,'EPS BAU Outputs'!$A:$A,"*"&amp;$C486&amp;"*",'EPS BAU Outputs'!$A:$A,"*"&amp;$B486&amp;"*",'EPS BAU Outputs'!$A:$A,"*"&amp;$A486&amp;"*",'EPS BAU Outputs'!$B:$B,$B$472)/10^12*VLOOKUP($C486,GWPbyPollutant,2,FALSE)</f>
        <v>0</v>
      </c>
      <c r="X486">
        <f>SUMIFS('EPS BAU Outputs'!W:W,'EPS BAU Outputs'!$A:$A,"*"&amp;$C486&amp;"*",'EPS BAU Outputs'!$A:$A,"*"&amp;$B486&amp;"*",'EPS BAU Outputs'!$A:$A,"*"&amp;$A486&amp;"*",'EPS BAU Outputs'!$B:$B,$B$472)/10^12*VLOOKUP($C486,GWPbyPollutant,2,FALSE)</f>
        <v>0</v>
      </c>
      <c r="Y486">
        <f>SUMIFS('EPS BAU Outputs'!X:X,'EPS BAU Outputs'!$A:$A,"*"&amp;$C486&amp;"*",'EPS BAU Outputs'!$A:$A,"*"&amp;$B486&amp;"*",'EPS BAU Outputs'!$A:$A,"*"&amp;$A486&amp;"*",'EPS BAU Outputs'!$B:$B,$B$472)/10^12*VLOOKUP($C486,GWPbyPollutant,2,FALSE)</f>
        <v>0</v>
      </c>
      <c r="Z486">
        <f>SUMIFS('EPS BAU Outputs'!Y:Y,'EPS BAU Outputs'!$A:$A,"*"&amp;$C486&amp;"*",'EPS BAU Outputs'!$A:$A,"*"&amp;$B486&amp;"*",'EPS BAU Outputs'!$A:$A,"*"&amp;$A486&amp;"*",'EPS BAU Outputs'!$B:$B,$B$472)/10^12*VLOOKUP($C486,GWPbyPollutant,2,FALSE)</f>
        <v>0</v>
      </c>
      <c r="AA486">
        <f>SUMIFS('EPS BAU Outputs'!Z:Z,'EPS BAU Outputs'!$A:$A,"*"&amp;$C486&amp;"*",'EPS BAU Outputs'!$A:$A,"*"&amp;$B486&amp;"*",'EPS BAU Outputs'!$A:$A,"*"&amp;$A486&amp;"*",'EPS BAU Outputs'!$B:$B,$B$472)/10^12*VLOOKUP($C486,GWPbyPollutant,2,FALSE)</f>
        <v>0</v>
      </c>
      <c r="AB486">
        <f>SUMIFS('EPS BAU Outputs'!AA:AA,'EPS BAU Outputs'!$A:$A,"*"&amp;$C486&amp;"*",'EPS BAU Outputs'!$A:$A,"*"&amp;$B486&amp;"*",'EPS BAU Outputs'!$A:$A,"*"&amp;$A486&amp;"*",'EPS BAU Outputs'!$B:$B,$B$472)/10^12*VLOOKUP($C486,GWPbyPollutant,2,FALSE)</f>
        <v>0</v>
      </c>
      <c r="AC486">
        <f>SUMIFS('EPS BAU Outputs'!AB:AB,'EPS BAU Outputs'!$A:$A,"*"&amp;$C486&amp;"*",'EPS BAU Outputs'!$A:$A,"*"&amp;$B486&amp;"*",'EPS BAU Outputs'!$A:$A,"*"&amp;$A486&amp;"*",'EPS BAU Outputs'!$B:$B,$B$472)/10^12*VLOOKUP($C486,GWPbyPollutant,2,FALSE)</f>
        <v>0</v>
      </c>
      <c r="AD486">
        <f>SUMIFS('EPS BAU Outputs'!AC:AC,'EPS BAU Outputs'!$A:$A,"*"&amp;$C486&amp;"*",'EPS BAU Outputs'!$A:$A,"*"&amp;$B486&amp;"*",'EPS BAU Outputs'!$A:$A,"*"&amp;$A486&amp;"*",'EPS BAU Outputs'!$B:$B,$B$472)/10^12*VLOOKUP($C486,GWPbyPollutant,2,FALSE)</f>
        <v>0</v>
      </c>
      <c r="AE486">
        <f>SUMIFS('EPS BAU Outputs'!AD:AD,'EPS BAU Outputs'!$A:$A,"*"&amp;$C486&amp;"*",'EPS BAU Outputs'!$A:$A,"*"&amp;$B486&amp;"*",'EPS BAU Outputs'!$A:$A,"*"&amp;$A486&amp;"*",'EPS BAU Outputs'!$B:$B,$B$472)/10^12*VLOOKUP($C486,GWPbyPollutant,2,FALSE)</f>
        <v>0</v>
      </c>
      <c r="AF486">
        <f>SUMIFS('EPS BAU Outputs'!AE:AE,'EPS BAU Outputs'!$A:$A,"*"&amp;$C486&amp;"*",'EPS BAU Outputs'!$A:$A,"*"&amp;$B486&amp;"*",'EPS BAU Outputs'!$A:$A,"*"&amp;$A486&amp;"*",'EPS BAU Outputs'!$B:$B,$B$472)/10^12*VLOOKUP($C486,GWPbyPollutant,2,FALSE)</f>
        <v>0</v>
      </c>
      <c r="AG486">
        <f>SUMIFS('EPS BAU Outputs'!AF:AF,'EPS BAU Outputs'!$A:$A,"*"&amp;$C486&amp;"*",'EPS BAU Outputs'!$A:$A,"*"&amp;$B486&amp;"*",'EPS BAU Outputs'!$A:$A,"*"&amp;$A486&amp;"*",'EPS BAU Outputs'!$B:$B,$B$472)/10^12*VLOOKUP($C486,GWPbyPollutant,2,FALSE)</f>
        <v>0</v>
      </c>
      <c r="AH486">
        <f>SUMIFS('EPS BAU Outputs'!AG:AG,'EPS BAU Outputs'!$A:$A,"*"&amp;$C486&amp;"*",'EPS BAU Outputs'!$A:$A,"*"&amp;$B486&amp;"*",'EPS BAU Outputs'!$A:$A,"*"&amp;$A486&amp;"*",'EPS BAU Outputs'!$B:$B,$B$472)/10^12*VLOOKUP($C486,GWPbyPollutant,2,FALSE)</f>
        <v>0</v>
      </c>
    </row>
    <row r="487" spans="1:34" hidden="1" outlineLevel="1">
      <c r="A487" t="s">
        <v>597</v>
      </c>
      <c r="B487" t="s">
        <v>590</v>
      </c>
      <c r="C487" t="s">
        <v>412</v>
      </c>
      <c r="D487">
        <f>SUMIFS('EPS BAU Outputs'!C:C,'EPS BAU Outputs'!$A:$A,"*"&amp;$C487&amp;"*",'EPS BAU Outputs'!$A:$A,"*"&amp;$B487&amp;"*",'EPS BAU Outputs'!$A:$A,"*"&amp;$A487&amp;"*",'EPS BAU Outputs'!$B:$B,$B$472)/10^12*VLOOKUP($C487,GWPbyPollutant,2,FALSE)</f>
        <v>42.999600000000001</v>
      </c>
      <c r="E487">
        <f>SUMIFS('EPS BAU Outputs'!D:D,'EPS BAU Outputs'!$A:$A,"*"&amp;$C487&amp;"*",'EPS BAU Outputs'!$A:$A,"*"&amp;$B487&amp;"*",'EPS BAU Outputs'!$A:$A,"*"&amp;$A487&amp;"*",'EPS BAU Outputs'!$B:$B,$B$472)/10^12*VLOOKUP($C487,GWPbyPollutant,2,FALSE)</f>
        <v>42.854280000000003</v>
      </c>
      <c r="F487">
        <f>SUMIFS('EPS BAU Outputs'!E:E,'EPS BAU Outputs'!$A:$A,"*"&amp;$C487&amp;"*",'EPS BAU Outputs'!$A:$A,"*"&amp;$B487&amp;"*",'EPS BAU Outputs'!$A:$A,"*"&amp;$A487&amp;"*",'EPS BAU Outputs'!$B:$B,$B$472)/10^12*VLOOKUP($C487,GWPbyPollutant,2,FALSE)</f>
        <v>42.709519999999998</v>
      </c>
      <c r="G487">
        <f>SUMIFS('EPS BAU Outputs'!F:F,'EPS BAU Outputs'!$A:$A,"*"&amp;$C487&amp;"*",'EPS BAU Outputs'!$A:$A,"*"&amp;$B487&amp;"*",'EPS BAU Outputs'!$A:$A,"*"&amp;$A487&amp;"*",'EPS BAU Outputs'!$B:$B,$B$472)/10^12*VLOOKUP($C487,GWPbyPollutant,2,FALSE)</f>
        <v>42.546559999999999</v>
      </c>
      <c r="H487">
        <f>SUMIFS('EPS BAU Outputs'!G:G,'EPS BAU Outputs'!$A:$A,"*"&amp;$C487&amp;"*",'EPS BAU Outputs'!$A:$A,"*"&amp;$B487&amp;"*",'EPS BAU Outputs'!$A:$A,"*"&amp;$A487&amp;"*",'EPS BAU Outputs'!$B:$B,$B$472)/10^12*VLOOKUP($C487,GWPbyPollutant,2,FALSE)</f>
        <v>42.382760000000005</v>
      </c>
      <c r="I487">
        <f>SUMIFS('EPS BAU Outputs'!H:H,'EPS BAU Outputs'!$A:$A,"*"&amp;$C487&amp;"*",'EPS BAU Outputs'!$A:$A,"*"&amp;$B487&amp;"*",'EPS BAU Outputs'!$A:$A,"*"&amp;$A487&amp;"*",'EPS BAU Outputs'!$B:$B,$B$472)/10^12*VLOOKUP($C487,GWPbyPollutant,2,FALSE)</f>
        <v>42.211680000000001</v>
      </c>
      <c r="J487">
        <f>SUMIFS('EPS BAU Outputs'!I:I,'EPS BAU Outputs'!$A:$A,"*"&amp;$C487&amp;"*",'EPS BAU Outputs'!$A:$A,"*"&amp;$B487&amp;"*",'EPS BAU Outputs'!$A:$A,"*"&amp;$A487&amp;"*",'EPS BAU Outputs'!$B:$B,$B$472)/10^12*VLOOKUP($C487,GWPbyPollutant,2,FALSE)</f>
        <v>41.914319999999996</v>
      </c>
      <c r="K487">
        <f>SUMIFS('EPS BAU Outputs'!J:J,'EPS BAU Outputs'!$A:$A,"*"&amp;$C487&amp;"*",'EPS BAU Outputs'!$A:$A,"*"&amp;$B487&amp;"*",'EPS BAU Outputs'!$A:$A,"*"&amp;$A487&amp;"*",'EPS BAU Outputs'!$B:$B,$B$472)/10^12*VLOOKUP($C487,GWPbyPollutant,2,FALSE)</f>
        <v>41.613880000000002</v>
      </c>
      <c r="L487">
        <f>SUMIFS('EPS BAU Outputs'!K:K,'EPS BAU Outputs'!$A:$A,"*"&amp;$C487&amp;"*",'EPS BAU Outputs'!$A:$A,"*"&amp;$B487&amp;"*",'EPS BAU Outputs'!$A:$A,"*"&amp;$A487&amp;"*",'EPS BAU Outputs'!$B:$B,$B$472)/10^12*VLOOKUP($C487,GWPbyPollutant,2,FALSE)</f>
        <v>41.316800000000001</v>
      </c>
      <c r="M487">
        <f>SUMIFS('EPS BAU Outputs'!L:L,'EPS BAU Outputs'!$A:$A,"*"&amp;$C487&amp;"*",'EPS BAU Outputs'!$A:$A,"*"&amp;$B487&amp;"*",'EPS BAU Outputs'!$A:$A,"*"&amp;$A487&amp;"*",'EPS BAU Outputs'!$B:$B,$B$472)/10^12*VLOOKUP($C487,GWPbyPollutant,2,FALSE)</f>
        <v>41.02252</v>
      </c>
      <c r="N487">
        <f>SUMIFS('EPS BAU Outputs'!M:M,'EPS BAU Outputs'!$A:$A,"*"&amp;$C487&amp;"*",'EPS BAU Outputs'!$A:$A,"*"&amp;$B487&amp;"*",'EPS BAU Outputs'!$A:$A,"*"&amp;$A487&amp;"*",'EPS BAU Outputs'!$B:$B,$B$472)/10^12*VLOOKUP($C487,GWPbyPollutant,2,FALSE)</f>
        <v>40.722080000000005</v>
      </c>
      <c r="O487">
        <f>SUMIFS('EPS BAU Outputs'!N:N,'EPS BAU Outputs'!$A:$A,"*"&amp;$C487&amp;"*",'EPS BAU Outputs'!$A:$A,"*"&amp;$B487&amp;"*",'EPS BAU Outputs'!$A:$A,"*"&amp;$A487&amp;"*",'EPS BAU Outputs'!$B:$B,$B$472)/10^12*VLOOKUP($C487,GWPbyPollutant,2,FALSE)</f>
        <v>40.49192</v>
      </c>
      <c r="P487">
        <f>SUMIFS('EPS BAU Outputs'!O:O,'EPS BAU Outputs'!$A:$A,"*"&amp;$C487&amp;"*",'EPS BAU Outputs'!$A:$A,"*"&amp;$B487&amp;"*",'EPS BAU Outputs'!$A:$A,"*"&amp;$A487&amp;"*",'EPS BAU Outputs'!$B:$B,$B$472)/10^12*VLOOKUP($C487,GWPbyPollutant,2,FALSE)</f>
        <v>40.259239999999998</v>
      </c>
      <c r="Q487">
        <f>SUMIFS('EPS BAU Outputs'!P:P,'EPS BAU Outputs'!$A:$A,"*"&amp;$C487&amp;"*",'EPS BAU Outputs'!$A:$A,"*"&amp;$B487&amp;"*",'EPS BAU Outputs'!$A:$A,"*"&amp;$A487&amp;"*",'EPS BAU Outputs'!$B:$B,$B$472)/10^12*VLOOKUP($C487,GWPbyPollutant,2,FALSE)</f>
        <v>40.029359999999997</v>
      </c>
      <c r="R487">
        <f>SUMIFS('EPS BAU Outputs'!Q:Q,'EPS BAU Outputs'!$A:$A,"*"&amp;$C487&amp;"*",'EPS BAU Outputs'!$A:$A,"*"&amp;$B487&amp;"*",'EPS BAU Outputs'!$A:$A,"*"&amp;$A487&amp;"*",'EPS BAU Outputs'!$B:$B,$B$472)/10^12*VLOOKUP($C487,GWPbyPollutant,2,FALSE)</f>
        <v>39.796399999999998</v>
      </c>
      <c r="S487">
        <f>SUMIFS('EPS BAU Outputs'!R:R,'EPS BAU Outputs'!$A:$A,"*"&amp;$C487&amp;"*",'EPS BAU Outputs'!$A:$A,"*"&amp;$B487&amp;"*",'EPS BAU Outputs'!$A:$A,"*"&amp;$A487&amp;"*",'EPS BAU Outputs'!$B:$B,$B$472)/10^12*VLOOKUP($C487,GWPbyPollutant,2,FALSE)</f>
        <v>39.56344</v>
      </c>
      <c r="T487">
        <f>SUMIFS('EPS BAU Outputs'!S:S,'EPS BAU Outputs'!$A:$A,"*"&amp;$C487&amp;"*",'EPS BAU Outputs'!$A:$A,"*"&amp;$B487&amp;"*",'EPS BAU Outputs'!$A:$A,"*"&amp;$A487&amp;"*",'EPS BAU Outputs'!$B:$B,$B$472)/10^12*VLOOKUP($C487,GWPbyPollutant,2,FALSE)</f>
        <v>39.413080000000001</v>
      </c>
      <c r="U487">
        <f>SUMIFS('EPS BAU Outputs'!T:T,'EPS BAU Outputs'!$A:$A,"*"&amp;$C487&amp;"*",'EPS BAU Outputs'!$A:$A,"*"&amp;$B487&amp;"*",'EPS BAU Outputs'!$A:$A,"*"&amp;$A487&amp;"*",'EPS BAU Outputs'!$B:$B,$B$472)/10^12*VLOOKUP($C487,GWPbyPollutant,2,FALSE)</f>
        <v>39.259920000000001</v>
      </c>
      <c r="V487">
        <f>SUMIFS('EPS BAU Outputs'!U:U,'EPS BAU Outputs'!$A:$A,"*"&amp;$C487&amp;"*",'EPS BAU Outputs'!$A:$A,"*"&amp;$B487&amp;"*",'EPS BAU Outputs'!$A:$A,"*"&amp;$A487&amp;"*",'EPS BAU Outputs'!$B:$B,$B$472)/10^12*VLOOKUP($C487,GWPbyPollutant,2,FALSE)</f>
        <v>39.106479999999998</v>
      </c>
      <c r="W487">
        <f>SUMIFS('EPS BAU Outputs'!V:V,'EPS BAU Outputs'!$A:$A,"*"&amp;$C487&amp;"*",'EPS BAU Outputs'!$A:$A,"*"&amp;$B487&amp;"*",'EPS BAU Outputs'!$A:$A,"*"&amp;$A487&amp;"*",'EPS BAU Outputs'!$B:$B,$B$472)/10^12*VLOOKUP($C487,GWPbyPollutant,2,FALSE)</f>
        <v>38.953319999999998</v>
      </c>
      <c r="X487">
        <f>SUMIFS('EPS BAU Outputs'!W:W,'EPS BAU Outputs'!$A:$A,"*"&amp;$C487&amp;"*",'EPS BAU Outputs'!$A:$A,"*"&amp;$B487&amp;"*",'EPS BAU Outputs'!$A:$A,"*"&amp;$A487&amp;"*",'EPS BAU Outputs'!$B:$B,$B$472)/10^12*VLOOKUP($C487,GWPbyPollutant,2,FALSE)</f>
        <v>38.800160000000005</v>
      </c>
      <c r="Y487">
        <f>SUMIFS('EPS BAU Outputs'!X:X,'EPS BAU Outputs'!$A:$A,"*"&amp;$C487&amp;"*",'EPS BAU Outputs'!$A:$A,"*"&amp;$B487&amp;"*",'EPS BAU Outputs'!$A:$A,"*"&amp;$A487&amp;"*",'EPS BAU Outputs'!$B:$B,$B$472)/10^12*VLOOKUP($C487,GWPbyPollutant,2,FALSE)</f>
        <v>38.68732</v>
      </c>
      <c r="Z487">
        <f>SUMIFS('EPS BAU Outputs'!Y:Y,'EPS BAU Outputs'!$A:$A,"*"&amp;$C487&amp;"*",'EPS BAU Outputs'!$A:$A,"*"&amp;$B487&amp;"*",'EPS BAU Outputs'!$A:$A,"*"&amp;$A487&amp;"*",'EPS BAU Outputs'!$B:$B,$B$472)/10^12*VLOOKUP($C487,GWPbyPollutant,2,FALSE)</f>
        <v>38.570839999999997</v>
      </c>
      <c r="AA487">
        <f>SUMIFS('EPS BAU Outputs'!Z:Z,'EPS BAU Outputs'!$A:$A,"*"&amp;$C487&amp;"*",'EPS BAU Outputs'!$A:$A,"*"&amp;$B487&amp;"*",'EPS BAU Outputs'!$A:$A,"*"&amp;$A487&amp;"*",'EPS BAU Outputs'!$B:$B,$B$472)/10^12*VLOOKUP($C487,GWPbyPollutant,2,FALSE)</f>
        <v>38.457160000000002</v>
      </c>
      <c r="AB487">
        <f>SUMIFS('EPS BAU Outputs'!AA:AA,'EPS BAU Outputs'!$A:$A,"*"&amp;$C487&amp;"*",'EPS BAU Outputs'!$A:$A,"*"&amp;$B487&amp;"*",'EPS BAU Outputs'!$A:$A,"*"&amp;$A487&amp;"*",'EPS BAU Outputs'!$B:$B,$B$472)/10^12*VLOOKUP($C487,GWPbyPollutant,2,FALSE)</f>
        <v>38.34404</v>
      </c>
      <c r="AC487">
        <f>SUMIFS('EPS BAU Outputs'!AB:AB,'EPS BAU Outputs'!$A:$A,"*"&amp;$C487&amp;"*",'EPS BAU Outputs'!$A:$A,"*"&amp;$B487&amp;"*",'EPS BAU Outputs'!$A:$A,"*"&amp;$A487&amp;"*",'EPS BAU Outputs'!$B:$B,$B$472)/10^12*VLOOKUP($C487,GWPbyPollutant,2,FALSE)</f>
        <v>38.230640000000001</v>
      </c>
      <c r="AD487">
        <f>SUMIFS('EPS BAU Outputs'!AC:AC,'EPS BAU Outputs'!$A:$A,"*"&amp;$C487&amp;"*",'EPS BAU Outputs'!$A:$A,"*"&amp;$B487&amp;"*",'EPS BAU Outputs'!$A:$A,"*"&amp;$A487&amp;"*",'EPS BAU Outputs'!$B:$B,$B$472)/10^12*VLOOKUP($C487,GWPbyPollutant,2,FALSE)</f>
        <v>38.160080000000001</v>
      </c>
      <c r="AE487">
        <f>SUMIFS('EPS BAU Outputs'!AD:AD,'EPS BAU Outputs'!$A:$A,"*"&amp;$C487&amp;"*",'EPS BAU Outputs'!$A:$A,"*"&amp;$B487&amp;"*",'EPS BAU Outputs'!$A:$A,"*"&amp;$A487&amp;"*",'EPS BAU Outputs'!$B:$B,$B$472)/10^12*VLOOKUP($C487,GWPbyPollutant,2,FALSE)</f>
        <v>38.08728</v>
      </c>
      <c r="AF487">
        <f>SUMIFS('EPS BAU Outputs'!AE:AE,'EPS BAU Outputs'!$A:$A,"*"&amp;$C487&amp;"*",'EPS BAU Outputs'!$A:$A,"*"&amp;$B487&amp;"*",'EPS BAU Outputs'!$A:$A,"*"&amp;$A487&amp;"*",'EPS BAU Outputs'!$B:$B,$B$472)/10^12*VLOOKUP($C487,GWPbyPollutant,2,FALSE)</f>
        <v>38.013919999999999</v>
      </c>
      <c r="AG487">
        <f>SUMIFS('EPS BAU Outputs'!AF:AF,'EPS BAU Outputs'!$A:$A,"*"&amp;$C487&amp;"*",'EPS BAU Outputs'!$A:$A,"*"&amp;$B487&amp;"*",'EPS BAU Outputs'!$A:$A,"*"&amp;$A487&amp;"*",'EPS BAU Outputs'!$B:$B,$B$472)/10^12*VLOOKUP($C487,GWPbyPollutant,2,FALSE)</f>
        <v>37.944200000000002</v>
      </c>
      <c r="AH487">
        <f>SUMIFS('EPS BAU Outputs'!AG:AG,'EPS BAU Outputs'!$A:$A,"*"&amp;$C487&amp;"*",'EPS BAU Outputs'!$A:$A,"*"&amp;$B487&amp;"*",'EPS BAU Outputs'!$A:$A,"*"&amp;$A487&amp;"*",'EPS BAU Outputs'!$B:$B,$B$472)/10^12*VLOOKUP($C487,GWPbyPollutant,2,FALSE)</f>
        <v>37.871120000000005</v>
      </c>
    </row>
    <row r="488" spans="1:34" hidden="1" outlineLevel="1">
      <c r="A488" t="s">
        <v>597</v>
      </c>
      <c r="B488" t="s">
        <v>590</v>
      </c>
      <c r="C488" t="s">
        <v>411</v>
      </c>
      <c r="D488">
        <f>SUMIFS('EPS BAU Outputs'!C:C,'EPS BAU Outputs'!$A:$A,"*"&amp;$C488&amp;"*",'EPS BAU Outputs'!$A:$A,"*"&amp;$B488&amp;"*",'EPS BAU Outputs'!$A:$A,"*"&amp;$A488&amp;"*",'EPS BAU Outputs'!$B:$B,$B$472)/10^12*VLOOKUP($C488,GWPbyPollutant,2,FALSE)</f>
        <v>8.4590649999999989</v>
      </c>
      <c r="E488">
        <f>SUMIFS('EPS BAU Outputs'!D:D,'EPS BAU Outputs'!$A:$A,"*"&amp;$C488&amp;"*",'EPS BAU Outputs'!$A:$A,"*"&amp;$B488&amp;"*",'EPS BAU Outputs'!$A:$A,"*"&amp;$A488&amp;"*",'EPS BAU Outputs'!$B:$B,$B$472)/10^12*VLOOKUP($C488,GWPbyPollutant,2,FALSE)</f>
        <v>8.6138250000000003</v>
      </c>
      <c r="F488">
        <f>SUMIFS('EPS BAU Outputs'!E:E,'EPS BAU Outputs'!$A:$A,"*"&amp;$C488&amp;"*",'EPS BAU Outputs'!$A:$A,"*"&amp;$B488&amp;"*",'EPS BAU Outputs'!$A:$A,"*"&amp;$A488&amp;"*",'EPS BAU Outputs'!$B:$B,$B$472)/10^12*VLOOKUP($C488,GWPbyPollutant,2,FALSE)</f>
        <v>8.7758195000000008</v>
      </c>
      <c r="G488">
        <f>SUMIFS('EPS BAU Outputs'!F:F,'EPS BAU Outputs'!$A:$A,"*"&amp;$C488&amp;"*",'EPS BAU Outputs'!$A:$A,"*"&amp;$B488&amp;"*",'EPS BAU Outputs'!$A:$A,"*"&amp;$A488&amp;"*",'EPS BAU Outputs'!$B:$B,$B$472)/10^12*VLOOKUP($C488,GWPbyPollutant,2,FALSE)</f>
        <v>8.9359590000000004</v>
      </c>
      <c r="H488">
        <f>SUMIFS('EPS BAU Outputs'!G:G,'EPS BAU Outputs'!$A:$A,"*"&amp;$C488&amp;"*",'EPS BAU Outputs'!$A:$A,"*"&amp;$B488&amp;"*",'EPS BAU Outputs'!$A:$A,"*"&amp;$A488&amp;"*",'EPS BAU Outputs'!$B:$B,$B$472)/10^12*VLOOKUP($C488,GWPbyPollutant,2,FALSE)</f>
        <v>9.0988015000000004</v>
      </c>
      <c r="I488">
        <f>SUMIFS('EPS BAU Outputs'!H:H,'EPS BAU Outputs'!$A:$A,"*"&amp;$C488&amp;"*",'EPS BAU Outputs'!$A:$A,"*"&amp;$B488&amp;"*",'EPS BAU Outputs'!$A:$A,"*"&amp;$A488&amp;"*",'EPS BAU Outputs'!$B:$B,$B$472)/10^12*VLOOKUP($C488,GWPbyPollutant,2,FALSE)</f>
        <v>9.263287</v>
      </c>
      <c r="J488">
        <f>SUMIFS('EPS BAU Outputs'!I:I,'EPS BAU Outputs'!$A:$A,"*"&amp;$C488&amp;"*",'EPS BAU Outputs'!$A:$A,"*"&amp;$B488&amp;"*",'EPS BAU Outputs'!$A:$A,"*"&amp;$A488&amp;"*",'EPS BAU Outputs'!$B:$B,$B$472)/10^12*VLOOKUP($C488,GWPbyPollutant,2,FALSE)</f>
        <v>9.3628475000000009</v>
      </c>
      <c r="K488">
        <f>SUMIFS('EPS BAU Outputs'!J:J,'EPS BAU Outputs'!$A:$A,"*"&amp;$C488&amp;"*",'EPS BAU Outputs'!$A:$A,"*"&amp;$B488&amp;"*",'EPS BAU Outputs'!$A:$A,"*"&amp;$A488&amp;"*",'EPS BAU Outputs'!$B:$B,$B$472)/10^12*VLOOKUP($C488,GWPbyPollutant,2,FALSE)</f>
        <v>9.4621164999999987</v>
      </c>
      <c r="L488">
        <f>SUMIFS('EPS BAU Outputs'!K:K,'EPS BAU Outputs'!$A:$A,"*"&amp;$C488&amp;"*",'EPS BAU Outputs'!$A:$A,"*"&amp;$B488&amp;"*",'EPS BAU Outputs'!$A:$A,"*"&amp;$A488&amp;"*",'EPS BAU Outputs'!$B:$B,$B$472)/10^12*VLOOKUP($C488,GWPbyPollutant,2,FALSE)</f>
        <v>9.559292000000001</v>
      </c>
      <c r="M488">
        <f>SUMIFS('EPS BAU Outputs'!L:L,'EPS BAU Outputs'!$A:$A,"*"&amp;$C488&amp;"*",'EPS BAU Outputs'!$A:$A,"*"&amp;$B488&amp;"*",'EPS BAU Outputs'!$A:$A,"*"&amp;$A488&amp;"*",'EPS BAU Outputs'!$B:$B,$B$472)/10^12*VLOOKUP($C488,GWPbyPollutant,2,FALSE)</f>
        <v>9.6619795000000011</v>
      </c>
      <c r="N488">
        <f>SUMIFS('EPS BAU Outputs'!M:M,'EPS BAU Outputs'!$A:$A,"*"&amp;$C488&amp;"*",'EPS BAU Outputs'!$A:$A,"*"&amp;$B488&amp;"*",'EPS BAU Outputs'!$A:$A,"*"&amp;$A488&amp;"*",'EPS BAU Outputs'!$B:$B,$B$472)/10^12*VLOOKUP($C488,GWPbyPollutant,2,FALSE)</f>
        <v>9.7611954999999995</v>
      </c>
      <c r="O488">
        <f>SUMIFS('EPS BAU Outputs'!N:N,'EPS BAU Outputs'!$A:$A,"*"&amp;$C488&amp;"*",'EPS BAU Outputs'!$A:$A,"*"&amp;$B488&amp;"*",'EPS BAU Outputs'!$A:$A,"*"&amp;$A488&amp;"*",'EPS BAU Outputs'!$B:$B,$B$472)/10^12*VLOOKUP($C488,GWPbyPollutant,2,FALSE)</f>
        <v>9.8555355000000002</v>
      </c>
      <c r="P488">
        <f>SUMIFS('EPS BAU Outputs'!O:O,'EPS BAU Outputs'!$A:$A,"*"&amp;$C488&amp;"*",'EPS BAU Outputs'!$A:$A,"*"&amp;$B488&amp;"*",'EPS BAU Outputs'!$A:$A,"*"&amp;$A488&amp;"*",'EPS BAU Outputs'!$B:$B,$B$472)/10^12*VLOOKUP($C488,GWPbyPollutant,2,FALSE)</f>
        <v>9.9528435000000002</v>
      </c>
      <c r="Q488">
        <f>SUMIFS('EPS BAU Outputs'!P:P,'EPS BAU Outputs'!$A:$A,"*"&amp;$C488&amp;"*",'EPS BAU Outputs'!$A:$A,"*"&amp;$B488&amp;"*",'EPS BAU Outputs'!$A:$A,"*"&amp;$A488&amp;"*",'EPS BAU Outputs'!$B:$B,$B$472)/10^12*VLOOKUP($C488,GWPbyPollutant,2,FALSE)</f>
        <v>10.047263000000001</v>
      </c>
      <c r="R488">
        <f>SUMIFS('EPS BAU Outputs'!Q:Q,'EPS BAU Outputs'!$A:$A,"*"&amp;$C488&amp;"*",'EPS BAU Outputs'!$A:$A,"*"&amp;$B488&amp;"*",'EPS BAU Outputs'!$A:$A,"*"&amp;$A488&amp;"*",'EPS BAU Outputs'!$B:$B,$B$472)/10^12*VLOOKUP($C488,GWPbyPollutant,2,FALSE)</f>
        <v>10.144411999999999</v>
      </c>
      <c r="S488">
        <f>SUMIFS('EPS BAU Outputs'!R:R,'EPS BAU Outputs'!$A:$A,"*"&amp;$C488&amp;"*",'EPS BAU Outputs'!$A:$A,"*"&amp;$B488&amp;"*",'EPS BAU Outputs'!$A:$A,"*"&amp;$A488&amp;"*",'EPS BAU Outputs'!$B:$B,$B$472)/10^12*VLOOKUP($C488,GWPbyPollutant,2,FALSE)</f>
        <v>10.2411105</v>
      </c>
      <c r="T488">
        <f>SUMIFS('EPS BAU Outputs'!S:S,'EPS BAU Outputs'!$A:$A,"*"&amp;$C488&amp;"*",'EPS BAU Outputs'!$A:$A,"*"&amp;$B488&amp;"*",'EPS BAU Outputs'!$A:$A,"*"&amp;$A488&amp;"*",'EPS BAU Outputs'!$B:$B,$B$472)/10^12*VLOOKUP($C488,GWPbyPollutant,2,FALSE)</f>
        <v>10.3449905</v>
      </c>
      <c r="U488">
        <f>SUMIFS('EPS BAU Outputs'!T:T,'EPS BAU Outputs'!$A:$A,"*"&amp;$C488&amp;"*",'EPS BAU Outputs'!$A:$A,"*"&amp;$B488&amp;"*",'EPS BAU Outputs'!$A:$A,"*"&amp;$A488&amp;"*",'EPS BAU Outputs'!$B:$B,$B$472)/10^12*VLOOKUP($C488,GWPbyPollutant,2,FALSE)</f>
        <v>10.453137000000002</v>
      </c>
      <c r="V488">
        <f>SUMIFS('EPS BAU Outputs'!U:U,'EPS BAU Outputs'!$A:$A,"*"&amp;$C488&amp;"*",'EPS BAU Outputs'!$A:$A,"*"&amp;$B488&amp;"*",'EPS BAU Outputs'!$A:$A,"*"&amp;$A488&amp;"*",'EPS BAU Outputs'!$B:$B,$B$472)/10^12*VLOOKUP($C488,GWPbyPollutant,2,FALSE)</f>
        <v>10.561018499999999</v>
      </c>
      <c r="W488">
        <f>SUMIFS('EPS BAU Outputs'!V:V,'EPS BAU Outputs'!$A:$A,"*"&amp;$C488&amp;"*",'EPS BAU Outputs'!$A:$A,"*"&amp;$B488&amp;"*",'EPS BAU Outputs'!$A:$A,"*"&amp;$A488&amp;"*",'EPS BAU Outputs'!$B:$B,$B$472)/10^12*VLOOKUP($C488,GWPbyPollutant,2,FALSE)</f>
        <v>10.666594499999999</v>
      </c>
      <c r="X488">
        <f>SUMIFS('EPS BAU Outputs'!W:W,'EPS BAU Outputs'!$A:$A,"*"&amp;$C488&amp;"*",'EPS BAU Outputs'!$A:$A,"*"&amp;$B488&amp;"*",'EPS BAU Outputs'!$A:$A,"*"&amp;$A488&amp;"*",'EPS BAU Outputs'!$B:$B,$B$472)/10^12*VLOOKUP($C488,GWPbyPollutant,2,FALSE)</f>
        <v>10.7748735</v>
      </c>
      <c r="Y488">
        <f>SUMIFS('EPS BAU Outputs'!X:X,'EPS BAU Outputs'!$A:$A,"*"&amp;$C488&amp;"*",'EPS BAU Outputs'!$A:$A,"*"&amp;$B488&amp;"*",'EPS BAU Outputs'!$A:$A,"*"&amp;$A488&amp;"*",'EPS BAU Outputs'!$B:$B,$B$472)/10^12*VLOOKUP($C488,GWPbyPollutant,2,FALSE)</f>
        <v>10.8977805</v>
      </c>
      <c r="Z488">
        <f>SUMIFS('EPS BAU Outputs'!Y:Y,'EPS BAU Outputs'!$A:$A,"*"&amp;$C488&amp;"*",'EPS BAU Outputs'!$A:$A,"*"&amp;$B488&amp;"*",'EPS BAU Outputs'!$A:$A,"*"&amp;$A488&amp;"*",'EPS BAU Outputs'!$B:$B,$B$472)/10^12*VLOOKUP($C488,GWPbyPollutant,2,FALSE)</f>
        <v>11.0222775</v>
      </c>
      <c r="AA488">
        <f>SUMIFS('EPS BAU Outputs'!Z:Z,'EPS BAU Outputs'!$A:$A,"*"&amp;$C488&amp;"*",'EPS BAU Outputs'!$A:$A,"*"&amp;$B488&amp;"*",'EPS BAU Outputs'!$A:$A,"*"&amp;$A488&amp;"*",'EPS BAU Outputs'!$B:$B,$B$472)/10^12*VLOOKUP($C488,GWPbyPollutant,2,FALSE)</f>
        <v>11.143939000000001</v>
      </c>
      <c r="AB488">
        <f>SUMIFS('EPS BAU Outputs'!AA:AA,'EPS BAU Outputs'!$A:$A,"*"&amp;$C488&amp;"*",'EPS BAU Outputs'!$A:$A,"*"&amp;$B488&amp;"*",'EPS BAU Outputs'!$A:$A,"*"&amp;$A488&amp;"*",'EPS BAU Outputs'!$B:$B,$B$472)/10^12*VLOOKUP($C488,GWPbyPollutant,2,FALSE)</f>
        <v>11.2687805</v>
      </c>
      <c r="AC488">
        <f>SUMIFS('EPS BAU Outputs'!AB:AB,'EPS BAU Outputs'!$A:$A,"*"&amp;$C488&amp;"*",'EPS BAU Outputs'!$A:$A,"*"&amp;$B488&amp;"*",'EPS BAU Outputs'!$A:$A,"*"&amp;$A488&amp;"*",'EPS BAU Outputs'!$B:$B,$B$472)/10^12*VLOOKUP($C488,GWPbyPollutant,2,FALSE)</f>
        <v>11.388427999999999</v>
      </c>
      <c r="AD488">
        <f>SUMIFS('EPS BAU Outputs'!AC:AC,'EPS BAU Outputs'!$A:$A,"*"&amp;$C488&amp;"*",'EPS BAU Outputs'!$A:$A,"*"&amp;$B488&amp;"*",'EPS BAU Outputs'!$A:$A,"*"&amp;$A488&amp;"*",'EPS BAU Outputs'!$B:$B,$B$472)/10^12*VLOOKUP($C488,GWPbyPollutant,2,FALSE)</f>
        <v>11.533647999999999</v>
      </c>
      <c r="AE488">
        <f>SUMIFS('EPS BAU Outputs'!AD:AD,'EPS BAU Outputs'!$A:$A,"*"&amp;$C488&amp;"*",'EPS BAU Outputs'!$A:$A,"*"&amp;$B488&amp;"*",'EPS BAU Outputs'!$A:$A,"*"&amp;$A488&amp;"*",'EPS BAU Outputs'!$B:$B,$B$472)/10^12*VLOOKUP($C488,GWPbyPollutant,2,FALSE)</f>
        <v>11.679557000000001</v>
      </c>
      <c r="AF488">
        <f>SUMIFS('EPS BAU Outputs'!AE:AE,'EPS BAU Outputs'!$A:$A,"*"&amp;$C488&amp;"*",'EPS BAU Outputs'!$A:$A,"*"&amp;$B488&amp;"*",'EPS BAU Outputs'!$A:$A,"*"&amp;$A488&amp;"*",'EPS BAU Outputs'!$B:$B,$B$472)/10^12*VLOOKUP($C488,GWPbyPollutant,2,FALSE)</f>
        <v>11.8195035</v>
      </c>
      <c r="AG488">
        <f>SUMIFS('EPS BAU Outputs'!AF:AF,'EPS BAU Outputs'!$A:$A,"*"&amp;$C488&amp;"*",'EPS BAU Outputs'!$A:$A,"*"&amp;$B488&amp;"*",'EPS BAU Outputs'!$A:$A,"*"&amp;$A488&amp;"*",'EPS BAU Outputs'!$B:$B,$B$472)/10^12*VLOOKUP($C488,GWPbyPollutant,2,FALSE)</f>
        <v>11.965757</v>
      </c>
      <c r="AH488">
        <f>SUMIFS('EPS BAU Outputs'!AG:AG,'EPS BAU Outputs'!$A:$A,"*"&amp;$C488&amp;"*",'EPS BAU Outputs'!$A:$A,"*"&amp;$B488&amp;"*",'EPS BAU Outputs'!$A:$A,"*"&amp;$A488&amp;"*",'EPS BAU Outputs'!$B:$B,$B$472)/10^12*VLOOKUP($C488,GWPbyPollutant,2,FALSE)</f>
        <v>12.108433</v>
      </c>
    </row>
    <row r="489" spans="1:34" hidden="1" outlineLevel="1">
      <c r="A489" t="s">
        <v>597</v>
      </c>
      <c r="B489" t="s">
        <v>590</v>
      </c>
      <c r="C489" t="s">
        <v>595</v>
      </c>
      <c r="D489">
        <f>SUMIFS('EPS BAU Outputs'!C:C,'EPS BAU Outputs'!$A:$A,"*"&amp;$C489&amp;"*",'EPS BAU Outputs'!$A:$A,"*"&amp;$B489&amp;"*",'EPS BAU Outputs'!$A:$A,"*"&amp;$A489&amp;"*",'EPS BAU Outputs'!$B:$B,$B$472)/10^12*VLOOKUP($C489,GWPbyPollutant,2,FALSE)</f>
        <v>19.46</v>
      </c>
      <c r="E489">
        <f>SUMIFS('EPS BAU Outputs'!D:D,'EPS BAU Outputs'!$A:$A,"*"&amp;$C489&amp;"*",'EPS BAU Outputs'!$A:$A,"*"&amp;$B489&amp;"*",'EPS BAU Outputs'!$A:$A,"*"&amp;$A489&amp;"*",'EPS BAU Outputs'!$B:$B,$B$472)/10^12*VLOOKUP($C489,GWPbyPollutant,2,FALSE)</f>
        <v>21.29</v>
      </c>
      <c r="F489">
        <f>SUMIFS('EPS BAU Outputs'!E:E,'EPS BAU Outputs'!$A:$A,"*"&amp;$C489&amp;"*",'EPS BAU Outputs'!$A:$A,"*"&amp;$B489&amp;"*",'EPS BAU Outputs'!$A:$A,"*"&amp;$A489&amp;"*",'EPS BAU Outputs'!$B:$B,$B$472)/10^12*VLOOKUP($C489,GWPbyPollutant,2,FALSE)</f>
        <v>23.15</v>
      </c>
      <c r="G489">
        <f>SUMIFS('EPS BAU Outputs'!F:F,'EPS BAU Outputs'!$A:$A,"*"&amp;$C489&amp;"*",'EPS BAU Outputs'!$A:$A,"*"&amp;$B489&amp;"*",'EPS BAU Outputs'!$A:$A,"*"&amp;$A489&amp;"*",'EPS BAU Outputs'!$B:$B,$B$472)/10^12*VLOOKUP($C489,GWPbyPollutant,2,FALSE)</f>
        <v>25.03</v>
      </c>
      <c r="H489">
        <f>SUMIFS('EPS BAU Outputs'!G:G,'EPS BAU Outputs'!$A:$A,"*"&amp;$C489&amp;"*",'EPS BAU Outputs'!$A:$A,"*"&amp;$B489&amp;"*",'EPS BAU Outputs'!$A:$A,"*"&amp;$A489&amp;"*",'EPS BAU Outputs'!$B:$B,$B$472)/10^12*VLOOKUP($C489,GWPbyPollutant,2,FALSE)</f>
        <v>26.94</v>
      </c>
      <c r="I489">
        <f>SUMIFS('EPS BAU Outputs'!H:H,'EPS BAU Outputs'!$A:$A,"*"&amp;$C489&amp;"*",'EPS BAU Outputs'!$A:$A,"*"&amp;$B489&amp;"*",'EPS BAU Outputs'!$A:$A,"*"&amp;$A489&amp;"*",'EPS BAU Outputs'!$B:$B,$B$472)/10^12*VLOOKUP($C489,GWPbyPollutant,2,FALSE)</f>
        <v>28.87</v>
      </c>
      <c r="J489">
        <f>SUMIFS('EPS BAU Outputs'!I:I,'EPS BAU Outputs'!$A:$A,"*"&amp;$C489&amp;"*",'EPS BAU Outputs'!$A:$A,"*"&amp;$B489&amp;"*",'EPS BAU Outputs'!$A:$A,"*"&amp;$A489&amp;"*",'EPS BAU Outputs'!$B:$B,$B$472)/10^12*VLOOKUP($C489,GWPbyPollutant,2,FALSE)</f>
        <v>30.34</v>
      </c>
      <c r="K489">
        <f>SUMIFS('EPS BAU Outputs'!J:J,'EPS BAU Outputs'!$A:$A,"*"&amp;$C489&amp;"*",'EPS BAU Outputs'!$A:$A,"*"&amp;$B489&amp;"*",'EPS BAU Outputs'!$A:$A,"*"&amp;$A489&amp;"*",'EPS BAU Outputs'!$B:$B,$B$472)/10^12*VLOOKUP($C489,GWPbyPollutant,2,FALSE)</f>
        <v>31.81</v>
      </c>
      <c r="L489">
        <f>SUMIFS('EPS BAU Outputs'!K:K,'EPS BAU Outputs'!$A:$A,"*"&amp;$C489&amp;"*",'EPS BAU Outputs'!$A:$A,"*"&amp;$B489&amp;"*",'EPS BAU Outputs'!$A:$A,"*"&amp;$A489&amp;"*",'EPS BAU Outputs'!$B:$B,$B$472)/10^12*VLOOKUP($C489,GWPbyPollutant,2,FALSE)</f>
        <v>33.28</v>
      </c>
      <c r="M489">
        <f>SUMIFS('EPS BAU Outputs'!L:L,'EPS BAU Outputs'!$A:$A,"*"&amp;$C489&amp;"*",'EPS BAU Outputs'!$A:$A,"*"&amp;$B489&amp;"*",'EPS BAU Outputs'!$A:$A,"*"&amp;$A489&amp;"*",'EPS BAU Outputs'!$B:$B,$B$472)/10^12*VLOOKUP($C489,GWPbyPollutant,2,FALSE)</f>
        <v>34.76</v>
      </c>
      <c r="N489">
        <f>SUMIFS('EPS BAU Outputs'!M:M,'EPS BAU Outputs'!$A:$A,"*"&amp;$C489&amp;"*",'EPS BAU Outputs'!$A:$A,"*"&amp;$B489&amp;"*",'EPS BAU Outputs'!$A:$A,"*"&amp;$A489&amp;"*",'EPS BAU Outputs'!$B:$B,$B$472)/10^12*VLOOKUP($C489,GWPbyPollutant,2,FALSE)</f>
        <v>36.229999999999997</v>
      </c>
      <c r="O489">
        <f>SUMIFS('EPS BAU Outputs'!N:N,'EPS BAU Outputs'!$A:$A,"*"&amp;$C489&amp;"*",'EPS BAU Outputs'!$A:$A,"*"&amp;$B489&amp;"*",'EPS BAU Outputs'!$A:$A,"*"&amp;$A489&amp;"*",'EPS BAU Outputs'!$B:$B,$B$472)/10^12*VLOOKUP($C489,GWPbyPollutant,2,FALSE)</f>
        <v>36.49</v>
      </c>
      <c r="P489">
        <f>SUMIFS('EPS BAU Outputs'!O:O,'EPS BAU Outputs'!$A:$A,"*"&amp;$C489&amp;"*",'EPS BAU Outputs'!$A:$A,"*"&amp;$B489&amp;"*",'EPS BAU Outputs'!$A:$A,"*"&amp;$A489&amp;"*",'EPS BAU Outputs'!$B:$B,$B$472)/10^12*VLOOKUP($C489,GWPbyPollutant,2,FALSE)</f>
        <v>36.74</v>
      </c>
      <c r="Q489">
        <f>SUMIFS('EPS BAU Outputs'!P:P,'EPS BAU Outputs'!$A:$A,"*"&amp;$C489&amp;"*",'EPS BAU Outputs'!$A:$A,"*"&amp;$B489&amp;"*",'EPS BAU Outputs'!$A:$A,"*"&amp;$A489&amp;"*",'EPS BAU Outputs'!$B:$B,$B$472)/10^12*VLOOKUP($C489,GWPbyPollutant,2,FALSE)</f>
        <v>37</v>
      </c>
      <c r="R489">
        <f>SUMIFS('EPS BAU Outputs'!Q:Q,'EPS BAU Outputs'!$A:$A,"*"&amp;$C489&amp;"*",'EPS BAU Outputs'!$A:$A,"*"&amp;$B489&amp;"*",'EPS BAU Outputs'!$A:$A,"*"&amp;$A489&amp;"*",'EPS BAU Outputs'!$B:$B,$B$472)/10^12*VLOOKUP($C489,GWPbyPollutant,2,FALSE)</f>
        <v>37.25</v>
      </c>
      <c r="S489">
        <f>SUMIFS('EPS BAU Outputs'!R:R,'EPS BAU Outputs'!$A:$A,"*"&amp;$C489&amp;"*",'EPS BAU Outputs'!$A:$A,"*"&amp;$B489&amp;"*",'EPS BAU Outputs'!$A:$A,"*"&amp;$A489&amp;"*",'EPS BAU Outputs'!$B:$B,$B$472)/10^12*VLOOKUP($C489,GWPbyPollutant,2,FALSE)</f>
        <v>37.51</v>
      </c>
      <c r="T489">
        <f>SUMIFS('EPS BAU Outputs'!S:S,'EPS BAU Outputs'!$A:$A,"*"&amp;$C489&amp;"*",'EPS BAU Outputs'!$A:$A,"*"&amp;$B489&amp;"*",'EPS BAU Outputs'!$A:$A,"*"&amp;$A489&amp;"*",'EPS BAU Outputs'!$B:$B,$B$472)/10^12*VLOOKUP($C489,GWPbyPollutant,2,FALSE)</f>
        <v>38.32</v>
      </c>
      <c r="U489">
        <f>SUMIFS('EPS BAU Outputs'!T:T,'EPS BAU Outputs'!$A:$A,"*"&amp;$C489&amp;"*",'EPS BAU Outputs'!$A:$A,"*"&amp;$B489&amp;"*",'EPS BAU Outputs'!$A:$A,"*"&amp;$A489&amp;"*",'EPS BAU Outputs'!$B:$B,$B$472)/10^12*VLOOKUP($C489,GWPbyPollutant,2,FALSE)</f>
        <v>39.119999999999997</v>
      </c>
      <c r="V489">
        <f>SUMIFS('EPS BAU Outputs'!U:U,'EPS BAU Outputs'!$A:$A,"*"&amp;$C489&amp;"*",'EPS BAU Outputs'!$A:$A,"*"&amp;$B489&amp;"*",'EPS BAU Outputs'!$A:$A,"*"&amp;$A489&amp;"*",'EPS BAU Outputs'!$B:$B,$B$472)/10^12*VLOOKUP($C489,GWPbyPollutant,2,FALSE)</f>
        <v>39.93</v>
      </c>
      <c r="W489">
        <f>SUMIFS('EPS BAU Outputs'!V:V,'EPS BAU Outputs'!$A:$A,"*"&amp;$C489&amp;"*",'EPS BAU Outputs'!$A:$A,"*"&amp;$B489&amp;"*",'EPS BAU Outputs'!$A:$A,"*"&amp;$A489&amp;"*",'EPS BAU Outputs'!$B:$B,$B$472)/10^12*VLOOKUP($C489,GWPbyPollutant,2,FALSE)</f>
        <v>40.729999999999997</v>
      </c>
      <c r="X489">
        <f>SUMIFS('EPS BAU Outputs'!W:W,'EPS BAU Outputs'!$A:$A,"*"&amp;$C489&amp;"*",'EPS BAU Outputs'!$A:$A,"*"&amp;$B489&amp;"*",'EPS BAU Outputs'!$A:$A,"*"&amp;$A489&amp;"*",'EPS BAU Outputs'!$B:$B,$B$472)/10^12*VLOOKUP($C489,GWPbyPollutant,2,FALSE)</f>
        <v>41.54</v>
      </c>
      <c r="Y489">
        <f>SUMIFS('EPS BAU Outputs'!X:X,'EPS BAU Outputs'!$A:$A,"*"&amp;$C489&amp;"*",'EPS BAU Outputs'!$A:$A,"*"&amp;$B489&amp;"*",'EPS BAU Outputs'!$A:$A,"*"&amp;$A489&amp;"*",'EPS BAU Outputs'!$B:$B,$B$472)/10^12*VLOOKUP($C489,GWPbyPollutant,2,FALSE)</f>
        <v>42.17</v>
      </c>
      <c r="Z489">
        <f>SUMIFS('EPS BAU Outputs'!Y:Y,'EPS BAU Outputs'!$A:$A,"*"&amp;$C489&amp;"*",'EPS BAU Outputs'!$A:$A,"*"&amp;$B489&amp;"*",'EPS BAU Outputs'!$A:$A,"*"&amp;$A489&amp;"*",'EPS BAU Outputs'!$B:$B,$B$472)/10^12*VLOOKUP($C489,GWPbyPollutant,2,FALSE)</f>
        <v>42.8</v>
      </c>
      <c r="AA489">
        <f>SUMIFS('EPS BAU Outputs'!Z:Z,'EPS BAU Outputs'!$A:$A,"*"&amp;$C489&amp;"*",'EPS BAU Outputs'!$A:$A,"*"&amp;$B489&amp;"*",'EPS BAU Outputs'!$A:$A,"*"&amp;$A489&amp;"*",'EPS BAU Outputs'!$B:$B,$B$472)/10^12*VLOOKUP($C489,GWPbyPollutant,2,FALSE)</f>
        <v>43.43</v>
      </c>
      <c r="AB489">
        <f>SUMIFS('EPS BAU Outputs'!AA:AA,'EPS BAU Outputs'!$A:$A,"*"&amp;$C489&amp;"*",'EPS BAU Outputs'!$A:$A,"*"&amp;$B489&amp;"*",'EPS BAU Outputs'!$A:$A,"*"&amp;$A489&amp;"*",'EPS BAU Outputs'!$B:$B,$B$472)/10^12*VLOOKUP($C489,GWPbyPollutant,2,FALSE)</f>
        <v>44.06</v>
      </c>
      <c r="AC489">
        <f>SUMIFS('EPS BAU Outputs'!AB:AB,'EPS BAU Outputs'!$A:$A,"*"&amp;$C489&amp;"*",'EPS BAU Outputs'!$A:$A,"*"&amp;$B489&amp;"*",'EPS BAU Outputs'!$A:$A,"*"&amp;$A489&amp;"*",'EPS BAU Outputs'!$B:$B,$B$472)/10^12*VLOOKUP($C489,GWPbyPollutant,2,FALSE)</f>
        <v>44.69</v>
      </c>
      <c r="AD489">
        <f>SUMIFS('EPS BAU Outputs'!AC:AC,'EPS BAU Outputs'!$A:$A,"*"&amp;$C489&amp;"*",'EPS BAU Outputs'!$A:$A,"*"&amp;$B489&amp;"*",'EPS BAU Outputs'!$A:$A,"*"&amp;$A489&amp;"*",'EPS BAU Outputs'!$B:$B,$B$472)/10^12*VLOOKUP($C489,GWPbyPollutant,2,FALSE)</f>
        <v>45.73</v>
      </c>
      <c r="AE489">
        <f>SUMIFS('EPS BAU Outputs'!AD:AD,'EPS BAU Outputs'!$A:$A,"*"&amp;$C489&amp;"*",'EPS BAU Outputs'!$A:$A,"*"&amp;$B489&amp;"*",'EPS BAU Outputs'!$A:$A,"*"&amp;$A489&amp;"*",'EPS BAU Outputs'!$B:$B,$B$472)/10^12*VLOOKUP($C489,GWPbyPollutant,2,FALSE)</f>
        <v>46.77</v>
      </c>
      <c r="AF489">
        <f>SUMIFS('EPS BAU Outputs'!AE:AE,'EPS BAU Outputs'!$A:$A,"*"&amp;$C489&amp;"*",'EPS BAU Outputs'!$A:$A,"*"&amp;$B489&amp;"*",'EPS BAU Outputs'!$A:$A,"*"&amp;$A489&amp;"*",'EPS BAU Outputs'!$B:$B,$B$472)/10^12*VLOOKUP($C489,GWPbyPollutant,2,FALSE)</f>
        <v>47.81</v>
      </c>
      <c r="AG489">
        <f>SUMIFS('EPS BAU Outputs'!AF:AF,'EPS BAU Outputs'!$A:$A,"*"&amp;$C489&amp;"*",'EPS BAU Outputs'!$A:$A,"*"&amp;$B489&amp;"*",'EPS BAU Outputs'!$A:$A,"*"&amp;$A489&amp;"*",'EPS BAU Outputs'!$B:$B,$B$472)/10^12*VLOOKUP($C489,GWPbyPollutant,2,FALSE)</f>
        <v>48.85</v>
      </c>
      <c r="AH489">
        <f>SUMIFS('EPS BAU Outputs'!AG:AG,'EPS BAU Outputs'!$A:$A,"*"&amp;$C489&amp;"*",'EPS BAU Outputs'!$A:$A,"*"&amp;$B489&amp;"*",'EPS BAU Outputs'!$A:$A,"*"&amp;$A489&amp;"*",'EPS BAU Outputs'!$B:$B,$B$472)/10^12*VLOOKUP($C489,GWPbyPollutant,2,FALSE)</f>
        <v>49.89</v>
      </c>
    </row>
    <row r="490" spans="1:34" hidden="1" outlineLevel="1">
      <c r="A490" t="s">
        <v>597</v>
      </c>
      <c r="B490" t="s">
        <v>530</v>
      </c>
      <c r="C490" t="s">
        <v>412</v>
      </c>
      <c r="D490">
        <f>SUMIFS('EPS BAU Outputs'!C:C,'EPS BAU Outputs'!$A:$A,"*"&amp;$C490&amp;"*",'EPS BAU Outputs'!$A:$A,"*"&amp;$B490&amp;"*",'EPS BAU Outputs'!$A:$A,"*"&amp;$A490&amp;"*",'EPS BAU Outputs'!$B:$B,$B$472)/10^12*VLOOKUP($C490,GWPbyPollutant,2,FALSE)</f>
        <v>7.1503599999999997E-3</v>
      </c>
      <c r="E490">
        <f>SUMIFS('EPS BAU Outputs'!D:D,'EPS BAU Outputs'!$A:$A,"*"&amp;$C490&amp;"*",'EPS BAU Outputs'!$A:$A,"*"&amp;$B490&amp;"*",'EPS BAU Outputs'!$A:$A,"*"&amp;$A490&amp;"*",'EPS BAU Outputs'!$B:$B,$B$472)/10^12*VLOOKUP($C490,GWPbyPollutant,2,FALSE)</f>
        <v>6.9941200000000004E-3</v>
      </c>
      <c r="F490">
        <f>SUMIFS('EPS BAU Outputs'!E:E,'EPS BAU Outputs'!$A:$A,"*"&amp;$C490&amp;"*",'EPS BAU Outputs'!$A:$A,"*"&amp;$B490&amp;"*",'EPS BAU Outputs'!$A:$A,"*"&amp;$A490&amp;"*",'EPS BAU Outputs'!$B:$B,$B$472)/10^12*VLOOKUP($C490,GWPbyPollutant,2,FALSE)</f>
        <v>7.5325600000000006E-3</v>
      </c>
      <c r="G490">
        <f>SUMIFS('EPS BAU Outputs'!F:F,'EPS BAU Outputs'!$A:$A,"*"&amp;$C490&amp;"*",'EPS BAU Outputs'!$A:$A,"*"&amp;$B490&amp;"*",'EPS BAU Outputs'!$A:$A,"*"&amp;$A490&amp;"*",'EPS BAU Outputs'!$B:$B,$B$472)/10^12*VLOOKUP($C490,GWPbyPollutant,2,FALSE)</f>
        <v>7.5546799999999994E-3</v>
      </c>
      <c r="H490">
        <f>SUMIFS('EPS BAU Outputs'!G:G,'EPS BAU Outputs'!$A:$A,"*"&amp;$C490&amp;"*",'EPS BAU Outputs'!$A:$A,"*"&amp;$B490&amp;"*",'EPS BAU Outputs'!$A:$A,"*"&amp;$A490&amp;"*",'EPS BAU Outputs'!$B:$B,$B$472)/10^12*VLOOKUP($C490,GWPbyPollutant,2,FALSE)</f>
        <v>7.57736E-3</v>
      </c>
      <c r="I490">
        <f>SUMIFS('EPS BAU Outputs'!H:H,'EPS BAU Outputs'!$A:$A,"*"&amp;$C490&amp;"*",'EPS BAU Outputs'!$A:$A,"*"&amp;$B490&amp;"*",'EPS BAU Outputs'!$A:$A,"*"&amp;$A490&amp;"*",'EPS BAU Outputs'!$B:$B,$B$472)/10^12*VLOOKUP($C490,GWPbyPollutant,2,FALSE)</f>
        <v>7.5994799999999996E-3</v>
      </c>
      <c r="J490">
        <f>SUMIFS('EPS BAU Outputs'!I:I,'EPS BAU Outputs'!$A:$A,"*"&amp;$C490&amp;"*",'EPS BAU Outputs'!$A:$A,"*"&amp;$B490&amp;"*",'EPS BAU Outputs'!$A:$A,"*"&amp;$A490&amp;"*",'EPS BAU Outputs'!$B:$B,$B$472)/10^12*VLOOKUP($C490,GWPbyPollutant,2,FALSE)</f>
        <v>7.6224399999999994E-3</v>
      </c>
      <c r="K490">
        <f>SUMIFS('EPS BAU Outputs'!J:J,'EPS BAU Outputs'!$A:$A,"*"&amp;$C490&amp;"*",'EPS BAU Outputs'!$A:$A,"*"&amp;$B490&amp;"*",'EPS BAU Outputs'!$A:$A,"*"&amp;$A490&amp;"*",'EPS BAU Outputs'!$B:$B,$B$472)/10^12*VLOOKUP($C490,GWPbyPollutant,2,FALSE)</f>
        <v>7.6454000000000001E-3</v>
      </c>
      <c r="L490">
        <f>SUMIFS('EPS BAU Outputs'!K:K,'EPS BAU Outputs'!$A:$A,"*"&amp;$C490&amp;"*",'EPS BAU Outputs'!$A:$A,"*"&amp;$B490&amp;"*",'EPS BAU Outputs'!$A:$A,"*"&amp;$A490&amp;"*",'EPS BAU Outputs'!$B:$B,$B$472)/10^12*VLOOKUP($C490,GWPbyPollutant,2,FALSE)</f>
        <v>7.6689200000000001E-3</v>
      </c>
      <c r="M490">
        <f>SUMIFS('EPS BAU Outputs'!L:L,'EPS BAU Outputs'!$A:$A,"*"&amp;$C490&amp;"*",'EPS BAU Outputs'!$A:$A,"*"&amp;$B490&amp;"*",'EPS BAU Outputs'!$A:$A,"*"&amp;$A490&amp;"*",'EPS BAU Outputs'!$B:$B,$B$472)/10^12*VLOOKUP($C490,GWPbyPollutant,2,FALSE)</f>
        <v>7.6932799999999994E-3</v>
      </c>
      <c r="N490">
        <f>SUMIFS('EPS BAU Outputs'!M:M,'EPS BAU Outputs'!$A:$A,"*"&amp;$C490&amp;"*",'EPS BAU Outputs'!$A:$A,"*"&amp;$B490&amp;"*",'EPS BAU Outputs'!$A:$A,"*"&amp;$A490&amp;"*",'EPS BAU Outputs'!$B:$B,$B$472)/10^12*VLOOKUP($C490,GWPbyPollutant,2,FALSE)</f>
        <v>7.7170800000000012E-3</v>
      </c>
      <c r="O490">
        <f>SUMIFS('EPS BAU Outputs'!N:N,'EPS BAU Outputs'!$A:$A,"*"&amp;$C490&amp;"*",'EPS BAU Outputs'!$A:$A,"*"&amp;$B490&amp;"*",'EPS BAU Outputs'!$A:$A,"*"&amp;$A490&amp;"*",'EPS BAU Outputs'!$B:$B,$B$472)/10^12*VLOOKUP($C490,GWPbyPollutant,2,FALSE)</f>
        <v>7.7425599999999999E-3</v>
      </c>
      <c r="P490">
        <f>SUMIFS('EPS BAU Outputs'!O:O,'EPS BAU Outputs'!$A:$A,"*"&amp;$C490&amp;"*",'EPS BAU Outputs'!$A:$A,"*"&amp;$B490&amp;"*",'EPS BAU Outputs'!$A:$A,"*"&amp;$A490&amp;"*",'EPS BAU Outputs'!$B:$B,$B$472)/10^12*VLOOKUP($C490,GWPbyPollutant,2,FALSE)</f>
        <v>7.7680400000000004E-3</v>
      </c>
      <c r="Q490">
        <f>SUMIFS('EPS BAU Outputs'!P:P,'EPS BAU Outputs'!$A:$A,"*"&amp;$C490&amp;"*",'EPS BAU Outputs'!$A:$A,"*"&amp;$B490&amp;"*",'EPS BAU Outputs'!$A:$A,"*"&amp;$A490&amp;"*",'EPS BAU Outputs'!$B:$B,$B$472)/10^12*VLOOKUP($C490,GWPbyPollutant,2,FALSE)</f>
        <v>7.7946400000000002E-3</v>
      </c>
      <c r="R490">
        <f>SUMIFS('EPS BAU Outputs'!Q:Q,'EPS BAU Outputs'!$A:$A,"*"&amp;$C490&amp;"*",'EPS BAU Outputs'!$A:$A,"*"&amp;$B490&amp;"*",'EPS BAU Outputs'!$A:$A,"*"&amp;$A490&amp;"*",'EPS BAU Outputs'!$B:$B,$B$472)/10^12*VLOOKUP($C490,GWPbyPollutant,2,FALSE)</f>
        <v>7.8209600000000001E-3</v>
      </c>
      <c r="S490">
        <f>SUMIFS('EPS BAU Outputs'!R:R,'EPS BAU Outputs'!$A:$A,"*"&amp;$C490&amp;"*",'EPS BAU Outputs'!$A:$A,"*"&amp;$B490&amp;"*",'EPS BAU Outputs'!$A:$A,"*"&amp;$A490&amp;"*",'EPS BAU Outputs'!$B:$B,$B$472)/10^12*VLOOKUP($C490,GWPbyPollutant,2,FALSE)</f>
        <v>7.8484000000000002E-3</v>
      </c>
      <c r="T490">
        <f>SUMIFS('EPS BAU Outputs'!S:S,'EPS BAU Outputs'!$A:$A,"*"&amp;$C490&amp;"*",'EPS BAU Outputs'!$A:$A,"*"&amp;$B490&amp;"*",'EPS BAU Outputs'!$A:$A,"*"&amp;$A490&amp;"*",'EPS BAU Outputs'!$B:$B,$B$472)/10^12*VLOOKUP($C490,GWPbyPollutant,2,FALSE)</f>
        <v>7.8758400000000003E-3</v>
      </c>
      <c r="U490">
        <f>SUMIFS('EPS BAU Outputs'!T:T,'EPS BAU Outputs'!$A:$A,"*"&amp;$C490&amp;"*",'EPS BAU Outputs'!$A:$A,"*"&amp;$B490&amp;"*",'EPS BAU Outputs'!$A:$A,"*"&amp;$A490&amp;"*",'EPS BAU Outputs'!$B:$B,$B$472)/10^12*VLOOKUP($C490,GWPbyPollutant,2,FALSE)</f>
        <v>7.9035600000000004E-3</v>
      </c>
      <c r="V490">
        <f>SUMIFS('EPS BAU Outputs'!U:U,'EPS BAU Outputs'!$A:$A,"*"&amp;$C490&amp;"*",'EPS BAU Outputs'!$A:$A,"*"&amp;$B490&amp;"*",'EPS BAU Outputs'!$A:$A,"*"&amp;$A490&amp;"*",'EPS BAU Outputs'!$B:$B,$B$472)/10^12*VLOOKUP($C490,GWPbyPollutant,2,FALSE)</f>
        <v>7.9318400000000008E-3</v>
      </c>
      <c r="W490">
        <f>SUMIFS('EPS BAU Outputs'!V:V,'EPS BAU Outputs'!$A:$A,"*"&amp;$C490&amp;"*",'EPS BAU Outputs'!$A:$A,"*"&amp;$B490&amp;"*",'EPS BAU Outputs'!$A:$A,"*"&amp;$A490&amp;"*",'EPS BAU Outputs'!$B:$B,$B$472)/10^12*VLOOKUP($C490,GWPbyPollutant,2,FALSE)</f>
        <v>7.9601199999999993E-3</v>
      </c>
      <c r="X490">
        <f>SUMIFS('EPS BAU Outputs'!W:W,'EPS BAU Outputs'!$A:$A,"*"&amp;$C490&amp;"*",'EPS BAU Outputs'!$A:$A,"*"&amp;$B490&amp;"*",'EPS BAU Outputs'!$A:$A,"*"&amp;$A490&amp;"*",'EPS BAU Outputs'!$B:$B,$B$472)/10^12*VLOOKUP($C490,GWPbyPollutant,2,FALSE)</f>
        <v>7.9886799999999997E-3</v>
      </c>
      <c r="Y490">
        <f>SUMIFS('EPS BAU Outputs'!X:X,'EPS BAU Outputs'!$A:$A,"*"&amp;$C490&amp;"*",'EPS BAU Outputs'!$A:$A,"*"&amp;$B490&amp;"*",'EPS BAU Outputs'!$A:$A,"*"&amp;$A490&amp;"*",'EPS BAU Outputs'!$B:$B,$B$472)/10^12*VLOOKUP($C490,GWPbyPollutant,2,FALSE)</f>
        <v>8.0180800000000003E-3</v>
      </c>
      <c r="Z490">
        <f>SUMIFS('EPS BAU Outputs'!Y:Y,'EPS BAU Outputs'!$A:$A,"*"&amp;$C490&amp;"*",'EPS BAU Outputs'!$A:$A,"*"&amp;$B490&amp;"*",'EPS BAU Outputs'!$A:$A,"*"&amp;$A490&amp;"*",'EPS BAU Outputs'!$B:$B,$B$472)/10^12*VLOOKUP($C490,GWPbyPollutant,2,FALSE)</f>
        <v>8.0474799999999992E-3</v>
      </c>
      <c r="AA490">
        <f>SUMIFS('EPS BAU Outputs'!Z:Z,'EPS BAU Outputs'!$A:$A,"*"&amp;$C490&amp;"*",'EPS BAU Outputs'!$A:$A,"*"&amp;$B490&amp;"*",'EPS BAU Outputs'!$A:$A,"*"&amp;$A490&amp;"*",'EPS BAU Outputs'!$B:$B,$B$472)/10^12*VLOOKUP($C490,GWPbyPollutant,2,FALSE)</f>
        <v>8.07744E-3</v>
      </c>
      <c r="AB490">
        <f>SUMIFS('EPS BAU Outputs'!AA:AA,'EPS BAU Outputs'!$A:$A,"*"&amp;$C490&amp;"*",'EPS BAU Outputs'!$A:$A,"*"&amp;$B490&amp;"*",'EPS BAU Outputs'!$A:$A,"*"&amp;$A490&amp;"*",'EPS BAU Outputs'!$B:$B,$B$472)/10^12*VLOOKUP($C490,GWPbyPollutant,2,FALSE)</f>
        <v>8.1079600000000009E-3</v>
      </c>
      <c r="AC490">
        <f>SUMIFS('EPS BAU Outputs'!AB:AB,'EPS BAU Outputs'!$A:$A,"*"&amp;$C490&amp;"*",'EPS BAU Outputs'!$A:$A,"*"&amp;$B490&amp;"*",'EPS BAU Outputs'!$A:$A,"*"&amp;$A490&amp;"*",'EPS BAU Outputs'!$B:$B,$B$472)/10^12*VLOOKUP($C490,GWPbyPollutant,2,FALSE)</f>
        <v>8.1387600000000001E-3</v>
      </c>
      <c r="AD490">
        <f>SUMIFS('EPS BAU Outputs'!AC:AC,'EPS BAU Outputs'!$A:$A,"*"&amp;$C490&amp;"*",'EPS BAU Outputs'!$A:$A,"*"&amp;$B490&amp;"*",'EPS BAU Outputs'!$A:$A,"*"&amp;$A490&amp;"*",'EPS BAU Outputs'!$B:$B,$B$472)/10^12*VLOOKUP($C490,GWPbyPollutant,2,FALSE)</f>
        <v>8.1695599999999993E-3</v>
      </c>
      <c r="AE490">
        <f>SUMIFS('EPS BAU Outputs'!AD:AD,'EPS BAU Outputs'!$A:$A,"*"&amp;$C490&amp;"*",'EPS BAU Outputs'!$A:$A,"*"&amp;$B490&amp;"*",'EPS BAU Outputs'!$A:$A,"*"&amp;$A490&amp;"*",'EPS BAU Outputs'!$B:$B,$B$472)/10^12*VLOOKUP($C490,GWPbyPollutant,2,FALSE)</f>
        <v>8.2009200000000004E-3</v>
      </c>
      <c r="AF490">
        <f>SUMIFS('EPS BAU Outputs'!AE:AE,'EPS BAU Outputs'!$A:$A,"*"&amp;$C490&amp;"*",'EPS BAU Outputs'!$A:$A,"*"&amp;$B490&amp;"*",'EPS BAU Outputs'!$A:$A,"*"&amp;$A490&amp;"*",'EPS BAU Outputs'!$B:$B,$B$472)/10^12*VLOOKUP($C490,GWPbyPollutant,2,FALSE)</f>
        <v>8.2322799999999998E-3</v>
      </c>
      <c r="AG490">
        <f>SUMIFS('EPS BAU Outputs'!AF:AF,'EPS BAU Outputs'!$A:$A,"*"&amp;$C490&amp;"*",'EPS BAU Outputs'!$A:$A,"*"&amp;$B490&amp;"*",'EPS BAU Outputs'!$A:$A,"*"&amp;$A490&amp;"*",'EPS BAU Outputs'!$B:$B,$B$472)/10^12*VLOOKUP($C490,GWPbyPollutant,2,FALSE)</f>
        <v>8.2644799999999994E-3</v>
      </c>
      <c r="AH490">
        <f>SUMIFS('EPS BAU Outputs'!AG:AG,'EPS BAU Outputs'!$A:$A,"*"&amp;$C490&amp;"*",'EPS BAU Outputs'!$A:$A,"*"&amp;$B490&amp;"*",'EPS BAU Outputs'!$A:$A,"*"&amp;$A490&amp;"*",'EPS BAU Outputs'!$B:$B,$B$472)/10^12*VLOOKUP($C490,GWPbyPollutant,2,FALSE)</f>
        <v>8.2963999999999989E-3</v>
      </c>
    </row>
    <row r="491" spans="1:34" hidden="1" outlineLevel="1">
      <c r="A491" t="s">
        <v>597</v>
      </c>
      <c r="B491" t="s">
        <v>530</v>
      </c>
      <c r="C491" t="s">
        <v>411</v>
      </c>
      <c r="D491">
        <f>SUMIFS('EPS BAU Outputs'!C:C,'EPS BAU Outputs'!$A:$A,"*"&amp;$C491&amp;"*",'EPS BAU Outputs'!$A:$A,"*"&amp;$B491&amp;"*",'EPS BAU Outputs'!$A:$A,"*"&amp;$A491&amp;"*",'EPS BAU Outputs'!$B:$B,$B$472)/10^12*VLOOKUP($C491,GWPbyPollutant,2,FALSE)</f>
        <v>9.0577000000000001E-3</v>
      </c>
      <c r="E491">
        <f>SUMIFS('EPS BAU Outputs'!D:D,'EPS BAU Outputs'!$A:$A,"*"&amp;$C491&amp;"*",'EPS BAU Outputs'!$A:$A,"*"&amp;$B491&amp;"*",'EPS BAU Outputs'!$A:$A,"*"&amp;$A491&amp;"*",'EPS BAU Outputs'!$B:$B,$B$472)/10^12*VLOOKUP($C491,GWPbyPollutant,2,FALSE)</f>
        <v>8.8589499999999991E-3</v>
      </c>
      <c r="F491">
        <f>SUMIFS('EPS BAU Outputs'!E:E,'EPS BAU Outputs'!$A:$A,"*"&amp;$C491&amp;"*",'EPS BAU Outputs'!$A:$A,"*"&amp;$B491&amp;"*",'EPS BAU Outputs'!$A:$A,"*"&amp;$A491&amp;"*",'EPS BAU Outputs'!$B:$B,$B$472)/10^12*VLOOKUP($C491,GWPbyPollutant,2,FALSE)</f>
        <v>9.5426500000000015E-3</v>
      </c>
      <c r="G491">
        <f>SUMIFS('EPS BAU Outputs'!F:F,'EPS BAU Outputs'!$A:$A,"*"&amp;$C491&amp;"*",'EPS BAU Outputs'!$A:$A,"*"&amp;$B491&amp;"*",'EPS BAU Outputs'!$A:$A,"*"&amp;$A491&amp;"*",'EPS BAU Outputs'!$B:$B,$B$472)/10^12*VLOOKUP($C491,GWPbyPollutant,2,FALSE)</f>
        <v>9.5718000000000001E-3</v>
      </c>
      <c r="H491">
        <f>SUMIFS('EPS BAU Outputs'!G:G,'EPS BAU Outputs'!$A:$A,"*"&amp;$C491&amp;"*",'EPS BAU Outputs'!$A:$A,"*"&amp;$B491&amp;"*",'EPS BAU Outputs'!$A:$A,"*"&amp;$A491&amp;"*",'EPS BAU Outputs'!$B:$B,$B$472)/10^12*VLOOKUP($C491,GWPbyPollutant,2,FALSE)</f>
        <v>9.6009499999999987E-3</v>
      </c>
      <c r="I491">
        <f>SUMIFS('EPS BAU Outputs'!H:H,'EPS BAU Outputs'!$A:$A,"*"&amp;$C491&amp;"*",'EPS BAU Outputs'!$A:$A,"*"&amp;$B491&amp;"*",'EPS BAU Outputs'!$A:$A,"*"&amp;$A491&amp;"*",'EPS BAU Outputs'!$B:$B,$B$472)/10^12*VLOOKUP($C491,GWPbyPollutant,2,FALSE)</f>
        <v>9.6274499999999992E-3</v>
      </c>
      <c r="J491">
        <f>SUMIFS('EPS BAU Outputs'!I:I,'EPS BAU Outputs'!$A:$A,"*"&amp;$C491&amp;"*",'EPS BAU Outputs'!$A:$A,"*"&amp;$B491&amp;"*",'EPS BAU Outputs'!$A:$A,"*"&amp;$A491&amp;"*",'EPS BAU Outputs'!$B:$B,$B$472)/10^12*VLOOKUP($C491,GWPbyPollutant,2,FALSE)</f>
        <v>9.6565999999999996E-3</v>
      </c>
      <c r="K491">
        <f>SUMIFS('EPS BAU Outputs'!J:J,'EPS BAU Outputs'!$A:$A,"*"&amp;$C491&amp;"*",'EPS BAU Outputs'!$A:$A,"*"&amp;$B491&amp;"*",'EPS BAU Outputs'!$A:$A,"*"&amp;$A491&amp;"*",'EPS BAU Outputs'!$B:$B,$B$472)/10^12*VLOOKUP($C491,GWPbyPollutant,2,FALSE)</f>
        <v>9.6883999999999998E-3</v>
      </c>
      <c r="L491">
        <f>SUMIFS('EPS BAU Outputs'!K:K,'EPS BAU Outputs'!$A:$A,"*"&amp;$C491&amp;"*",'EPS BAU Outputs'!$A:$A,"*"&amp;$B491&amp;"*",'EPS BAU Outputs'!$A:$A,"*"&amp;$A491&amp;"*",'EPS BAU Outputs'!$B:$B,$B$472)/10^12*VLOOKUP($C491,GWPbyPollutant,2,FALSE)</f>
        <v>9.7175500000000001E-3</v>
      </c>
      <c r="M491">
        <f>SUMIFS('EPS BAU Outputs'!L:L,'EPS BAU Outputs'!$A:$A,"*"&amp;$C491&amp;"*",'EPS BAU Outputs'!$A:$A,"*"&amp;$B491&amp;"*",'EPS BAU Outputs'!$A:$A,"*"&amp;$A491&amp;"*",'EPS BAU Outputs'!$B:$B,$B$472)/10^12*VLOOKUP($C491,GWPbyPollutant,2,FALSE)</f>
        <v>9.7493500000000004E-3</v>
      </c>
      <c r="N491">
        <f>SUMIFS('EPS BAU Outputs'!M:M,'EPS BAU Outputs'!$A:$A,"*"&amp;$C491&amp;"*",'EPS BAU Outputs'!$A:$A,"*"&amp;$B491&amp;"*",'EPS BAU Outputs'!$A:$A,"*"&amp;$A491&amp;"*",'EPS BAU Outputs'!$B:$B,$B$472)/10^12*VLOOKUP($C491,GWPbyPollutant,2,FALSE)</f>
        <v>9.7785000000000007E-3</v>
      </c>
      <c r="O491">
        <f>SUMIFS('EPS BAU Outputs'!N:N,'EPS BAU Outputs'!$A:$A,"*"&amp;$C491&amp;"*",'EPS BAU Outputs'!$A:$A,"*"&amp;$B491&amp;"*",'EPS BAU Outputs'!$A:$A,"*"&amp;$A491&amp;"*",'EPS BAU Outputs'!$B:$B,$B$472)/10^12*VLOOKUP($C491,GWPbyPollutant,2,FALSE)</f>
        <v>9.810300000000001E-3</v>
      </c>
      <c r="P491">
        <f>SUMIFS('EPS BAU Outputs'!O:O,'EPS BAU Outputs'!$A:$A,"*"&amp;$C491&amp;"*",'EPS BAU Outputs'!$A:$A,"*"&amp;$B491&amp;"*",'EPS BAU Outputs'!$A:$A,"*"&amp;$A491&amp;"*",'EPS BAU Outputs'!$B:$B,$B$472)/10^12*VLOOKUP($C491,GWPbyPollutant,2,FALSE)</f>
        <v>9.8420999999999995E-3</v>
      </c>
      <c r="Q491">
        <f>SUMIFS('EPS BAU Outputs'!P:P,'EPS BAU Outputs'!$A:$A,"*"&amp;$C491&amp;"*",'EPS BAU Outputs'!$A:$A,"*"&amp;$B491&amp;"*",'EPS BAU Outputs'!$A:$A,"*"&amp;$A491&amp;"*",'EPS BAU Outputs'!$B:$B,$B$472)/10^12*VLOOKUP($C491,GWPbyPollutant,2,FALSE)</f>
        <v>9.8765499999999996E-3</v>
      </c>
      <c r="R491">
        <f>SUMIFS('EPS BAU Outputs'!Q:Q,'EPS BAU Outputs'!$A:$A,"*"&amp;$C491&amp;"*",'EPS BAU Outputs'!$A:$A,"*"&amp;$B491&amp;"*",'EPS BAU Outputs'!$A:$A,"*"&amp;$A491&amp;"*",'EPS BAU Outputs'!$B:$B,$B$472)/10^12*VLOOKUP($C491,GWPbyPollutant,2,FALSE)</f>
        <v>9.9109999999999997E-3</v>
      </c>
      <c r="S491">
        <f>SUMIFS('EPS BAU Outputs'!R:R,'EPS BAU Outputs'!$A:$A,"*"&amp;$C491&amp;"*",'EPS BAU Outputs'!$A:$A,"*"&amp;$B491&amp;"*",'EPS BAU Outputs'!$A:$A,"*"&amp;$A491&amp;"*",'EPS BAU Outputs'!$B:$B,$B$472)/10^12*VLOOKUP($C491,GWPbyPollutant,2,FALSE)</f>
        <v>9.9454499999999998E-3</v>
      </c>
      <c r="T491">
        <f>SUMIFS('EPS BAU Outputs'!S:S,'EPS BAU Outputs'!$A:$A,"*"&amp;$C491&amp;"*",'EPS BAU Outputs'!$A:$A,"*"&amp;$B491&amp;"*",'EPS BAU Outputs'!$A:$A,"*"&amp;$A491&amp;"*",'EPS BAU Outputs'!$B:$B,$B$472)/10^12*VLOOKUP($C491,GWPbyPollutant,2,FALSE)</f>
        <v>9.9798999999999999E-3</v>
      </c>
      <c r="U491">
        <f>SUMIFS('EPS BAU Outputs'!T:T,'EPS BAU Outputs'!$A:$A,"*"&amp;$C491&amp;"*",'EPS BAU Outputs'!$A:$A,"*"&amp;$B491&amp;"*",'EPS BAU Outputs'!$A:$A,"*"&amp;$A491&amp;"*",'EPS BAU Outputs'!$B:$B,$B$472)/10^12*VLOOKUP($C491,GWPbyPollutant,2,FALSE)</f>
        <v>1.001435E-2</v>
      </c>
      <c r="V491">
        <f>SUMIFS('EPS BAU Outputs'!U:U,'EPS BAU Outputs'!$A:$A,"*"&amp;$C491&amp;"*",'EPS BAU Outputs'!$A:$A,"*"&amp;$B491&amp;"*",'EPS BAU Outputs'!$A:$A,"*"&amp;$A491&amp;"*",'EPS BAU Outputs'!$B:$B,$B$472)/10^12*VLOOKUP($C491,GWPbyPollutant,2,FALSE)</f>
        <v>1.00488E-2</v>
      </c>
      <c r="W491">
        <f>SUMIFS('EPS BAU Outputs'!V:V,'EPS BAU Outputs'!$A:$A,"*"&amp;$C491&amp;"*",'EPS BAU Outputs'!$A:$A,"*"&amp;$B491&amp;"*",'EPS BAU Outputs'!$A:$A,"*"&amp;$A491&amp;"*",'EPS BAU Outputs'!$B:$B,$B$472)/10^12*VLOOKUP($C491,GWPbyPollutant,2,FALSE)</f>
        <v>1.00859E-2</v>
      </c>
      <c r="X491">
        <f>SUMIFS('EPS BAU Outputs'!W:W,'EPS BAU Outputs'!$A:$A,"*"&amp;$C491&amp;"*",'EPS BAU Outputs'!$A:$A,"*"&amp;$B491&amp;"*",'EPS BAU Outputs'!$A:$A,"*"&amp;$A491&amp;"*",'EPS BAU Outputs'!$B:$B,$B$472)/10^12*VLOOKUP($C491,GWPbyPollutant,2,FALSE)</f>
        <v>1.012035E-2</v>
      </c>
      <c r="Y491">
        <f>SUMIFS('EPS BAU Outputs'!X:X,'EPS BAU Outputs'!$A:$A,"*"&amp;$C491&amp;"*",'EPS BAU Outputs'!$A:$A,"*"&amp;$B491&amp;"*",'EPS BAU Outputs'!$A:$A,"*"&amp;$A491&amp;"*",'EPS BAU Outputs'!$B:$B,$B$472)/10^12*VLOOKUP($C491,GWPbyPollutant,2,FALSE)</f>
        <v>1.015745E-2</v>
      </c>
      <c r="Z491">
        <f>SUMIFS('EPS BAU Outputs'!Y:Y,'EPS BAU Outputs'!$A:$A,"*"&amp;$C491&amp;"*",'EPS BAU Outputs'!$A:$A,"*"&amp;$B491&amp;"*",'EPS BAU Outputs'!$A:$A,"*"&amp;$A491&amp;"*",'EPS BAU Outputs'!$B:$B,$B$472)/10^12*VLOOKUP($C491,GWPbyPollutant,2,FALSE)</f>
        <v>1.019455E-2</v>
      </c>
      <c r="AA491">
        <f>SUMIFS('EPS BAU Outputs'!Z:Z,'EPS BAU Outputs'!$A:$A,"*"&amp;$C491&amp;"*",'EPS BAU Outputs'!$A:$A,"*"&amp;$B491&amp;"*",'EPS BAU Outputs'!$A:$A,"*"&amp;$A491&amp;"*",'EPS BAU Outputs'!$B:$B,$B$472)/10^12*VLOOKUP($C491,GWPbyPollutant,2,FALSE)</f>
        <v>1.02343E-2</v>
      </c>
      <c r="AB491">
        <f>SUMIFS('EPS BAU Outputs'!AA:AA,'EPS BAU Outputs'!$A:$A,"*"&amp;$C491&amp;"*",'EPS BAU Outputs'!$A:$A,"*"&amp;$B491&amp;"*",'EPS BAU Outputs'!$A:$A,"*"&amp;$A491&amp;"*",'EPS BAU Outputs'!$B:$B,$B$472)/10^12*VLOOKUP($C491,GWPbyPollutant,2,FALSE)</f>
        <v>1.02714E-2</v>
      </c>
      <c r="AC491">
        <f>SUMIFS('EPS BAU Outputs'!AB:AB,'EPS BAU Outputs'!$A:$A,"*"&amp;$C491&amp;"*",'EPS BAU Outputs'!$A:$A,"*"&amp;$B491&amp;"*",'EPS BAU Outputs'!$A:$A,"*"&amp;$A491&amp;"*",'EPS BAU Outputs'!$B:$B,$B$472)/10^12*VLOOKUP($C491,GWPbyPollutant,2,FALSE)</f>
        <v>1.031115E-2</v>
      </c>
      <c r="AD491">
        <f>SUMIFS('EPS BAU Outputs'!AC:AC,'EPS BAU Outputs'!$A:$A,"*"&amp;$C491&amp;"*",'EPS BAU Outputs'!$A:$A,"*"&amp;$B491&amp;"*",'EPS BAU Outputs'!$A:$A,"*"&amp;$A491&amp;"*",'EPS BAU Outputs'!$B:$B,$B$472)/10^12*VLOOKUP($C491,GWPbyPollutant,2,FALSE)</f>
        <v>1.034825E-2</v>
      </c>
      <c r="AE491">
        <f>SUMIFS('EPS BAU Outputs'!AD:AD,'EPS BAU Outputs'!$A:$A,"*"&amp;$C491&amp;"*",'EPS BAU Outputs'!$A:$A,"*"&amp;$B491&amp;"*",'EPS BAU Outputs'!$A:$A,"*"&amp;$A491&amp;"*",'EPS BAU Outputs'!$B:$B,$B$472)/10^12*VLOOKUP($C491,GWPbyPollutant,2,FALSE)</f>
        <v>1.0388E-2</v>
      </c>
      <c r="AF491">
        <f>SUMIFS('EPS BAU Outputs'!AE:AE,'EPS BAU Outputs'!$A:$A,"*"&amp;$C491&amp;"*",'EPS BAU Outputs'!$A:$A,"*"&amp;$B491&amp;"*",'EPS BAU Outputs'!$A:$A,"*"&amp;$A491&amp;"*",'EPS BAU Outputs'!$B:$B,$B$472)/10^12*VLOOKUP($C491,GWPbyPollutant,2,FALSE)</f>
        <v>1.042775E-2</v>
      </c>
      <c r="AG491">
        <f>SUMIFS('EPS BAU Outputs'!AF:AF,'EPS BAU Outputs'!$A:$A,"*"&amp;$C491&amp;"*",'EPS BAU Outputs'!$A:$A,"*"&amp;$B491&amp;"*",'EPS BAU Outputs'!$A:$A,"*"&amp;$A491&amp;"*",'EPS BAU Outputs'!$B:$B,$B$472)/10^12*VLOOKUP($C491,GWPbyPollutant,2,FALSE)</f>
        <v>1.0467499999999999E-2</v>
      </c>
      <c r="AH491">
        <f>SUMIFS('EPS BAU Outputs'!AG:AG,'EPS BAU Outputs'!$A:$A,"*"&amp;$C491&amp;"*",'EPS BAU Outputs'!$A:$A,"*"&amp;$B491&amp;"*",'EPS BAU Outputs'!$A:$A,"*"&amp;$A491&amp;"*",'EPS BAU Outputs'!$B:$B,$B$472)/10^12*VLOOKUP($C491,GWPbyPollutant,2,FALSE)</f>
        <v>1.0509900000000001E-2</v>
      </c>
    </row>
    <row r="492" spans="1:34" hidden="1" outlineLevel="1">
      <c r="A492" t="s">
        <v>597</v>
      </c>
      <c r="B492" t="s">
        <v>530</v>
      </c>
      <c r="C492" t="s">
        <v>595</v>
      </c>
      <c r="D492">
        <f>SUMIFS('EPS BAU Outputs'!C:C,'EPS BAU Outputs'!$A:$A,"*"&amp;$C492&amp;"*",'EPS BAU Outputs'!$A:$A,"*"&amp;$B492&amp;"*",'EPS BAU Outputs'!$A:$A,"*"&amp;$A492&amp;"*",'EPS BAU Outputs'!$B:$B,$B$472)/10^12*VLOOKUP($C492,GWPbyPollutant,2,FALSE)</f>
        <v>0</v>
      </c>
      <c r="E492">
        <f>SUMIFS('EPS BAU Outputs'!D:D,'EPS BAU Outputs'!$A:$A,"*"&amp;$C492&amp;"*",'EPS BAU Outputs'!$A:$A,"*"&amp;$B492&amp;"*",'EPS BAU Outputs'!$A:$A,"*"&amp;$A492&amp;"*",'EPS BAU Outputs'!$B:$B,$B$472)/10^12*VLOOKUP($C492,GWPbyPollutant,2,FALSE)</f>
        <v>0</v>
      </c>
      <c r="F492">
        <f>SUMIFS('EPS BAU Outputs'!E:E,'EPS BAU Outputs'!$A:$A,"*"&amp;$C492&amp;"*",'EPS BAU Outputs'!$A:$A,"*"&amp;$B492&amp;"*",'EPS BAU Outputs'!$A:$A,"*"&amp;$A492&amp;"*",'EPS BAU Outputs'!$B:$B,$B$472)/10^12*VLOOKUP($C492,GWPbyPollutant,2,FALSE)</f>
        <v>0</v>
      </c>
      <c r="G492">
        <f>SUMIFS('EPS BAU Outputs'!F:F,'EPS BAU Outputs'!$A:$A,"*"&amp;$C492&amp;"*",'EPS BAU Outputs'!$A:$A,"*"&amp;$B492&amp;"*",'EPS BAU Outputs'!$A:$A,"*"&amp;$A492&amp;"*",'EPS BAU Outputs'!$B:$B,$B$472)/10^12*VLOOKUP($C492,GWPbyPollutant,2,FALSE)</f>
        <v>0</v>
      </c>
      <c r="H492">
        <f>SUMIFS('EPS BAU Outputs'!G:G,'EPS BAU Outputs'!$A:$A,"*"&amp;$C492&amp;"*",'EPS BAU Outputs'!$A:$A,"*"&amp;$B492&amp;"*",'EPS BAU Outputs'!$A:$A,"*"&amp;$A492&amp;"*",'EPS BAU Outputs'!$B:$B,$B$472)/10^12*VLOOKUP($C492,GWPbyPollutant,2,FALSE)</f>
        <v>0</v>
      </c>
      <c r="I492">
        <f>SUMIFS('EPS BAU Outputs'!H:H,'EPS BAU Outputs'!$A:$A,"*"&amp;$C492&amp;"*",'EPS BAU Outputs'!$A:$A,"*"&amp;$B492&amp;"*",'EPS BAU Outputs'!$A:$A,"*"&amp;$A492&amp;"*",'EPS BAU Outputs'!$B:$B,$B$472)/10^12*VLOOKUP($C492,GWPbyPollutant,2,FALSE)</f>
        <v>0</v>
      </c>
      <c r="J492">
        <f>SUMIFS('EPS BAU Outputs'!I:I,'EPS BAU Outputs'!$A:$A,"*"&amp;$C492&amp;"*",'EPS BAU Outputs'!$A:$A,"*"&amp;$B492&amp;"*",'EPS BAU Outputs'!$A:$A,"*"&amp;$A492&amp;"*",'EPS BAU Outputs'!$B:$B,$B$472)/10^12*VLOOKUP($C492,GWPbyPollutant,2,FALSE)</f>
        <v>0</v>
      </c>
      <c r="K492">
        <f>SUMIFS('EPS BAU Outputs'!J:J,'EPS BAU Outputs'!$A:$A,"*"&amp;$C492&amp;"*",'EPS BAU Outputs'!$A:$A,"*"&amp;$B492&amp;"*",'EPS BAU Outputs'!$A:$A,"*"&amp;$A492&amp;"*",'EPS BAU Outputs'!$B:$B,$B$472)/10^12*VLOOKUP($C492,GWPbyPollutant,2,FALSE)</f>
        <v>0</v>
      </c>
      <c r="L492">
        <f>SUMIFS('EPS BAU Outputs'!K:K,'EPS BAU Outputs'!$A:$A,"*"&amp;$C492&amp;"*",'EPS BAU Outputs'!$A:$A,"*"&amp;$B492&amp;"*",'EPS BAU Outputs'!$A:$A,"*"&amp;$A492&amp;"*",'EPS BAU Outputs'!$B:$B,$B$472)/10^12*VLOOKUP($C492,GWPbyPollutant,2,FALSE)</f>
        <v>0</v>
      </c>
      <c r="M492">
        <f>SUMIFS('EPS BAU Outputs'!L:L,'EPS BAU Outputs'!$A:$A,"*"&amp;$C492&amp;"*",'EPS BAU Outputs'!$A:$A,"*"&amp;$B492&amp;"*",'EPS BAU Outputs'!$A:$A,"*"&amp;$A492&amp;"*",'EPS BAU Outputs'!$B:$B,$B$472)/10^12*VLOOKUP($C492,GWPbyPollutant,2,FALSE)</f>
        <v>0</v>
      </c>
      <c r="N492">
        <f>SUMIFS('EPS BAU Outputs'!M:M,'EPS BAU Outputs'!$A:$A,"*"&amp;$C492&amp;"*",'EPS BAU Outputs'!$A:$A,"*"&amp;$B492&amp;"*",'EPS BAU Outputs'!$A:$A,"*"&amp;$A492&amp;"*",'EPS BAU Outputs'!$B:$B,$B$472)/10^12*VLOOKUP($C492,GWPbyPollutant,2,FALSE)</f>
        <v>0</v>
      </c>
      <c r="O492">
        <f>SUMIFS('EPS BAU Outputs'!N:N,'EPS BAU Outputs'!$A:$A,"*"&amp;$C492&amp;"*",'EPS BAU Outputs'!$A:$A,"*"&amp;$B492&amp;"*",'EPS BAU Outputs'!$A:$A,"*"&amp;$A492&amp;"*",'EPS BAU Outputs'!$B:$B,$B$472)/10^12*VLOOKUP($C492,GWPbyPollutant,2,FALSE)</f>
        <v>0</v>
      </c>
      <c r="P492">
        <f>SUMIFS('EPS BAU Outputs'!O:O,'EPS BAU Outputs'!$A:$A,"*"&amp;$C492&amp;"*",'EPS BAU Outputs'!$A:$A,"*"&amp;$B492&amp;"*",'EPS BAU Outputs'!$A:$A,"*"&amp;$A492&amp;"*",'EPS BAU Outputs'!$B:$B,$B$472)/10^12*VLOOKUP($C492,GWPbyPollutant,2,FALSE)</f>
        <v>0</v>
      </c>
      <c r="Q492">
        <f>SUMIFS('EPS BAU Outputs'!P:P,'EPS BAU Outputs'!$A:$A,"*"&amp;$C492&amp;"*",'EPS BAU Outputs'!$A:$A,"*"&amp;$B492&amp;"*",'EPS BAU Outputs'!$A:$A,"*"&amp;$A492&amp;"*",'EPS BAU Outputs'!$B:$B,$B$472)/10^12*VLOOKUP($C492,GWPbyPollutant,2,FALSE)</f>
        <v>0</v>
      </c>
      <c r="R492">
        <f>SUMIFS('EPS BAU Outputs'!Q:Q,'EPS BAU Outputs'!$A:$A,"*"&amp;$C492&amp;"*",'EPS BAU Outputs'!$A:$A,"*"&amp;$B492&amp;"*",'EPS BAU Outputs'!$A:$A,"*"&amp;$A492&amp;"*",'EPS BAU Outputs'!$B:$B,$B$472)/10^12*VLOOKUP($C492,GWPbyPollutant,2,FALSE)</f>
        <v>0</v>
      </c>
      <c r="S492">
        <f>SUMIFS('EPS BAU Outputs'!R:R,'EPS BAU Outputs'!$A:$A,"*"&amp;$C492&amp;"*",'EPS BAU Outputs'!$A:$A,"*"&amp;$B492&amp;"*",'EPS BAU Outputs'!$A:$A,"*"&amp;$A492&amp;"*",'EPS BAU Outputs'!$B:$B,$B$472)/10^12*VLOOKUP($C492,GWPbyPollutant,2,FALSE)</f>
        <v>0</v>
      </c>
      <c r="T492">
        <f>SUMIFS('EPS BAU Outputs'!S:S,'EPS BAU Outputs'!$A:$A,"*"&amp;$C492&amp;"*",'EPS BAU Outputs'!$A:$A,"*"&amp;$B492&amp;"*",'EPS BAU Outputs'!$A:$A,"*"&amp;$A492&amp;"*",'EPS BAU Outputs'!$B:$B,$B$472)/10^12*VLOOKUP($C492,GWPbyPollutant,2,FALSE)</f>
        <v>0</v>
      </c>
      <c r="U492">
        <f>SUMIFS('EPS BAU Outputs'!T:T,'EPS BAU Outputs'!$A:$A,"*"&amp;$C492&amp;"*",'EPS BAU Outputs'!$A:$A,"*"&amp;$B492&amp;"*",'EPS BAU Outputs'!$A:$A,"*"&amp;$A492&amp;"*",'EPS BAU Outputs'!$B:$B,$B$472)/10^12*VLOOKUP($C492,GWPbyPollutant,2,FALSE)</f>
        <v>0</v>
      </c>
      <c r="V492">
        <f>SUMIFS('EPS BAU Outputs'!U:U,'EPS BAU Outputs'!$A:$A,"*"&amp;$C492&amp;"*",'EPS BAU Outputs'!$A:$A,"*"&amp;$B492&amp;"*",'EPS BAU Outputs'!$A:$A,"*"&amp;$A492&amp;"*",'EPS BAU Outputs'!$B:$B,$B$472)/10^12*VLOOKUP($C492,GWPbyPollutant,2,FALSE)</f>
        <v>0</v>
      </c>
      <c r="W492">
        <f>SUMIFS('EPS BAU Outputs'!V:V,'EPS BAU Outputs'!$A:$A,"*"&amp;$C492&amp;"*",'EPS BAU Outputs'!$A:$A,"*"&amp;$B492&amp;"*",'EPS BAU Outputs'!$A:$A,"*"&amp;$A492&amp;"*",'EPS BAU Outputs'!$B:$B,$B$472)/10^12*VLOOKUP($C492,GWPbyPollutant,2,FALSE)</f>
        <v>0</v>
      </c>
      <c r="X492">
        <f>SUMIFS('EPS BAU Outputs'!W:W,'EPS BAU Outputs'!$A:$A,"*"&amp;$C492&amp;"*",'EPS BAU Outputs'!$A:$A,"*"&amp;$B492&amp;"*",'EPS BAU Outputs'!$A:$A,"*"&amp;$A492&amp;"*",'EPS BAU Outputs'!$B:$B,$B$472)/10^12*VLOOKUP($C492,GWPbyPollutant,2,FALSE)</f>
        <v>0</v>
      </c>
      <c r="Y492">
        <f>SUMIFS('EPS BAU Outputs'!X:X,'EPS BAU Outputs'!$A:$A,"*"&amp;$C492&amp;"*",'EPS BAU Outputs'!$A:$A,"*"&amp;$B492&amp;"*",'EPS BAU Outputs'!$A:$A,"*"&amp;$A492&amp;"*",'EPS BAU Outputs'!$B:$B,$B$472)/10^12*VLOOKUP($C492,GWPbyPollutant,2,FALSE)</f>
        <v>0</v>
      </c>
      <c r="Z492">
        <f>SUMIFS('EPS BAU Outputs'!Y:Y,'EPS BAU Outputs'!$A:$A,"*"&amp;$C492&amp;"*",'EPS BAU Outputs'!$A:$A,"*"&amp;$B492&amp;"*",'EPS BAU Outputs'!$A:$A,"*"&amp;$A492&amp;"*",'EPS BAU Outputs'!$B:$B,$B$472)/10^12*VLOOKUP($C492,GWPbyPollutant,2,FALSE)</f>
        <v>0</v>
      </c>
      <c r="AA492">
        <f>SUMIFS('EPS BAU Outputs'!Z:Z,'EPS BAU Outputs'!$A:$A,"*"&amp;$C492&amp;"*",'EPS BAU Outputs'!$A:$A,"*"&amp;$B492&amp;"*",'EPS BAU Outputs'!$A:$A,"*"&amp;$A492&amp;"*",'EPS BAU Outputs'!$B:$B,$B$472)/10^12*VLOOKUP($C492,GWPbyPollutant,2,FALSE)</f>
        <v>0</v>
      </c>
      <c r="AB492">
        <f>SUMIFS('EPS BAU Outputs'!AA:AA,'EPS BAU Outputs'!$A:$A,"*"&amp;$C492&amp;"*",'EPS BAU Outputs'!$A:$A,"*"&amp;$B492&amp;"*",'EPS BAU Outputs'!$A:$A,"*"&amp;$A492&amp;"*",'EPS BAU Outputs'!$B:$B,$B$472)/10^12*VLOOKUP($C492,GWPbyPollutant,2,FALSE)</f>
        <v>0</v>
      </c>
      <c r="AC492">
        <f>SUMIFS('EPS BAU Outputs'!AB:AB,'EPS BAU Outputs'!$A:$A,"*"&amp;$C492&amp;"*",'EPS BAU Outputs'!$A:$A,"*"&amp;$B492&amp;"*",'EPS BAU Outputs'!$A:$A,"*"&amp;$A492&amp;"*",'EPS BAU Outputs'!$B:$B,$B$472)/10^12*VLOOKUP($C492,GWPbyPollutant,2,FALSE)</f>
        <v>0</v>
      </c>
      <c r="AD492">
        <f>SUMIFS('EPS BAU Outputs'!AC:AC,'EPS BAU Outputs'!$A:$A,"*"&amp;$C492&amp;"*",'EPS BAU Outputs'!$A:$A,"*"&amp;$B492&amp;"*",'EPS BAU Outputs'!$A:$A,"*"&amp;$A492&amp;"*",'EPS BAU Outputs'!$B:$B,$B$472)/10^12*VLOOKUP($C492,GWPbyPollutant,2,FALSE)</f>
        <v>0</v>
      </c>
      <c r="AE492">
        <f>SUMIFS('EPS BAU Outputs'!AD:AD,'EPS BAU Outputs'!$A:$A,"*"&amp;$C492&amp;"*",'EPS BAU Outputs'!$A:$A,"*"&amp;$B492&amp;"*",'EPS BAU Outputs'!$A:$A,"*"&amp;$A492&amp;"*",'EPS BAU Outputs'!$B:$B,$B$472)/10^12*VLOOKUP($C492,GWPbyPollutant,2,FALSE)</f>
        <v>0</v>
      </c>
      <c r="AF492">
        <f>SUMIFS('EPS BAU Outputs'!AE:AE,'EPS BAU Outputs'!$A:$A,"*"&amp;$C492&amp;"*",'EPS BAU Outputs'!$A:$A,"*"&amp;$B492&amp;"*",'EPS BAU Outputs'!$A:$A,"*"&amp;$A492&amp;"*",'EPS BAU Outputs'!$B:$B,$B$472)/10^12*VLOOKUP($C492,GWPbyPollutant,2,FALSE)</f>
        <v>0</v>
      </c>
      <c r="AG492">
        <f>SUMIFS('EPS BAU Outputs'!AF:AF,'EPS BAU Outputs'!$A:$A,"*"&amp;$C492&amp;"*",'EPS BAU Outputs'!$A:$A,"*"&amp;$B492&amp;"*",'EPS BAU Outputs'!$A:$A,"*"&amp;$A492&amp;"*",'EPS BAU Outputs'!$B:$B,$B$472)/10^12*VLOOKUP($C492,GWPbyPollutant,2,FALSE)</f>
        <v>0</v>
      </c>
      <c r="AH492">
        <f>SUMIFS('EPS BAU Outputs'!AG:AG,'EPS BAU Outputs'!$A:$A,"*"&amp;$C492&amp;"*",'EPS BAU Outputs'!$A:$A,"*"&amp;$B492&amp;"*",'EPS BAU Outputs'!$A:$A,"*"&amp;$A492&amp;"*",'EPS BAU Outputs'!$B:$B,$B$472)/10^12*VLOOKUP($C492,GWPbyPollutant,2,FALSE)</f>
        <v>0</v>
      </c>
    </row>
    <row r="493" spans="1:34" hidden="1" outlineLevel="1">
      <c r="A493" t="s">
        <v>597</v>
      </c>
      <c r="B493" t="s">
        <v>531</v>
      </c>
      <c r="C493" t="s">
        <v>412</v>
      </c>
      <c r="D493">
        <f>SUMIFS('EPS BAU Outputs'!C:C,'EPS BAU Outputs'!$A:$A,"*"&amp;$C493&amp;"*",'EPS BAU Outputs'!$A:$A,"*"&amp;$B493&amp;"*",'EPS BAU Outputs'!$A:$A,"*"&amp;$A493&amp;"*",'EPS BAU Outputs'!$B:$B,$B$472)/10^12*VLOOKUP($C493,GWPbyPollutant,2,FALSE)</f>
        <v>7.42</v>
      </c>
      <c r="E493">
        <f>SUMIFS('EPS BAU Outputs'!D:D,'EPS BAU Outputs'!$A:$A,"*"&amp;$C493&amp;"*",'EPS BAU Outputs'!$A:$A,"*"&amp;$B493&amp;"*",'EPS BAU Outputs'!$A:$A,"*"&amp;$A493&amp;"*",'EPS BAU Outputs'!$B:$B,$B$472)/10^12*VLOOKUP($C493,GWPbyPollutant,2,FALSE)</f>
        <v>7.42</v>
      </c>
      <c r="F493">
        <f>SUMIFS('EPS BAU Outputs'!E:E,'EPS BAU Outputs'!$A:$A,"*"&amp;$C493&amp;"*",'EPS BAU Outputs'!$A:$A,"*"&amp;$B493&amp;"*",'EPS BAU Outputs'!$A:$A,"*"&amp;$A493&amp;"*",'EPS BAU Outputs'!$B:$B,$B$472)/10^12*VLOOKUP($C493,GWPbyPollutant,2,FALSE)</f>
        <v>7.42</v>
      </c>
      <c r="G493">
        <f>SUMIFS('EPS BAU Outputs'!F:F,'EPS BAU Outputs'!$A:$A,"*"&amp;$C493&amp;"*",'EPS BAU Outputs'!$A:$A,"*"&amp;$B493&amp;"*",'EPS BAU Outputs'!$A:$A,"*"&amp;$A493&amp;"*",'EPS BAU Outputs'!$B:$B,$B$472)/10^12*VLOOKUP($C493,GWPbyPollutant,2,FALSE)</f>
        <v>7.42</v>
      </c>
      <c r="H493">
        <f>SUMIFS('EPS BAU Outputs'!G:G,'EPS BAU Outputs'!$A:$A,"*"&amp;$C493&amp;"*",'EPS BAU Outputs'!$A:$A,"*"&amp;$B493&amp;"*",'EPS BAU Outputs'!$A:$A,"*"&amp;$A493&amp;"*",'EPS BAU Outputs'!$B:$B,$B$472)/10^12*VLOOKUP($C493,GWPbyPollutant,2,FALSE)</f>
        <v>7.42</v>
      </c>
      <c r="I493">
        <f>SUMIFS('EPS BAU Outputs'!H:H,'EPS BAU Outputs'!$A:$A,"*"&amp;$C493&amp;"*",'EPS BAU Outputs'!$A:$A,"*"&amp;$B493&amp;"*",'EPS BAU Outputs'!$A:$A,"*"&amp;$A493&amp;"*",'EPS BAU Outputs'!$B:$B,$B$472)/10^12*VLOOKUP($C493,GWPbyPollutant,2,FALSE)</f>
        <v>7.42</v>
      </c>
      <c r="J493">
        <f>SUMIFS('EPS BAU Outputs'!I:I,'EPS BAU Outputs'!$A:$A,"*"&amp;$C493&amp;"*",'EPS BAU Outputs'!$A:$A,"*"&amp;$B493&amp;"*",'EPS BAU Outputs'!$A:$A,"*"&amp;$A493&amp;"*",'EPS BAU Outputs'!$B:$B,$B$472)/10^12*VLOOKUP($C493,GWPbyPollutant,2,FALSE)</f>
        <v>7.42</v>
      </c>
      <c r="K493">
        <f>SUMIFS('EPS BAU Outputs'!J:J,'EPS BAU Outputs'!$A:$A,"*"&amp;$C493&amp;"*",'EPS BAU Outputs'!$A:$A,"*"&amp;$B493&amp;"*",'EPS BAU Outputs'!$A:$A,"*"&amp;$A493&amp;"*",'EPS BAU Outputs'!$B:$B,$B$472)/10^12*VLOOKUP($C493,GWPbyPollutant,2,FALSE)</f>
        <v>7.42</v>
      </c>
      <c r="L493">
        <f>SUMIFS('EPS BAU Outputs'!K:K,'EPS BAU Outputs'!$A:$A,"*"&amp;$C493&amp;"*",'EPS BAU Outputs'!$A:$A,"*"&amp;$B493&amp;"*",'EPS BAU Outputs'!$A:$A,"*"&amp;$A493&amp;"*",'EPS BAU Outputs'!$B:$B,$B$472)/10^12*VLOOKUP($C493,GWPbyPollutant,2,FALSE)</f>
        <v>7.42</v>
      </c>
      <c r="M493">
        <f>SUMIFS('EPS BAU Outputs'!L:L,'EPS BAU Outputs'!$A:$A,"*"&amp;$C493&amp;"*",'EPS BAU Outputs'!$A:$A,"*"&amp;$B493&amp;"*",'EPS BAU Outputs'!$A:$A,"*"&amp;$A493&amp;"*",'EPS BAU Outputs'!$B:$B,$B$472)/10^12*VLOOKUP($C493,GWPbyPollutant,2,FALSE)</f>
        <v>7.42</v>
      </c>
      <c r="N493">
        <f>SUMIFS('EPS BAU Outputs'!M:M,'EPS BAU Outputs'!$A:$A,"*"&amp;$C493&amp;"*",'EPS BAU Outputs'!$A:$A,"*"&amp;$B493&amp;"*",'EPS BAU Outputs'!$A:$A,"*"&amp;$A493&amp;"*",'EPS BAU Outputs'!$B:$B,$B$472)/10^12*VLOOKUP($C493,GWPbyPollutant,2,FALSE)</f>
        <v>7.42</v>
      </c>
      <c r="O493">
        <f>SUMIFS('EPS BAU Outputs'!N:N,'EPS BAU Outputs'!$A:$A,"*"&amp;$C493&amp;"*",'EPS BAU Outputs'!$A:$A,"*"&amp;$B493&amp;"*",'EPS BAU Outputs'!$A:$A,"*"&amp;$A493&amp;"*",'EPS BAU Outputs'!$B:$B,$B$472)/10^12*VLOOKUP($C493,GWPbyPollutant,2,FALSE)</f>
        <v>7.42</v>
      </c>
      <c r="P493">
        <f>SUMIFS('EPS BAU Outputs'!O:O,'EPS BAU Outputs'!$A:$A,"*"&amp;$C493&amp;"*",'EPS BAU Outputs'!$A:$A,"*"&amp;$B493&amp;"*",'EPS BAU Outputs'!$A:$A,"*"&amp;$A493&amp;"*",'EPS BAU Outputs'!$B:$B,$B$472)/10^12*VLOOKUP($C493,GWPbyPollutant,2,FALSE)</f>
        <v>7.42</v>
      </c>
      <c r="Q493">
        <f>SUMIFS('EPS BAU Outputs'!P:P,'EPS BAU Outputs'!$A:$A,"*"&amp;$C493&amp;"*",'EPS BAU Outputs'!$A:$A,"*"&amp;$B493&amp;"*",'EPS BAU Outputs'!$A:$A,"*"&amp;$A493&amp;"*",'EPS BAU Outputs'!$B:$B,$B$472)/10^12*VLOOKUP($C493,GWPbyPollutant,2,FALSE)</f>
        <v>7.42</v>
      </c>
      <c r="R493">
        <f>SUMIFS('EPS BAU Outputs'!Q:Q,'EPS BAU Outputs'!$A:$A,"*"&amp;$C493&amp;"*",'EPS BAU Outputs'!$A:$A,"*"&amp;$B493&amp;"*",'EPS BAU Outputs'!$A:$A,"*"&amp;$A493&amp;"*",'EPS BAU Outputs'!$B:$B,$B$472)/10^12*VLOOKUP($C493,GWPbyPollutant,2,FALSE)</f>
        <v>7.42</v>
      </c>
      <c r="S493">
        <f>SUMIFS('EPS BAU Outputs'!R:R,'EPS BAU Outputs'!$A:$A,"*"&amp;$C493&amp;"*",'EPS BAU Outputs'!$A:$A,"*"&amp;$B493&amp;"*",'EPS BAU Outputs'!$A:$A,"*"&amp;$A493&amp;"*",'EPS BAU Outputs'!$B:$B,$B$472)/10^12*VLOOKUP($C493,GWPbyPollutant,2,FALSE)</f>
        <v>7.42</v>
      </c>
      <c r="T493">
        <f>SUMIFS('EPS BAU Outputs'!S:S,'EPS BAU Outputs'!$A:$A,"*"&amp;$C493&amp;"*",'EPS BAU Outputs'!$A:$A,"*"&amp;$B493&amp;"*",'EPS BAU Outputs'!$A:$A,"*"&amp;$A493&amp;"*",'EPS BAU Outputs'!$B:$B,$B$472)/10^12*VLOOKUP($C493,GWPbyPollutant,2,FALSE)</f>
        <v>7.42</v>
      </c>
      <c r="U493">
        <f>SUMIFS('EPS BAU Outputs'!T:T,'EPS BAU Outputs'!$A:$A,"*"&amp;$C493&amp;"*",'EPS BAU Outputs'!$A:$A,"*"&amp;$B493&amp;"*",'EPS BAU Outputs'!$A:$A,"*"&amp;$A493&amp;"*",'EPS BAU Outputs'!$B:$B,$B$472)/10^12*VLOOKUP($C493,GWPbyPollutant,2,FALSE)</f>
        <v>7.42</v>
      </c>
      <c r="V493">
        <f>SUMIFS('EPS BAU Outputs'!U:U,'EPS BAU Outputs'!$A:$A,"*"&amp;$C493&amp;"*",'EPS BAU Outputs'!$A:$A,"*"&amp;$B493&amp;"*",'EPS BAU Outputs'!$A:$A,"*"&amp;$A493&amp;"*",'EPS BAU Outputs'!$B:$B,$B$472)/10^12*VLOOKUP($C493,GWPbyPollutant,2,FALSE)</f>
        <v>7.42</v>
      </c>
      <c r="W493">
        <f>SUMIFS('EPS BAU Outputs'!V:V,'EPS BAU Outputs'!$A:$A,"*"&amp;$C493&amp;"*",'EPS BAU Outputs'!$A:$A,"*"&amp;$B493&amp;"*",'EPS BAU Outputs'!$A:$A,"*"&amp;$A493&amp;"*",'EPS BAU Outputs'!$B:$B,$B$472)/10^12*VLOOKUP($C493,GWPbyPollutant,2,FALSE)</f>
        <v>7.42</v>
      </c>
      <c r="X493">
        <f>SUMIFS('EPS BAU Outputs'!W:W,'EPS BAU Outputs'!$A:$A,"*"&amp;$C493&amp;"*",'EPS BAU Outputs'!$A:$A,"*"&amp;$B493&amp;"*",'EPS BAU Outputs'!$A:$A,"*"&amp;$A493&amp;"*",'EPS BAU Outputs'!$B:$B,$B$472)/10^12*VLOOKUP($C493,GWPbyPollutant,2,FALSE)</f>
        <v>7.42</v>
      </c>
      <c r="Y493">
        <f>SUMIFS('EPS BAU Outputs'!X:X,'EPS BAU Outputs'!$A:$A,"*"&amp;$C493&amp;"*",'EPS BAU Outputs'!$A:$A,"*"&amp;$B493&amp;"*",'EPS BAU Outputs'!$A:$A,"*"&amp;$A493&amp;"*",'EPS BAU Outputs'!$B:$B,$B$472)/10^12*VLOOKUP($C493,GWPbyPollutant,2,FALSE)</f>
        <v>7.42</v>
      </c>
      <c r="Z493">
        <f>SUMIFS('EPS BAU Outputs'!Y:Y,'EPS BAU Outputs'!$A:$A,"*"&amp;$C493&amp;"*",'EPS BAU Outputs'!$A:$A,"*"&amp;$B493&amp;"*",'EPS BAU Outputs'!$A:$A,"*"&amp;$A493&amp;"*",'EPS BAU Outputs'!$B:$B,$B$472)/10^12*VLOOKUP($C493,GWPbyPollutant,2,FALSE)</f>
        <v>7.42</v>
      </c>
      <c r="AA493">
        <f>SUMIFS('EPS BAU Outputs'!Z:Z,'EPS BAU Outputs'!$A:$A,"*"&amp;$C493&amp;"*",'EPS BAU Outputs'!$A:$A,"*"&amp;$B493&amp;"*",'EPS BAU Outputs'!$A:$A,"*"&amp;$A493&amp;"*",'EPS BAU Outputs'!$B:$B,$B$472)/10^12*VLOOKUP($C493,GWPbyPollutant,2,FALSE)</f>
        <v>7.42</v>
      </c>
      <c r="AB493">
        <f>SUMIFS('EPS BAU Outputs'!AA:AA,'EPS BAU Outputs'!$A:$A,"*"&amp;$C493&amp;"*",'EPS BAU Outputs'!$A:$A,"*"&amp;$B493&amp;"*",'EPS BAU Outputs'!$A:$A,"*"&amp;$A493&amp;"*",'EPS BAU Outputs'!$B:$B,$B$472)/10^12*VLOOKUP($C493,GWPbyPollutant,2,FALSE)</f>
        <v>7.42</v>
      </c>
      <c r="AC493">
        <f>SUMIFS('EPS BAU Outputs'!AB:AB,'EPS BAU Outputs'!$A:$A,"*"&amp;$C493&amp;"*",'EPS BAU Outputs'!$A:$A,"*"&amp;$B493&amp;"*",'EPS BAU Outputs'!$A:$A,"*"&amp;$A493&amp;"*",'EPS BAU Outputs'!$B:$B,$B$472)/10^12*VLOOKUP($C493,GWPbyPollutant,2,FALSE)</f>
        <v>7.42</v>
      </c>
      <c r="AD493">
        <f>SUMIFS('EPS BAU Outputs'!AC:AC,'EPS BAU Outputs'!$A:$A,"*"&amp;$C493&amp;"*",'EPS BAU Outputs'!$A:$A,"*"&amp;$B493&amp;"*",'EPS BAU Outputs'!$A:$A,"*"&amp;$A493&amp;"*",'EPS BAU Outputs'!$B:$B,$B$472)/10^12*VLOOKUP($C493,GWPbyPollutant,2,FALSE)</f>
        <v>7.42</v>
      </c>
      <c r="AE493">
        <f>SUMIFS('EPS BAU Outputs'!AD:AD,'EPS BAU Outputs'!$A:$A,"*"&amp;$C493&amp;"*",'EPS BAU Outputs'!$A:$A,"*"&amp;$B493&amp;"*",'EPS BAU Outputs'!$A:$A,"*"&amp;$A493&amp;"*",'EPS BAU Outputs'!$B:$B,$B$472)/10^12*VLOOKUP($C493,GWPbyPollutant,2,FALSE)</f>
        <v>7.42</v>
      </c>
      <c r="AF493">
        <f>SUMIFS('EPS BAU Outputs'!AE:AE,'EPS BAU Outputs'!$A:$A,"*"&amp;$C493&amp;"*",'EPS BAU Outputs'!$A:$A,"*"&amp;$B493&amp;"*",'EPS BAU Outputs'!$A:$A,"*"&amp;$A493&amp;"*",'EPS BAU Outputs'!$B:$B,$B$472)/10^12*VLOOKUP($C493,GWPbyPollutant,2,FALSE)</f>
        <v>7.42</v>
      </c>
      <c r="AG493">
        <f>SUMIFS('EPS BAU Outputs'!AF:AF,'EPS BAU Outputs'!$A:$A,"*"&amp;$C493&amp;"*",'EPS BAU Outputs'!$A:$A,"*"&amp;$B493&amp;"*",'EPS BAU Outputs'!$A:$A,"*"&amp;$A493&amp;"*",'EPS BAU Outputs'!$B:$B,$B$472)/10^12*VLOOKUP($C493,GWPbyPollutant,2,FALSE)</f>
        <v>7.42</v>
      </c>
      <c r="AH493">
        <f>SUMIFS('EPS BAU Outputs'!AG:AG,'EPS BAU Outputs'!$A:$A,"*"&amp;$C493&amp;"*",'EPS BAU Outputs'!$A:$A,"*"&amp;$B493&amp;"*",'EPS BAU Outputs'!$A:$A,"*"&amp;$A493&amp;"*",'EPS BAU Outputs'!$B:$B,$B$472)/10^12*VLOOKUP($C493,GWPbyPollutant,2,FALSE)</f>
        <v>7.42</v>
      </c>
    </row>
    <row r="494" spans="1:34" hidden="1" outlineLevel="1">
      <c r="A494" t="s">
        <v>597</v>
      </c>
      <c r="B494" t="s">
        <v>531</v>
      </c>
      <c r="C494" t="s">
        <v>411</v>
      </c>
      <c r="D494">
        <f>SUMIFS('EPS BAU Outputs'!C:C,'EPS BAU Outputs'!$A:$A,"*"&amp;$C494&amp;"*",'EPS BAU Outputs'!$A:$A,"*"&amp;$B494&amp;"*",'EPS BAU Outputs'!$A:$A,"*"&amp;$A494&amp;"*",'EPS BAU Outputs'!$B:$B,$B$472)/10^12*VLOOKUP($C494,GWPbyPollutant,2,FALSE)</f>
        <v>20.537500000000001</v>
      </c>
      <c r="E494">
        <f>SUMIFS('EPS BAU Outputs'!D:D,'EPS BAU Outputs'!$A:$A,"*"&amp;$C494&amp;"*",'EPS BAU Outputs'!$A:$A,"*"&amp;$B494&amp;"*",'EPS BAU Outputs'!$A:$A,"*"&amp;$A494&amp;"*",'EPS BAU Outputs'!$B:$B,$B$472)/10^12*VLOOKUP($C494,GWPbyPollutant,2,FALSE)</f>
        <v>20.537500000000001</v>
      </c>
      <c r="F494">
        <f>SUMIFS('EPS BAU Outputs'!E:E,'EPS BAU Outputs'!$A:$A,"*"&amp;$C494&amp;"*",'EPS BAU Outputs'!$A:$A,"*"&amp;$B494&amp;"*",'EPS BAU Outputs'!$A:$A,"*"&amp;$A494&amp;"*",'EPS BAU Outputs'!$B:$B,$B$472)/10^12*VLOOKUP($C494,GWPbyPollutant,2,FALSE)</f>
        <v>20.537500000000001</v>
      </c>
      <c r="G494">
        <f>SUMIFS('EPS BAU Outputs'!F:F,'EPS BAU Outputs'!$A:$A,"*"&amp;$C494&amp;"*",'EPS BAU Outputs'!$A:$A,"*"&amp;$B494&amp;"*",'EPS BAU Outputs'!$A:$A,"*"&amp;$A494&amp;"*",'EPS BAU Outputs'!$B:$B,$B$472)/10^12*VLOOKUP($C494,GWPbyPollutant,2,FALSE)</f>
        <v>20.537500000000001</v>
      </c>
      <c r="H494">
        <f>SUMIFS('EPS BAU Outputs'!G:G,'EPS BAU Outputs'!$A:$A,"*"&amp;$C494&amp;"*",'EPS BAU Outputs'!$A:$A,"*"&amp;$B494&amp;"*",'EPS BAU Outputs'!$A:$A,"*"&amp;$A494&amp;"*",'EPS BAU Outputs'!$B:$B,$B$472)/10^12*VLOOKUP($C494,GWPbyPollutant,2,FALSE)</f>
        <v>20.537500000000001</v>
      </c>
      <c r="I494">
        <f>SUMIFS('EPS BAU Outputs'!H:H,'EPS BAU Outputs'!$A:$A,"*"&amp;$C494&amp;"*",'EPS BAU Outputs'!$A:$A,"*"&amp;$B494&amp;"*",'EPS BAU Outputs'!$A:$A,"*"&amp;$A494&amp;"*",'EPS BAU Outputs'!$B:$B,$B$472)/10^12*VLOOKUP($C494,GWPbyPollutant,2,FALSE)</f>
        <v>20.537500000000001</v>
      </c>
      <c r="J494">
        <f>SUMIFS('EPS BAU Outputs'!I:I,'EPS BAU Outputs'!$A:$A,"*"&amp;$C494&amp;"*",'EPS BAU Outputs'!$A:$A,"*"&amp;$B494&amp;"*",'EPS BAU Outputs'!$A:$A,"*"&amp;$A494&amp;"*",'EPS BAU Outputs'!$B:$B,$B$472)/10^12*VLOOKUP($C494,GWPbyPollutant,2,FALSE)</f>
        <v>20.537500000000001</v>
      </c>
      <c r="K494">
        <f>SUMIFS('EPS BAU Outputs'!J:J,'EPS BAU Outputs'!$A:$A,"*"&amp;$C494&amp;"*",'EPS BAU Outputs'!$A:$A,"*"&amp;$B494&amp;"*",'EPS BAU Outputs'!$A:$A,"*"&amp;$A494&amp;"*",'EPS BAU Outputs'!$B:$B,$B$472)/10^12*VLOOKUP($C494,GWPbyPollutant,2,FALSE)</f>
        <v>20.537500000000001</v>
      </c>
      <c r="L494">
        <f>SUMIFS('EPS BAU Outputs'!K:K,'EPS BAU Outputs'!$A:$A,"*"&amp;$C494&amp;"*",'EPS BAU Outputs'!$A:$A,"*"&amp;$B494&amp;"*",'EPS BAU Outputs'!$A:$A,"*"&amp;$A494&amp;"*",'EPS BAU Outputs'!$B:$B,$B$472)/10^12*VLOOKUP($C494,GWPbyPollutant,2,FALSE)</f>
        <v>20.537500000000001</v>
      </c>
      <c r="M494">
        <f>SUMIFS('EPS BAU Outputs'!L:L,'EPS BAU Outputs'!$A:$A,"*"&amp;$C494&amp;"*",'EPS BAU Outputs'!$A:$A,"*"&amp;$B494&amp;"*",'EPS BAU Outputs'!$A:$A,"*"&amp;$A494&amp;"*",'EPS BAU Outputs'!$B:$B,$B$472)/10^12*VLOOKUP($C494,GWPbyPollutant,2,FALSE)</f>
        <v>20.537500000000001</v>
      </c>
      <c r="N494">
        <f>SUMIFS('EPS BAU Outputs'!M:M,'EPS BAU Outputs'!$A:$A,"*"&amp;$C494&amp;"*",'EPS BAU Outputs'!$A:$A,"*"&amp;$B494&amp;"*",'EPS BAU Outputs'!$A:$A,"*"&amp;$A494&amp;"*",'EPS BAU Outputs'!$B:$B,$B$472)/10^12*VLOOKUP($C494,GWPbyPollutant,2,FALSE)</f>
        <v>20.537500000000001</v>
      </c>
      <c r="O494">
        <f>SUMIFS('EPS BAU Outputs'!N:N,'EPS BAU Outputs'!$A:$A,"*"&amp;$C494&amp;"*",'EPS BAU Outputs'!$A:$A,"*"&amp;$B494&amp;"*",'EPS BAU Outputs'!$A:$A,"*"&amp;$A494&amp;"*",'EPS BAU Outputs'!$B:$B,$B$472)/10^12*VLOOKUP($C494,GWPbyPollutant,2,FALSE)</f>
        <v>20.537500000000001</v>
      </c>
      <c r="P494">
        <f>SUMIFS('EPS BAU Outputs'!O:O,'EPS BAU Outputs'!$A:$A,"*"&amp;$C494&amp;"*",'EPS BAU Outputs'!$A:$A,"*"&amp;$B494&amp;"*",'EPS BAU Outputs'!$A:$A,"*"&amp;$A494&amp;"*",'EPS BAU Outputs'!$B:$B,$B$472)/10^12*VLOOKUP($C494,GWPbyPollutant,2,FALSE)</f>
        <v>20.537500000000001</v>
      </c>
      <c r="Q494">
        <f>SUMIFS('EPS BAU Outputs'!P:P,'EPS BAU Outputs'!$A:$A,"*"&amp;$C494&amp;"*",'EPS BAU Outputs'!$A:$A,"*"&amp;$B494&amp;"*",'EPS BAU Outputs'!$A:$A,"*"&amp;$A494&amp;"*",'EPS BAU Outputs'!$B:$B,$B$472)/10^12*VLOOKUP($C494,GWPbyPollutant,2,FALSE)</f>
        <v>20.537500000000001</v>
      </c>
      <c r="R494">
        <f>SUMIFS('EPS BAU Outputs'!Q:Q,'EPS BAU Outputs'!$A:$A,"*"&amp;$C494&amp;"*",'EPS BAU Outputs'!$A:$A,"*"&amp;$B494&amp;"*",'EPS BAU Outputs'!$A:$A,"*"&amp;$A494&amp;"*",'EPS BAU Outputs'!$B:$B,$B$472)/10^12*VLOOKUP($C494,GWPbyPollutant,2,FALSE)</f>
        <v>20.537500000000001</v>
      </c>
      <c r="S494">
        <f>SUMIFS('EPS BAU Outputs'!R:R,'EPS BAU Outputs'!$A:$A,"*"&amp;$C494&amp;"*",'EPS BAU Outputs'!$A:$A,"*"&amp;$B494&amp;"*",'EPS BAU Outputs'!$A:$A,"*"&amp;$A494&amp;"*",'EPS BAU Outputs'!$B:$B,$B$472)/10^12*VLOOKUP($C494,GWPbyPollutant,2,FALSE)</f>
        <v>20.537500000000001</v>
      </c>
      <c r="T494">
        <f>SUMIFS('EPS BAU Outputs'!S:S,'EPS BAU Outputs'!$A:$A,"*"&amp;$C494&amp;"*",'EPS BAU Outputs'!$A:$A,"*"&amp;$B494&amp;"*",'EPS BAU Outputs'!$A:$A,"*"&amp;$A494&amp;"*",'EPS BAU Outputs'!$B:$B,$B$472)/10^12*VLOOKUP($C494,GWPbyPollutant,2,FALSE)</f>
        <v>20.537500000000001</v>
      </c>
      <c r="U494">
        <f>SUMIFS('EPS BAU Outputs'!T:T,'EPS BAU Outputs'!$A:$A,"*"&amp;$C494&amp;"*",'EPS BAU Outputs'!$A:$A,"*"&amp;$B494&amp;"*",'EPS BAU Outputs'!$A:$A,"*"&amp;$A494&amp;"*",'EPS BAU Outputs'!$B:$B,$B$472)/10^12*VLOOKUP($C494,GWPbyPollutant,2,FALSE)</f>
        <v>20.537500000000001</v>
      </c>
      <c r="V494">
        <f>SUMIFS('EPS BAU Outputs'!U:U,'EPS BAU Outputs'!$A:$A,"*"&amp;$C494&amp;"*",'EPS BAU Outputs'!$A:$A,"*"&amp;$B494&amp;"*",'EPS BAU Outputs'!$A:$A,"*"&amp;$A494&amp;"*",'EPS BAU Outputs'!$B:$B,$B$472)/10^12*VLOOKUP($C494,GWPbyPollutant,2,FALSE)</f>
        <v>20.537500000000001</v>
      </c>
      <c r="W494">
        <f>SUMIFS('EPS BAU Outputs'!V:V,'EPS BAU Outputs'!$A:$A,"*"&amp;$C494&amp;"*",'EPS BAU Outputs'!$A:$A,"*"&amp;$B494&amp;"*",'EPS BAU Outputs'!$A:$A,"*"&amp;$A494&amp;"*",'EPS BAU Outputs'!$B:$B,$B$472)/10^12*VLOOKUP($C494,GWPbyPollutant,2,FALSE)</f>
        <v>20.537500000000001</v>
      </c>
      <c r="X494">
        <f>SUMIFS('EPS BAU Outputs'!W:W,'EPS BAU Outputs'!$A:$A,"*"&amp;$C494&amp;"*",'EPS BAU Outputs'!$A:$A,"*"&amp;$B494&amp;"*",'EPS BAU Outputs'!$A:$A,"*"&amp;$A494&amp;"*",'EPS BAU Outputs'!$B:$B,$B$472)/10^12*VLOOKUP($C494,GWPbyPollutant,2,FALSE)</f>
        <v>20.537500000000001</v>
      </c>
      <c r="Y494">
        <f>SUMIFS('EPS BAU Outputs'!X:X,'EPS BAU Outputs'!$A:$A,"*"&amp;$C494&amp;"*",'EPS BAU Outputs'!$A:$A,"*"&amp;$B494&amp;"*",'EPS BAU Outputs'!$A:$A,"*"&amp;$A494&amp;"*",'EPS BAU Outputs'!$B:$B,$B$472)/10^12*VLOOKUP($C494,GWPbyPollutant,2,FALSE)</f>
        <v>20.537500000000001</v>
      </c>
      <c r="Z494">
        <f>SUMIFS('EPS BAU Outputs'!Y:Y,'EPS BAU Outputs'!$A:$A,"*"&amp;$C494&amp;"*",'EPS BAU Outputs'!$A:$A,"*"&amp;$B494&amp;"*",'EPS BAU Outputs'!$A:$A,"*"&amp;$A494&amp;"*",'EPS BAU Outputs'!$B:$B,$B$472)/10^12*VLOOKUP($C494,GWPbyPollutant,2,FALSE)</f>
        <v>20.537500000000001</v>
      </c>
      <c r="AA494">
        <f>SUMIFS('EPS BAU Outputs'!Z:Z,'EPS BAU Outputs'!$A:$A,"*"&amp;$C494&amp;"*",'EPS BAU Outputs'!$A:$A,"*"&amp;$B494&amp;"*",'EPS BAU Outputs'!$A:$A,"*"&amp;$A494&amp;"*",'EPS BAU Outputs'!$B:$B,$B$472)/10^12*VLOOKUP($C494,GWPbyPollutant,2,FALSE)</f>
        <v>20.537500000000001</v>
      </c>
      <c r="AB494">
        <f>SUMIFS('EPS BAU Outputs'!AA:AA,'EPS BAU Outputs'!$A:$A,"*"&amp;$C494&amp;"*",'EPS BAU Outputs'!$A:$A,"*"&amp;$B494&amp;"*",'EPS BAU Outputs'!$A:$A,"*"&amp;$A494&amp;"*",'EPS BAU Outputs'!$B:$B,$B$472)/10^12*VLOOKUP($C494,GWPbyPollutant,2,FALSE)</f>
        <v>20.537500000000001</v>
      </c>
      <c r="AC494">
        <f>SUMIFS('EPS BAU Outputs'!AB:AB,'EPS BAU Outputs'!$A:$A,"*"&amp;$C494&amp;"*",'EPS BAU Outputs'!$A:$A,"*"&amp;$B494&amp;"*",'EPS BAU Outputs'!$A:$A,"*"&amp;$A494&amp;"*",'EPS BAU Outputs'!$B:$B,$B$472)/10^12*VLOOKUP($C494,GWPbyPollutant,2,FALSE)</f>
        <v>20.537500000000001</v>
      </c>
      <c r="AD494">
        <f>SUMIFS('EPS BAU Outputs'!AC:AC,'EPS BAU Outputs'!$A:$A,"*"&amp;$C494&amp;"*",'EPS BAU Outputs'!$A:$A,"*"&amp;$B494&amp;"*",'EPS BAU Outputs'!$A:$A,"*"&amp;$A494&amp;"*",'EPS BAU Outputs'!$B:$B,$B$472)/10^12*VLOOKUP($C494,GWPbyPollutant,2,FALSE)</f>
        <v>20.537500000000001</v>
      </c>
      <c r="AE494">
        <f>SUMIFS('EPS BAU Outputs'!AD:AD,'EPS BAU Outputs'!$A:$A,"*"&amp;$C494&amp;"*",'EPS BAU Outputs'!$A:$A,"*"&amp;$B494&amp;"*",'EPS BAU Outputs'!$A:$A,"*"&amp;$A494&amp;"*",'EPS BAU Outputs'!$B:$B,$B$472)/10^12*VLOOKUP($C494,GWPbyPollutant,2,FALSE)</f>
        <v>20.537500000000001</v>
      </c>
      <c r="AF494">
        <f>SUMIFS('EPS BAU Outputs'!AE:AE,'EPS BAU Outputs'!$A:$A,"*"&amp;$C494&amp;"*",'EPS BAU Outputs'!$A:$A,"*"&amp;$B494&amp;"*",'EPS BAU Outputs'!$A:$A,"*"&amp;$A494&amp;"*",'EPS BAU Outputs'!$B:$B,$B$472)/10^12*VLOOKUP($C494,GWPbyPollutant,2,FALSE)</f>
        <v>20.537500000000001</v>
      </c>
      <c r="AG494">
        <f>SUMIFS('EPS BAU Outputs'!AF:AF,'EPS BAU Outputs'!$A:$A,"*"&amp;$C494&amp;"*",'EPS BAU Outputs'!$A:$A,"*"&amp;$B494&amp;"*",'EPS BAU Outputs'!$A:$A,"*"&amp;$A494&amp;"*",'EPS BAU Outputs'!$B:$B,$B$472)/10^12*VLOOKUP($C494,GWPbyPollutant,2,FALSE)</f>
        <v>20.537500000000001</v>
      </c>
      <c r="AH494">
        <f>SUMIFS('EPS BAU Outputs'!AG:AG,'EPS BAU Outputs'!$A:$A,"*"&amp;$C494&amp;"*",'EPS BAU Outputs'!$A:$A,"*"&amp;$B494&amp;"*",'EPS BAU Outputs'!$A:$A,"*"&amp;$A494&amp;"*",'EPS BAU Outputs'!$B:$B,$B$472)/10^12*VLOOKUP($C494,GWPbyPollutant,2,FALSE)</f>
        <v>20.537500000000001</v>
      </c>
    </row>
    <row r="495" spans="1:34" hidden="1" outlineLevel="1">
      <c r="A495" t="s">
        <v>597</v>
      </c>
      <c r="B495" t="s">
        <v>531</v>
      </c>
      <c r="C495" t="s">
        <v>595</v>
      </c>
      <c r="D495">
        <f>SUMIFS('EPS BAU Outputs'!C:C,'EPS BAU Outputs'!$A:$A,"*"&amp;$C495&amp;"*",'EPS BAU Outputs'!$A:$A,"*"&amp;$B495&amp;"*",'EPS BAU Outputs'!$A:$A,"*"&amp;$A495&amp;"*",'EPS BAU Outputs'!$B:$B,$B$472)/10^12*VLOOKUP($C495,GWPbyPollutant,2,FALSE)</f>
        <v>0</v>
      </c>
      <c r="E495">
        <f>SUMIFS('EPS BAU Outputs'!D:D,'EPS BAU Outputs'!$A:$A,"*"&amp;$C495&amp;"*",'EPS BAU Outputs'!$A:$A,"*"&amp;$B495&amp;"*",'EPS BAU Outputs'!$A:$A,"*"&amp;$A495&amp;"*",'EPS BAU Outputs'!$B:$B,$B$472)/10^12*VLOOKUP($C495,GWPbyPollutant,2,FALSE)</f>
        <v>0</v>
      </c>
      <c r="F495">
        <f>SUMIFS('EPS BAU Outputs'!E:E,'EPS BAU Outputs'!$A:$A,"*"&amp;$C495&amp;"*",'EPS BAU Outputs'!$A:$A,"*"&amp;$B495&amp;"*",'EPS BAU Outputs'!$A:$A,"*"&amp;$A495&amp;"*",'EPS BAU Outputs'!$B:$B,$B$472)/10^12*VLOOKUP($C495,GWPbyPollutant,2,FALSE)</f>
        <v>0</v>
      </c>
      <c r="G495">
        <f>SUMIFS('EPS BAU Outputs'!F:F,'EPS BAU Outputs'!$A:$A,"*"&amp;$C495&amp;"*",'EPS BAU Outputs'!$A:$A,"*"&amp;$B495&amp;"*",'EPS BAU Outputs'!$A:$A,"*"&amp;$A495&amp;"*",'EPS BAU Outputs'!$B:$B,$B$472)/10^12*VLOOKUP($C495,GWPbyPollutant,2,FALSE)</f>
        <v>0</v>
      </c>
      <c r="H495">
        <f>SUMIFS('EPS BAU Outputs'!G:G,'EPS BAU Outputs'!$A:$A,"*"&amp;$C495&amp;"*",'EPS BAU Outputs'!$A:$A,"*"&amp;$B495&amp;"*",'EPS BAU Outputs'!$A:$A,"*"&amp;$A495&amp;"*",'EPS BAU Outputs'!$B:$B,$B$472)/10^12*VLOOKUP($C495,GWPbyPollutant,2,FALSE)</f>
        <v>0</v>
      </c>
      <c r="I495">
        <f>SUMIFS('EPS BAU Outputs'!H:H,'EPS BAU Outputs'!$A:$A,"*"&amp;$C495&amp;"*",'EPS BAU Outputs'!$A:$A,"*"&amp;$B495&amp;"*",'EPS BAU Outputs'!$A:$A,"*"&amp;$A495&amp;"*",'EPS BAU Outputs'!$B:$B,$B$472)/10^12*VLOOKUP($C495,GWPbyPollutant,2,FALSE)</f>
        <v>0</v>
      </c>
      <c r="J495">
        <f>SUMIFS('EPS BAU Outputs'!I:I,'EPS BAU Outputs'!$A:$A,"*"&amp;$C495&amp;"*",'EPS BAU Outputs'!$A:$A,"*"&amp;$B495&amp;"*",'EPS BAU Outputs'!$A:$A,"*"&amp;$A495&amp;"*",'EPS BAU Outputs'!$B:$B,$B$472)/10^12*VLOOKUP($C495,GWPbyPollutant,2,FALSE)</f>
        <v>0</v>
      </c>
      <c r="K495">
        <f>SUMIFS('EPS BAU Outputs'!J:J,'EPS BAU Outputs'!$A:$A,"*"&amp;$C495&amp;"*",'EPS BAU Outputs'!$A:$A,"*"&amp;$B495&amp;"*",'EPS BAU Outputs'!$A:$A,"*"&amp;$A495&amp;"*",'EPS BAU Outputs'!$B:$B,$B$472)/10^12*VLOOKUP($C495,GWPbyPollutant,2,FALSE)</f>
        <v>0</v>
      </c>
      <c r="L495">
        <f>SUMIFS('EPS BAU Outputs'!K:K,'EPS BAU Outputs'!$A:$A,"*"&amp;$C495&amp;"*",'EPS BAU Outputs'!$A:$A,"*"&amp;$B495&amp;"*",'EPS BAU Outputs'!$A:$A,"*"&amp;$A495&amp;"*",'EPS BAU Outputs'!$B:$B,$B$472)/10^12*VLOOKUP($C495,GWPbyPollutant,2,FALSE)</f>
        <v>0</v>
      </c>
      <c r="M495">
        <f>SUMIFS('EPS BAU Outputs'!L:L,'EPS BAU Outputs'!$A:$A,"*"&amp;$C495&amp;"*",'EPS BAU Outputs'!$A:$A,"*"&amp;$B495&amp;"*",'EPS BAU Outputs'!$A:$A,"*"&amp;$A495&amp;"*",'EPS BAU Outputs'!$B:$B,$B$472)/10^12*VLOOKUP($C495,GWPbyPollutant,2,FALSE)</f>
        <v>0</v>
      </c>
      <c r="N495">
        <f>SUMIFS('EPS BAU Outputs'!M:M,'EPS BAU Outputs'!$A:$A,"*"&amp;$C495&amp;"*",'EPS BAU Outputs'!$A:$A,"*"&amp;$B495&amp;"*",'EPS BAU Outputs'!$A:$A,"*"&amp;$A495&amp;"*",'EPS BAU Outputs'!$B:$B,$B$472)/10^12*VLOOKUP($C495,GWPbyPollutant,2,FALSE)</f>
        <v>0</v>
      </c>
      <c r="O495">
        <f>SUMIFS('EPS BAU Outputs'!N:N,'EPS BAU Outputs'!$A:$A,"*"&amp;$C495&amp;"*",'EPS BAU Outputs'!$A:$A,"*"&amp;$B495&amp;"*",'EPS BAU Outputs'!$A:$A,"*"&amp;$A495&amp;"*",'EPS BAU Outputs'!$B:$B,$B$472)/10^12*VLOOKUP($C495,GWPbyPollutant,2,FALSE)</f>
        <v>0</v>
      </c>
      <c r="P495">
        <f>SUMIFS('EPS BAU Outputs'!O:O,'EPS BAU Outputs'!$A:$A,"*"&amp;$C495&amp;"*",'EPS BAU Outputs'!$A:$A,"*"&amp;$B495&amp;"*",'EPS BAU Outputs'!$A:$A,"*"&amp;$A495&amp;"*",'EPS BAU Outputs'!$B:$B,$B$472)/10^12*VLOOKUP($C495,GWPbyPollutant,2,FALSE)</f>
        <v>0</v>
      </c>
      <c r="Q495">
        <f>SUMIFS('EPS BAU Outputs'!P:P,'EPS BAU Outputs'!$A:$A,"*"&amp;$C495&amp;"*",'EPS BAU Outputs'!$A:$A,"*"&amp;$B495&amp;"*",'EPS BAU Outputs'!$A:$A,"*"&amp;$A495&amp;"*",'EPS BAU Outputs'!$B:$B,$B$472)/10^12*VLOOKUP($C495,GWPbyPollutant,2,FALSE)</f>
        <v>0</v>
      </c>
      <c r="R495">
        <f>SUMIFS('EPS BAU Outputs'!Q:Q,'EPS BAU Outputs'!$A:$A,"*"&amp;$C495&amp;"*",'EPS BAU Outputs'!$A:$A,"*"&amp;$B495&amp;"*",'EPS BAU Outputs'!$A:$A,"*"&amp;$A495&amp;"*",'EPS BAU Outputs'!$B:$B,$B$472)/10^12*VLOOKUP($C495,GWPbyPollutant,2,FALSE)</f>
        <v>0</v>
      </c>
      <c r="S495">
        <f>SUMIFS('EPS BAU Outputs'!R:R,'EPS BAU Outputs'!$A:$A,"*"&amp;$C495&amp;"*",'EPS BAU Outputs'!$A:$A,"*"&amp;$B495&amp;"*",'EPS BAU Outputs'!$A:$A,"*"&amp;$A495&amp;"*",'EPS BAU Outputs'!$B:$B,$B$472)/10^12*VLOOKUP($C495,GWPbyPollutant,2,FALSE)</f>
        <v>0</v>
      </c>
      <c r="T495">
        <f>SUMIFS('EPS BAU Outputs'!S:S,'EPS BAU Outputs'!$A:$A,"*"&amp;$C495&amp;"*",'EPS BAU Outputs'!$A:$A,"*"&amp;$B495&amp;"*",'EPS BAU Outputs'!$A:$A,"*"&amp;$A495&amp;"*",'EPS BAU Outputs'!$B:$B,$B$472)/10^12*VLOOKUP($C495,GWPbyPollutant,2,FALSE)</f>
        <v>0</v>
      </c>
      <c r="U495">
        <f>SUMIFS('EPS BAU Outputs'!T:T,'EPS BAU Outputs'!$A:$A,"*"&amp;$C495&amp;"*",'EPS BAU Outputs'!$A:$A,"*"&amp;$B495&amp;"*",'EPS BAU Outputs'!$A:$A,"*"&amp;$A495&amp;"*",'EPS BAU Outputs'!$B:$B,$B$472)/10^12*VLOOKUP($C495,GWPbyPollutant,2,FALSE)</f>
        <v>0</v>
      </c>
      <c r="V495">
        <f>SUMIFS('EPS BAU Outputs'!U:U,'EPS BAU Outputs'!$A:$A,"*"&amp;$C495&amp;"*",'EPS BAU Outputs'!$A:$A,"*"&amp;$B495&amp;"*",'EPS BAU Outputs'!$A:$A,"*"&amp;$A495&amp;"*",'EPS BAU Outputs'!$B:$B,$B$472)/10^12*VLOOKUP($C495,GWPbyPollutant,2,FALSE)</f>
        <v>0</v>
      </c>
      <c r="W495">
        <f>SUMIFS('EPS BAU Outputs'!V:V,'EPS BAU Outputs'!$A:$A,"*"&amp;$C495&amp;"*",'EPS BAU Outputs'!$A:$A,"*"&amp;$B495&amp;"*",'EPS BAU Outputs'!$A:$A,"*"&amp;$A495&amp;"*",'EPS BAU Outputs'!$B:$B,$B$472)/10^12*VLOOKUP($C495,GWPbyPollutant,2,FALSE)</f>
        <v>0</v>
      </c>
      <c r="X495">
        <f>SUMIFS('EPS BAU Outputs'!W:W,'EPS BAU Outputs'!$A:$A,"*"&amp;$C495&amp;"*",'EPS BAU Outputs'!$A:$A,"*"&amp;$B495&amp;"*",'EPS BAU Outputs'!$A:$A,"*"&amp;$A495&amp;"*",'EPS BAU Outputs'!$B:$B,$B$472)/10^12*VLOOKUP($C495,GWPbyPollutant,2,FALSE)</f>
        <v>0</v>
      </c>
      <c r="Y495">
        <f>SUMIFS('EPS BAU Outputs'!X:X,'EPS BAU Outputs'!$A:$A,"*"&amp;$C495&amp;"*",'EPS BAU Outputs'!$A:$A,"*"&amp;$B495&amp;"*",'EPS BAU Outputs'!$A:$A,"*"&amp;$A495&amp;"*",'EPS BAU Outputs'!$B:$B,$B$472)/10^12*VLOOKUP($C495,GWPbyPollutant,2,FALSE)</f>
        <v>0</v>
      </c>
      <c r="Z495">
        <f>SUMIFS('EPS BAU Outputs'!Y:Y,'EPS BAU Outputs'!$A:$A,"*"&amp;$C495&amp;"*",'EPS BAU Outputs'!$A:$A,"*"&amp;$B495&amp;"*",'EPS BAU Outputs'!$A:$A,"*"&amp;$A495&amp;"*",'EPS BAU Outputs'!$B:$B,$B$472)/10^12*VLOOKUP($C495,GWPbyPollutant,2,FALSE)</f>
        <v>0</v>
      </c>
      <c r="AA495">
        <f>SUMIFS('EPS BAU Outputs'!Z:Z,'EPS BAU Outputs'!$A:$A,"*"&amp;$C495&amp;"*",'EPS BAU Outputs'!$A:$A,"*"&amp;$B495&amp;"*",'EPS BAU Outputs'!$A:$A,"*"&amp;$A495&amp;"*",'EPS BAU Outputs'!$B:$B,$B$472)/10^12*VLOOKUP($C495,GWPbyPollutant,2,FALSE)</f>
        <v>0</v>
      </c>
      <c r="AB495">
        <f>SUMIFS('EPS BAU Outputs'!AA:AA,'EPS BAU Outputs'!$A:$A,"*"&amp;$C495&amp;"*",'EPS BAU Outputs'!$A:$A,"*"&amp;$B495&amp;"*",'EPS BAU Outputs'!$A:$A,"*"&amp;$A495&amp;"*",'EPS BAU Outputs'!$B:$B,$B$472)/10^12*VLOOKUP($C495,GWPbyPollutant,2,FALSE)</f>
        <v>0</v>
      </c>
      <c r="AC495">
        <f>SUMIFS('EPS BAU Outputs'!AB:AB,'EPS BAU Outputs'!$A:$A,"*"&amp;$C495&amp;"*",'EPS BAU Outputs'!$A:$A,"*"&amp;$B495&amp;"*",'EPS BAU Outputs'!$A:$A,"*"&amp;$A495&amp;"*",'EPS BAU Outputs'!$B:$B,$B$472)/10^12*VLOOKUP($C495,GWPbyPollutant,2,FALSE)</f>
        <v>0</v>
      </c>
      <c r="AD495">
        <f>SUMIFS('EPS BAU Outputs'!AC:AC,'EPS BAU Outputs'!$A:$A,"*"&amp;$C495&amp;"*",'EPS BAU Outputs'!$A:$A,"*"&amp;$B495&amp;"*",'EPS BAU Outputs'!$A:$A,"*"&amp;$A495&amp;"*",'EPS BAU Outputs'!$B:$B,$B$472)/10^12*VLOOKUP($C495,GWPbyPollutant,2,FALSE)</f>
        <v>0</v>
      </c>
      <c r="AE495">
        <f>SUMIFS('EPS BAU Outputs'!AD:AD,'EPS BAU Outputs'!$A:$A,"*"&amp;$C495&amp;"*",'EPS BAU Outputs'!$A:$A,"*"&amp;$B495&amp;"*",'EPS BAU Outputs'!$A:$A,"*"&amp;$A495&amp;"*",'EPS BAU Outputs'!$B:$B,$B$472)/10^12*VLOOKUP($C495,GWPbyPollutant,2,FALSE)</f>
        <v>0</v>
      </c>
      <c r="AF495">
        <f>SUMIFS('EPS BAU Outputs'!AE:AE,'EPS BAU Outputs'!$A:$A,"*"&amp;$C495&amp;"*",'EPS BAU Outputs'!$A:$A,"*"&amp;$B495&amp;"*",'EPS BAU Outputs'!$A:$A,"*"&amp;$A495&amp;"*",'EPS BAU Outputs'!$B:$B,$B$472)/10^12*VLOOKUP($C495,GWPbyPollutant,2,FALSE)</f>
        <v>0</v>
      </c>
      <c r="AG495">
        <f>SUMIFS('EPS BAU Outputs'!AF:AF,'EPS BAU Outputs'!$A:$A,"*"&amp;$C495&amp;"*",'EPS BAU Outputs'!$A:$A,"*"&amp;$B495&amp;"*",'EPS BAU Outputs'!$A:$A,"*"&amp;$A495&amp;"*",'EPS BAU Outputs'!$B:$B,$B$472)/10^12*VLOOKUP($C495,GWPbyPollutant,2,FALSE)</f>
        <v>0</v>
      </c>
      <c r="AH495">
        <f>SUMIFS('EPS BAU Outputs'!AG:AG,'EPS BAU Outputs'!$A:$A,"*"&amp;$C495&amp;"*",'EPS BAU Outputs'!$A:$A,"*"&amp;$B495&amp;"*",'EPS BAU Outputs'!$A:$A,"*"&amp;$A495&amp;"*",'EPS BAU Outputs'!$B:$B,$B$472)/10^12*VLOOKUP($C495,GWPbyPollutant,2,FALSE)</f>
        <v>0</v>
      </c>
    </row>
    <row r="496" spans="1:34" hidden="1" outlineLevel="1">
      <c r="A496" t="s">
        <v>597</v>
      </c>
      <c r="B496" t="s">
        <v>532</v>
      </c>
      <c r="C496" t="s">
        <v>412</v>
      </c>
      <c r="D496">
        <f>SUMIFS('EPS BAU Outputs'!C:C,'EPS BAU Outputs'!$A:$A,"*"&amp;$C496&amp;"*",'EPS BAU Outputs'!$A:$A,"*"&amp;$B496&amp;"*",'EPS BAU Outputs'!$A:$A,"*"&amp;$A496&amp;"*",'EPS BAU Outputs'!$B:$B,$B$472)/10^12*VLOOKUP($C496,GWPbyPollutant,2,FALSE)</f>
        <v>0</v>
      </c>
      <c r="E496">
        <f>SUMIFS('EPS BAU Outputs'!D:D,'EPS BAU Outputs'!$A:$A,"*"&amp;$C496&amp;"*",'EPS BAU Outputs'!$A:$A,"*"&amp;$B496&amp;"*",'EPS BAU Outputs'!$A:$A,"*"&amp;$A496&amp;"*",'EPS BAU Outputs'!$B:$B,$B$472)/10^12*VLOOKUP($C496,GWPbyPollutant,2,FALSE)</f>
        <v>0</v>
      </c>
      <c r="F496">
        <f>SUMIFS('EPS BAU Outputs'!E:E,'EPS BAU Outputs'!$A:$A,"*"&amp;$C496&amp;"*",'EPS BAU Outputs'!$A:$A,"*"&amp;$B496&amp;"*",'EPS BAU Outputs'!$A:$A,"*"&amp;$A496&amp;"*",'EPS BAU Outputs'!$B:$B,$B$472)/10^12*VLOOKUP($C496,GWPbyPollutant,2,FALSE)</f>
        <v>0</v>
      </c>
      <c r="G496">
        <f>SUMIFS('EPS BAU Outputs'!F:F,'EPS BAU Outputs'!$A:$A,"*"&amp;$C496&amp;"*",'EPS BAU Outputs'!$A:$A,"*"&amp;$B496&amp;"*",'EPS BAU Outputs'!$A:$A,"*"&amp;$A496&amp;"*",'EPS BAU Outputs'!$B:$B,$B$472)/10^12*VLOOKUP($C496,GWPbyPollutant,2,FALSE)</f>
        <v>0</v>
      </c>
      <c r="H496">
        <f>SUMIFS('EPS BAU Outputs'!G:G,'EPS BAU Outputs'!$A:$A,"*"&amp;$C496&amp;"*",'EPS BAU Outputs'!$A:$A,"*"&amp;$B496&amp;"*",'EPS BAU Outputs'!$A:$A,"*"&amp;$A496&amp;"*",'EPS BAU Outputs'!$B:$B,$B$472)/10^12*VLOOKUP($C496,GWPbyPollutant,2,FALSE)</f>
        <v>0</v>
      </c>
      <c r="I496">
        <f>SUMIFS('EPS BAU Outputs'!H:H,'EPS BAU Outputs'!$A:$A,"*"&amp;$C496&amp;"*",'EPS BAU Outputs'!$A:$A,"*"&amp;$B496&amp;"*",'EPS BAU Outputs'!$A:$A,"*"&amp;$A496&amp;"*",'EPS BAU Outputs'!$B:$B,$B$472)/10^12*VLOOKUP($C496,GWPbyPollutant,2,FALSE)</f>
        <v>0</v>
      </c>
      <c r="J496">
        <f>SUMIFS('EPS BAU Outputs'!I:I,'EPS BAU Outputs'!$A:$A,"*"&amp;$C496&amp;"*",'EPS BAU Outputs'!$A:$A,"*"&amp;$B496&amp;"*",'EPS BAU Outputs'!$A:$A,"*"&amp;$A496&amp;"*",'EPS BAU Outputs'!$B:$B,$B$472)/10^12*VLOOKUP($C496,GWPbyPollutant,2,FALSE)</f>
        <v>0</v>
      </c>
      <c r="K496">
        <f>SUMIFS('EPS BAU Outputs'!J:J,'EPS BAU Outputs'!$A:$A,"*"&amp;$C496&amp;"*",'EPS BAU Outputs'!$A:$A,"*"&amp;$B496&amp;"*",'EPS BAU Outputs'!$A:$A,"*"&amp;$A496&amp;"*",'EPS BAU Outputs'!$B:$B,$B$472)/10^12*VLOOKUP($C496,GWPbyPollutant,2,FALSE)</f>
        <v>0</v>
      </c>
      <c r="L496">
        <f>SUMIFS('EPS BAU Outputs'!K:K,'EPS BAU Outputs'!$A:$A,"*"&amp;$C496&amp;"*",'EPS BAU Outputs'!$A:$A,"*"&amp;$B496&amp;"*",'EPS BAU Outputs'!$A:$A,"*"&amp;$A496&amp;"*",'EPS BAU Outputs'!$B:$B,$B$472)/10^12*VLOOKUP($C496,GWPbyPollutant,2,FALSE)</f>
        <v>0</v>
      </c>
      <c r="M496">
        <f>SUMIFS('EPS BAU Outputs'!L:L,'EPS BAU Outputs'!$A:$A,"*"&amp;$C496&amp;"*",'EPS BAU Outputs'!$A:$A,"*"&amp;$B496&amp;"*",'EPS BAU Outputs'!$A:$A,"*"&amp;$A496&amp;"*",'EPS BAU Outputs'!$B:$B,$B$472)/10^12*VLOOKUP($C496,GWPbyPollutant,2,FALSE)</f>
        <v>0</v>
      </c>
      <c r="N496">
        <f>SUMIFS('EPS BAU Outputs'!M:M,'EPS BAU Outputs'!$A:$A,"*"&amp;$C496&amp;"*",'EPS BAU Outputs'!$A:$A,"*"&amp;$B496&amp;"*",'EPS BAU Outputs'!$A:$A,"*"&amp;$A496&amp;"*",'EPS BAU Outputs'!$B:$B,$B$472)/10^12*VLOOKUP($C496,GWPbyPollutant,2,FALSE)</f>
        <v>0</v>
      </c>
      <c r="O496">
        <f>SUMIFS('EPS BAU Outputs'!N:N,'EPS BAU Outputs'!$A:$A,"*"&amp;$C496&amp;"*",'EPS BAU Outputs'!$A:$A,"*"&amp;$B496&amp;"*",'EPS BAU Outputs'!$A:$A,"*"&amp;$A496&amp;"*",'EPS BAU Outputs'!$B:$B,$B$472)/10^12*VLOOKUP($C496,GWPbyPollutant,2,FALSE)</f>
        <v>0</v>
      </c>
      <c r="P496">
        <f>SUMIFS('EPS BAU Outputs'!O:O,'EPS BAU Outputs'!$A:$A,"*"&amp;$C496&amp;"*",'EPS BAU Outputs'!$A:$A,"*"&amp;$B496&amp;"*",'EPS BAU Outputs'!$A:$A,"*"&amp;$A496&amp;"*",'EPS BAU Outputs'!$B:$B,$B$472)/10^12*VLOOKUP($C496,GWPbyPollutant,2,FALSE)</f>
        <v>0</v>
      </c>
      <c r="Q496">
        <f>SUMIFS('EPS BAU Outputs'!P:P,'EPS BAU Outputs'!$A:$A,"*"&amp;$C496&amp;"*",'EPS BAU Outputs'!$A:$A,"*"&amp;$B496&amp;"*",'EPS BAU Outputs'!$A:$A,"*"&amp;$A496&amp;"*",'EPS BAU Outputs'!$B:$B,$B$472)/10^12*VLOOKUP($C496,GWPbyPollutant,2,FALSE)</f>
        <v>0</v>
      </c>
      <c r="R496">
        <f>SUMIFS('EPS BAU Outputs'!Q:Q,'EPS BAU Outputs'!$A:$A,"*"&amp;$C496&amp;"*",'EPS BAU Outputs'!$A:$A,"*"&amp;$B496&amp;"*",'EPS BAU Outputs'!$A:$A,"*"&amp;$A496&amp;"*",'EPS BAU Outputs'!$B:$B,$B$472)/10^12*VLOOKUP($C496,GWPbyPollutant,2,FALSE)</f>
        <v>0</v>
      </c>
      <c r="S496">
        <f>SUMIFS('EPS BAU Outputs'!R:R,'EPS BAU Outputs'!$A:$A,"*"&amp;$C496&amp;"*",'EPS BAU Outputs'!$A:$A,"*"&amp;$B496&amp;"*",'EPS BAU Outputs'!$A:$A,"*"&amp;$A496&amp;"*",'EPS BAU Outputs'!$B:$B,$B$472)/10^12*VLOOKUP($C496,GWPbyPollutant,2,FALSE)</f>
        <v>0</v>
      </c>
      <c r="T496">
        <f>SUMIFS('EPS BAU Outputs'!S:S,'EPS BAU Outputs'!$A:$A,"*"&amp;$C496&amp;"*",'EPS BAU Outputs'!$A:$A,"*"&amp;$B496&amp;"*",'EPS BAU Outputs'!$A:$A,"*"&amp;$A496&amp;"*",'EPS BAU Outputs'!$B:$B,$B$472)/10^12*VLOOKUP($C496,GWPbyPollutant,2,FALSE)</f>
        <v>0</v>
      </c>
      <c r="U496">
        <f>SUMIFS('EPS BAU Outputs'!T:T,'EPS BAU Outputs'!$A:$A,"*"&amp;$C496&amp;"*",'EPS BAU Outputs'!$A:$A,"*"&amp;$B496&amp;"*",'EPS BAU Outputs'!$A:$A,"*"&amp;$A496&amp;"*",'EPS BAU Outputs'!$B:$B,$B$472)/10^12*VLOOKUP($C496,GWPbyPollutant,2,FALSE)</f>
        <v>0</v>
      </c>
      <c r="V496">
        <f>SUMIFS('EPS BAU Outputs'!U:U,'EPS BAU Outputs'!$A:$A,"*"&amp;$C496&amp;"*",'EPS BAU Outputs'!$A:$A,"*"&amp;$B496&amp;"*",'EPS BAU Outputs'!$A:$A,"*"&amp;$A496&amp;"*",'EPS BAU Outputs'!$B:$B,$B$472)/10^12*VLOOKUP($C496,GWPbyPollutant,2,FALSE)</f>
        <v>0</v>
      </c>
      <c r="W496">
        <f>SUMIFS('EPS BAU Outputs'!V:V,'EPS BAU Outputs'!$A:$A,"*"&amp;$C496&amp;"*",'EPS BAU Outputs'!$A:$A,"*"&amp;$B496&amp;"*",'EPS BAU Outputs'!$A:$A,"*"&amp;$A496&amp;"*",'EPS BAU Outputs'!$B:$B,$B$472)/10^12*VLOOKUP($C496,GWPbyPollutant,2,FALSE)</f>
        <v>0</v>
      </c>
      <c r="X496">
        <f>SUMIFS('EPS BAU Outputs'!W:W,'EPS BAU Outputs'!$A:$A,"*"&amp;$C496&amp;"*",'EPS BAU Outputs'!$A:$A,"*"&amp;$B496&amp;"*",'EPS BAU Outputs'!$A:$A,"*"&amp;$A496&amp;"*",'EPS BAU Outputs'!$B:$B,$B$472)/10^12*VLOOKUP($C496,GWPbyPollutant,2,FALSE)</f>
        <v>0</v>
      </c>
      <c r="Y496">
        <f>SUMIFS('EPS BAU Outputs'!X:X,'EPS BAU Outputs'!$A:$A,"*"&amp;$C496&amp;"*",'EPS BAU Outputs'!$A:$A,"*"&amp;$B496&amp;"*",'EPS BAU Outputs'!$A:$A,"*"&amp;$A496&amp;"*",'EPS BAU Outputs'!$B:$B,$B$472)/10^12*VLOOKUP($C496,GWPbyPollutant,2,FALSE)</f>
        <v>0</v>
      </c>
      <c r="Z496">
        <f>SUMIFS('EPS BAU Outputs'!Y:Y,'EPS BAU Outputs'!$A:$A,"*"&amp;$C496&amp;"*",'EPS BAU Outputs'!$A:$A,"*"&amp;$B496&amp;"*",'EPS BAU Outputs'!$A:$A,"*"&amp;$A496&amp;"*",'EPS BAU Outputs'!$B:$B,$B$472)/10^12*VLOOKUP($C496,GWPbyPollutant,2,FALSE)</f>
        <v>0</v>
      </c>
      <c r="AA496">
        <f>SUMIFS('EPS BAU Outputs'!Z:Z,'EPS BAU Outputs'!$A:$A,"*"&amp;$C496&amp;"*",'EPS BAU Outputs'!$A:$A,"*"&amp;$B496&amp;"*",'EPS BAU Outputs'!$A:$A,"*"&amp;$A496&amp;"*",'EPS BAU Outputs'!$B:$B,$B$472)/10^12*VLOOKUP($C496,GWPbyPollutant,2,FALSE)</f>
        <v>0</v>
      </c>
      <c r="AB496">
        <f>SUMIFS('EPS BAU Outputs'!AA:AA,'EPS BAU Outputs'!$A:$A,"*"&amp;$C496&amp;"*",'EPS BAU Outputs'!$A:$A,"*"&amp;$B496&amp;"*",'EPS BAU Outputs'!$A:$A,"*"&amp;$A496&amp;"*",'EPS BAU Outputs'!$B:$B,$B$472)/10^12*VLOOKUP($C496,GWPbyPollutant,2,FALSE)</f>
        <v>0</v>
      </c>
      <c r="AC496">
        <f>SUMIFS('EPS BAU Outputs'!AB:AB,'EPS BAU Outputs'!$A:$A,"*"&amp;$C496&amp;"*",'EPS BAU Outputs'!$A:$A,"*"&amp;$B496&amp;"*",'EPS BAU Outputs'!$A:$A,"*"&amp;$A496&amp;"*",'EPS BAU Outputs'!$B:$B,$B$472)/10^12*VLOOKUP($C496,GWPbyPollutant,2,FALSE)</f>
        <v>0</v>
      </c>
      <c r="AD496">
        <f>SUMIFS('EPS BAU Outputs'!AC:AC,'EPS BAU Outputs'!$A:$A,"*"&amp;$C496&amp;"*",'EPS BAU Outputs'!$A:$A,"*"&amp;$B496&amp;"*",'EPS BAU Outputs'!$A:$A,"*"&amp;$A496&amp;"*",'EPS BAU Outputs'!$B:$B,$B$472)/10^12*VLOOKUP($C496,GWPbyPollutant,2,FALSE)</f>
        <v>0</v>
      </c>
      <c r="AE496">
        <f>SUMIFS('EPS BAU Outputs'!AD:AD,'EPS BAU Outputs'!$A:$A,"*"&amp;$C496&amp;"*",'EPS BAU Outputs'!$A:$A,"*"&amp;$B496&amp;"*",'EPS BAU Outputs'!$A:$A,"*"&amp;$A496&amp;"*",'EPS BAU Outputs'!$B:$B,$B$472)/10^12*VLOOKUP($C496,GWPbyPollutant,2,FALSE)</f>
        <v>0</v>
      </c>
      <c r="AF496">
        <f>SUMIFS('EPS BAU Outputs'!AE:AE,'EPS BAU Outputs'!$A:$A,"*"&amp;$C496&amp;"*",'EPS BAU Outputs'!$A:$A,"*"&amp;$B496&amp;"*",'EPS BAU Outputs'!$A:$A,"*"&amp;$A496&amp;"*",'EPS BAU Outputs'!$B:$B,$B$472)/10^12*VLOOKUP($C496,GWPbyPollutant,2,FALSE)</f>
        <v>0</v>
      </c>
      <c r="AG496">
        <f>SUMIFS('EPS BAU Outputs'!AF:AF,'EPS BAU Outputs'!$A:$A,"*"&amp;$C496&amp;"*",'EPS BAU Outputs'!$A:$A,"*"&amp;$B496&amp;"*",'EPS BAU Outputs'!$A:$A,"*"&amp;$A496&amp;"*",'EPS BAU Outputs'!$B:$B,$B$472)/10^12*VLOOKUP($C496,GWPbyPollutant,2,FALSE)</f>
        <v>0</v>
      </c>
      <c r="AH496">
        <f>SUMIFS('EPS BAU Outputs'!AG:AG,'EPS BAU Outputs'!$A:$A,"*"&amp;$C496&amp;"*",'EPS BAU Outputs'!$A:$A,"*"&amp;$B496&amp;"*",'EPS BAU Outputs'!$A:$A,"*"&amp;$A496&amp;"*",'EPS BAU Outputs'!$B:$B,$B$472)/10^12*VLOOKUP($C496,GWPbyPollutant,2,FALSE)</f>
        <v>0</v>
      </c>
    </row>
    <row r="497" spans="1:36" hidden="1" outlineLevel="1">
      <c r="A497" t="s">
        <v>597</v>
      </c>
      <c r="B497" t="s">
        <v>532</v>
      </c>
      <c r="C497" t="s">
        <v>411</v>
      </c>
      <c r="D497">
        <f>SUMIFS('EPS BAU Outputs'!C:C,'EPS BAU Outputs'!$A:$A,"*"&amp;$C497&amp;"*",'EPS BAU Outputs'!$A:$A,"*"&amp;$B497&amp;"*",'EPS BAU Outputs'!$A:$A,"*"&amp;$A497&amp;"*",'EPS BAU Outputs'!$B:$B,$B$472)/10^12*VLOOKUP($C497,GWPbyPollutant,2,FALSE)</f>
        <v>0</v>
      </c>
      <c r="E497">
        <f>SUMIFS('EPS BAU Outputs'!D:D,'EPS BAU Outputs'!$A:$A,"*"&amp;$C497&amp;"*",'EPS BAU Outputs'!$A:$A,"*"&amp;$B497&amp;"*",'EPS BAU Outputs'!$A:$A,"*"&amp;$A497&amp;"*",'EPS BAU Outputs'!$B:$B,$B$472)/10^12*VLOOKUP($C497,GWPbyPollutant,2,FALSE)</f>
        <v>0</v>
      </c>
      <c r="F497">
        <f>SUMIFS('EPS BAU Outputs'!E:E,'EPS BAU Outputs'!$A:$A,"*"&amp;$C497&amp;"*",'EPS BAU Outputs'!$A:$A,"*"&amp;$B497&amp;"*",'EPS BAU Outputs'!$A:$A,"*"&amp;$A497&amp;"*",'EPS BAU Outputs'!$B:$B,$B$472)/10^12*VLOOKUP($C497,GWPbyPollutant,2,FALSE)</f>
        <v>0</v>
      </c>
      <c r="G497">
        <f>SUMIFS('EPS BAU Outputs'!F:F,'EPS BAU Outputs'!$A:$A,"*"&amp;$C497&amp;"*",'EPS BAU Outputs'!$A:$A,"*"&amp;$B497&amp;"*",'EPS BAU Outputs'!$A:$A,"*"&amp;$A497&amp;"*",'EPS BAU Outputs'!$B:$B,$B$472)/10^12*VLOOKUP($C497,GWPbyPollutant,2,FALSE)</f>
        <v>0</v>
      </c>
      <c r="H497">
        <f>SUMIFS('EPS BAU Outputs'!G:G,'EPS BAU Outputs'!$A:$A,"*"&amp;$C497&amp;"*",'EPS BAU Outputs'!$A:$A,"*"&amp;$B497&amp;"*",'EPS BAU Outputs'!$A:$A,"*"&amp;$A497&amp;"*",'EPS BAU Outputs'!$B:$B,$B$472)/10^12*VLOOKUP($C497,GWPbyPollutant,2,FALSE)</f>
        <v>0</v>
      </c>
      <c r="I497">
        <f>SUMIFS('EPS BAU Outputs'!H:H,'EPS BAU Outputs'!$A:$A,"*"&amp;$C497&amp;"*",'EPS BAU Outputs'!$A:$A,"*"&amp;$B497&amp;"*",'EPS BAU Outputs'!$A:$A,"*"&amp;$A497&amp;"*",'EPS BAU Outputs'!$B:$B,$B$472)/10^12*VLOOKUP($C497,GWPbyPollutant,2,FALSE)</f>
        <v>0</v>
      </c>
      <c r="J497">
        <f>SUMIFS('EPS BAU Outputs'!I:I,'EPS BAU Outputs'!$A:$A,"*"&amp;$C497&amp;"*",'EPS BAU Outputs'!$A:$A,"*"&amp;$B497&amp;"*",'EPS BAU Outputs'!$A:$A,"*"&amp;$A497&amp;"*",'EPS BAU Outputs'!$B:$B,$B$472)/10^12*VLOOKUP($C497,GWPbyPollutant,2,FALSE)</f>
        <v>0</v>
      </c>
      <c r="K497">
        <f>SUMIFS('EPS BAU Outputs'!J:J,'EPS BAU Outputs'!$A:$A,"*"&amp;$C497&amp;"*",'EPS BAU Outputs'!$A:$A,"*"&amp;$B497&amp;"*",'EPS BAU Outputs'!$A:$A,"*"&amp;$A497&amp;"*",'EPS BAU Outputs'!$B:$B,$B$472)/10^12*VLOOKUP($C497,GWPbyPollutant,2,FALSE)</f>
        <v>0</v>
      </c>
      <c r="L497">
        <f>SUMIFS('EPS BAU Outputs'!K:K,'EPS BAU Outputs'!$A:$A,"*"&amp;$C497&amp;"*",'EPS BAU Outputs'!$A:$A,"*"&amp;$B497&amp;"*",'EPS BAU Outputs'!$A:$A,"*"&amp;$A497&amp;"*",'EPS BAU Outputs'!$B:$B,$B$472)/10^12*VLOOKUP($C497,GWPbyPollutant,2,FALSE)</f>
        <v>0</v>
      </c>
      <c r="M497">
        <f>SUMIFS('EPS BAU Outputs'!L:L,'EPS BAU Outputs'!$A:$A,"*"&amp;$C497&amp;"*",'EPS BAU Outputs'!$A:$A,"*"&amp;$B497&amp;"*",'EPS BAU Outputs'!$A:$A,"*"&amp;$A497&amp;"*",'EPS BAU Outputs'!$B:$B,$B$472)/10^12*VLOOKUP($C497,GWPbyPollutant,2,FALSE)</f>
        <v>0</v>
      </c>
      <c r="N497">
        <f>SUMIFS('EPS BAU Outputs'!M:M,'EPS BAU Outputs'!$A:$A,"*"&amp;$C497&amp;"*",'EPS BAU Outputs'!$A:$A,"*"&amp;$B497&amp;"*",'EPS BAU Outputs'!$A:$A,"*"&amp;$A497&amp;"*",'EPS BAU Outputs'!$B:$B,$B$472)/10^12*VLOOKUP($C497,GWPbyPollutant,2,FALSE)</f>
        <v>0</v>
      </c>
      <c r="O497">
        <f>SUMIFS('EPS BAU Outputs'!N:N,'EPS BAU Outputs'!$A:$A,"*"&amp;$C497&amp;"*",'EPS BAU Outputs'!$A:$A,"*"&amp;$B497&amp;"*",'EPS BAU Outputs'!$A:$A,"*"&amp;$A497&amp;"*",'EPS BAU Outputs'!$B:$B,$B$472)/10^12*VLOOKUP($C497,GWPbyPollutant,2,FALSE)</f>
        <v>0</v>
      </c>
      <c r="P497">
        <f>SUMIFS('EPS BAU Outputs'!O:O,'EPS BAU Outputs'!$A:$A,"*"&amp;$C497&amp;"*",'EPS BAU Outputs'!$A:$A,"*"&amp;$B497&amp;"*",'EPS BAU Outputs'!$A:$A,"*"&amp;$A497&amp;"*",'EPS BAU Outputs'!$B:$B,$B$472)/10^12*VLOOKUP($C497,GWPbyPollutant,2,FALSE)</f>
        <v>0</v>
      </c>
      <c r="Q497">
        <f>SUMIFS('EPS BAU Outputs'!P:P,'EPS BAU Outputs'!$A:$A,"*"&amp;$C497&amp;"*",'EPS BAU Outputs'!$A:$A,"*"&amp;$B497&amp;"*",'EPS BAU Outputs'!$A:$A,"*"&amp;$A497&amp;"*",'EPS BAU Outputs'!$B:$B,$B$472)/10^12*VLOOKUP($C497,GWPbyPollutant,2,FALSE)</f>
        <v>0</v>
      </c>
      <c r="R497">
        <f>SUMIFS('EPS BAU Outputs'!Q:Q,'EPS BAU Outputs'!$A:$A,"*"&amp;$C497&amp;"*",'EPS BAU Outputs'!$A:$A,"*"&amp;$B497&amp;"*",'EPS BAU Outputs'!$A:$A,"*"&amp;$A497&amp;"*",'EPS BAU Outputs'!$B:$B,$B$472)/10^12*VLOOKUP($C497,GWPbyPollutant,2,FALSE)</f>
        <v>0</v>
      </c>
      <c r="S497">
        <f>SUMIFS('EPS BAU Outputs'!R:R,'EPS BAU Outputs'!$A:$A,"*"&amp;$C497&amp;"*",'EPS BAU Outputs'!$A:$A,"*"&amp;$B497&amp;"*",'EPS BAU Outputs'!$A:$A,"*"&amp;$A497&amp;"*",'EPS BAU Outputs'!$B:$B,$B$472)/10^12*VLOOKUP($C497,GWPbyPollutant,2,FALSE)</f>
        <v>0</v>
      </c>
      <c r="T497">
        <f>SUMIFS('EPS BAU Outputs'!S:S,'EPS BAU Outputs'!$A:$A,"*"&amp;$C497&amp;"*",'EPS BAU Outputs'!$A:$A,"*"&amp;$B497&amp;"*",'EPS BAU Outputs'!$A:$A,"*"&amp;$A497&amp;"*",'EPS BAU Outputs'!$B:$B,$B$472)/10^12*VLOOKUP($C497,GWPbyPollutant,2,FALSE)</f>
        <v>0</v>
      </c>
      <c r="U497">
        <f>SUMIFS('EPS BAU Outputs'!T:T,'EPS BAU Outputs'!$A:$A,"*"&amp;$C497&amp;"*",'EPS BAU Outputs'!$A:$A,"*"&amp;$B497&amp;"*",'EPS BAU Outputs'!$A:$A,"*"&amp;$A497&amp;"*",'EPS BAU Outputs'!$B:$B,$B$472)/10^12*VLOOKUP($C497,GWPbyPollutant,2,FALSE)</f>
        <v>0</v>
      </c>
      <c r="V497">
        <f>SUMIFS('EPS BAU Outputs'!U:U,'EPS BAU Outputs'!$A:$A,"*"&amp;$C497&amp;"*",'EPS BAU Outputs'!$A:$A,"*"&amp;$B497&amp;"*",'EPS BAU Outputs'!$A:$A,"*"&amp;$A497&amp;"*",'EPS BAU Outputs'!$B:$B,$B$472)/10^12*VLOOKUP($C497,GWPbyPollutant,2,FALSE)</f>
        <v>0</v>
      </c>
      <c r="W497">
        <f>SUMIFS('EPS BAU Outputs'!V:V,'EPS BAU Outputs'!$A:$A,"*"&amp;$C497&amp;"*",'EPS BAU Outputs'!$A:$A,"*"&amp;$B497&amp;"*",'EPS BAU Outputs'!$A:$A,"*"&amp;$A497&amp;"*",'EPS BAU Outputs'!$B:$B,$B$472)/10^12*VLOOKUP($C497,GWPbyPollutant,2,FALSE)</f>
        <v>0</v>
      </c>
      <c r="X497">
        <f>SUMIFS('EPS BAU Outputs'!W:W,'EPS BAU Outputs'!$A:$A,"*"&amp;$C497&amp;"*",'EPS BAU Outputs'!$A:$A,"*"&amp;$B497&amp;"*",'EPS BAU Outputs'!$A:$A,"*"&amp;$A497&amp;"*",'EPS BAU Outputs'!$B:$B,$B$472)/10^12*VLOOKUP($C497,GWPbyPollutant,2,FALSE)</f>
        <v>0</v>
      </c>
      <c r="Y497">
        <f>SUMIFS('EPS BAU Outputs'!X:X,'EPS BAU Outputs'!$A:$A,"*"&amp;$C497&amp;"*",'EPS BAU Outputs'!$A:$A,"*"&amp;$B497&amp;"*",'EPS BAU Outputs'!$A:$A,"*"&amp;$A497&amp;"*",'EPS BAU Outputs'!$B:$B,$B$472)/10^12*VLOOKUP($C497,GWPbyPollutant,2,FALSE)</f>
        <v>0</v>
      </c>
      <c r="Z497">
        <f>SUMIFS('EPS BAU Outputs'!Y:Y,'EPS BAU Outputs'!$A:$A,"*"&amp;$C497&amp;"*",'EPS BAU Outputs'!$A:$A,"*"&amp;$B497&amp;"*",'EPS BAU Outputs'!$A:$A,"*"&amp;$A497&amp;"*",'EPS BAU Outputs'!$B:$B,$B$472)/10^12*VLOOKUP($C497,GWPbyPollutant,2,FALSE)</f>
        <v>0</v>
      </c>
      <c r="AA497">
        <f>SUMIFS('EPS BAU Outputs'!Z:Z,'EPS BAU Outputs'!$A:$A,"*"&amp;$C497&amp;"*",'EPS BAU Outputs'!$A:$A,"*"&amp;$B497&amp;"*",'EPS BAU Outputs'!$A:$A,"*"&amp;$A497&amp;"*",'EPS BAU Outputs'!$B:$B,$B$472)/10^12*VLOOKUP($C497,GWPbyPollutant,2,FALSE)</f>
        <v>0</v>
      </c>
      <c r="AB497">
        <f>SUMIFS('EPS BAU Outputs'!AA:AA,'EPS BAU Outputs'!$A:$A,"*"&amp;$C497&amp;"*",'EPS BAU Outputs'!$A:$A,"*"&amp;$B497&amp;"*",'EPS BAU Outputs'!$A:$A,"*"&amp;$A497&amp;"*",'EPS BAU Outputs'!$B:$B,$B$472)/10^12*VLOOKUP($C497,GWPbyPollutant,2,FALSE)</f>
        <v>0</v>
      </c>
      <c r="AC497">
        <f>SUMIFS('EPS BAU Outputs'!AB:AB,'EPS BAU Outputs'!$A:$A,"*"&amp;$C497&amp;"*",'EPS BAU Outputs'!$A:$A,"*"&amp;$B497&amp;"*",'EPS BAU Outputs'!$A:$A,"*"&amp;$A497&amp;"*",'EPS BAU Outputs'!$B:$B,$B$472)/10^12*VLOOKUP($C497,GWPbyPollutant,2,FALSE)</f>
        <v>0</v>
      </c>
      <c r="AD497">
        <f>SUMIFS('EPS BAU Outputs'!AC:AC,'EPS BAU Outputs'!$A:$A,"*"&amp;$C497&amp;"*",'EPS BAU Outputs'!$A:$A,"*"&amp;$B497&amp;"*",'EPS BAU Outputs'!$A:$A,"*"&amp;$A497&amp;"*",'EPS BAU Outputs'!$B:$B,$B$472)/10^12*VLOOKUP($C497,GWPbyPollutant,2,FALSE)</f>
        <v>0</v>
      </c>
      <c r="AE497">
        <f>SUMIFS('EPS BAU Outputs'!AD:AD,'EPS BAU Outputs'!$A:$A,"*"&amp;$C497&amp;"*",'EPS BAU Outputs'!$A:$A,"*"&amp;$B497&amp;"*",'EPS BAU Outputs'!$A:$A,"*"&amp;$A497&amp;"*",'EPS BAU Outputs'!$B:$B,$B$472)/10^12*VLOOKUP($C497,GWPbyPollutant,2,FALSE)</f>
        <v>0</v>
      </c>
      <c r="AF497">
        <f>SUMIFS('EPS BAU Outputs'!AE:AE,'EPS BAU Outputs'!$A:$A,"*"&amp;$C497&amp;"*",'EPS BAU Outputs'!$A:$A,"*"&amp;$B497&amp;"*",'EPS BAU Outputs'!$A:$A,"*"&amp;$A497&amp;"*",'EPS BAU Outputs'!$B:$B,$B$472)/10^12*VLOOKUP($C497,GWPbyPollutant,2,FALSE)</f>
        <v>0</v>
      </c>
      <c r="AG497">
        <f>SUMIFS('EPS BAU Outputs'!AF:AF,'EPS BAU Outputs'!$A:$A,"*"&amp;$C497&amp;"*",'EPS BAU Outputs'!$A:$A,"*"&amp;$B497&amp;"*",'EPS BAU Outputs'!$A:$A,"*"&amp;$A497&amp;"*",'EPS BAU Outputs'!$B:$B,$B$472)/10^12*VLOOKUP($C497,GWPbyPollutant,2,FALSE)</f>
        <v>0</v>
      </c>
      <c r="AH497">
        <f>SUMIFS('EPS BAU Outputs'!AG:AG,'EPS BAU Outputs'!$A:$A,"*"&amp;$C497&amp;"*",'EPS BAU Outputs'!$A:$A,"*"&amp;$B497&amp;"*",'EPS BAU Outputs'!$A:$A,"*"&amp;$A497&amp;"*",'EPS BAU Outputs'!$B:$B,$B$472)/10^12*VLOOKUP($C497,GWPbyPollutant,2,FALSE)</f>
        <v>0</v>
      </c>
    </row>
    <row r="498" spans="1:36" hidden="1" outlineLevel="1">
      <c r="A498" t="s">
        <v>597</v>
      </c>
      <c r="B498" t="s">
        <v>532</v>
      </c>
      <c r="C498" t="s">
        <v>595</v>
      </c>
      <c r="D498">
        <f>SUMIFS('EPS BAU Outputs'!C:C,'EPS BAU Outputs'!$A:$A,"*"&amp;$C498&amp;"*",'EPS BAU Outputs'!$A:$A,"*"&amp;$B498&amp;"*",'EPS BAU Outputs'!$A:$A,"*"&amp;$A498&amp;"*",'EPS BAU Outputs'!$B:$B,$B$472)/10^12*VLOOKUP($C498,GWPbyPollutant,2,FALSE)</f>
        <v>0</v>
      </c>
      <c r="E498">
        <f>SUMIFS('EPS BAU Outputs'!D:D,'EPS BAU Outputs'!$A:$A,"*"&amp;$C498&amp;"*",'EPS BAU Outputs'!$A:$A,"*"&amp;$B498&amp;"*",'EPS BAU Outputs'!$A:$A,"*"&amp;$A498&amp;"*",'EPS BAU Outputs'!$B:$B,$B$472)/10^12*VLOOKUP($C498,GWPbyPollutant,2,FALSE)</f>
        <v>0</v>
      </c>
      <c r="F498">
        <f>SUMIFS('EPS BAU Outputs'!E:E,'EPS BAU Outputs'!$A:$A,"*"&amp;$C498&amp;"*",'EPS BAU Outputs'!$A:$A,"*"&amp;$B498&amp;"*",'EPS BAU Outputs'!$A:$A,"*"&amp;$A498&amp;"*",'EPS BAU Outputs'!$B:$B,$B$472)/10^12*VLOOKUP($C498,GWPbyPollutant,2,FALSE)</f>
        <v>0</v>
      </c>
      <c r="G498">
        <f>SUMIFS('EPS BAU Outputs'!F:F,'EPS BAU Outputs'!$A:$A,"*"&amp;$C498&amp;"*",'EPS BAU Outputs'!$A:$A,"*"&amp;$B498&amp;"*",'EPS BAU Outputs'!$A:$A,"*"&amp;$A498&amp;"*",'EPS BAU Outputs'!$B:$B,$B$472)/10^12*VLOOKUP($C498,GWPbyPollutant,2,FALSE)</f>
        <v>0</v>
      </c>
      <c r="H498">
        <f>SUMIFS('EPS BAU Outputs'!G:G,'EPS BAU Outputs'!$A:$A,"*"&amp;$C498&amp;"*",'EPS BAU Outputs'!$A:$A,"*"&amp;$B498&amp;"*",'EPS BAU Outputs'!$A:$A,"*"&amp;$A498&amp;"*",'EPS BAU Outputs'!$B:$B,$B$472)/10^12*VLOOKUP($C498,GWPbyPollutant,2,FALSE)</f>
        <v>0</v>
      </c>
      <c r="I498">
        <f>SUMIFS('EPS BAU Outputs'!H:H,'EPS BAU Outputs'!$A:$A,"*"&amp;$C498&amp;"*",'EPS BAU Outputs'!$A:$A,"*"&amp;$B498&amp;"*",'EPS BAU Outputs'!$A:$A,"*"&amp;$A498&amp;"*",'EPS BAU Outputs'!$B:$B,$B$472)/10^12*VLOOKUP($C498,GWPbyPollutant,2,FALSE)</f>
        <v>0</v>
      </c>
      <c r="J498">
        <f>SUMIFS('EPS BAU Outputs'!I:I,'EPS BAU Outputs'!$A:$A,"*"&amp;$C498&amp;"*",'EPS BAU Outputs'!$A:$A,"*"&amp;$B498&amp;"*",'EPS BAU Outputs'!$A:$A,"*"&amp;$A498&amp;"*",'EPS BAU Outputs'!$B:$B,$B$472)/10^12*VLOOKUP($C498,GWPbyPollutant,2,FALSE)</f>
        <v>0</v>
      </c>
      <c r="K498">
        <f>SUMIFS('EPS BAU Outputs'!J:J,'EPS BAU Outputs'!$A:$A,"*"&amp;$C498&amp;"*",'EPS BAU Outputs'!$A:$A,"*"&amp;$B498&amp;"*",'EPS BAU Outputs'!$A:$A,"*"&amp;$A498&amp;"*",'EPS BAU Outputs'!$B:$B,$B$472)/10^12*VLOOKUP($C498,GWPbyPollutant,2,FALSE)</f>
        <v>0</v>
      </c>
      <c r="L498">
        <f>SUMIFS('EPS BAU Outputs'!K:K,'EPS BAU Outputs'!$A:$A,"*"&amp;$C498&amp;"*",'EPS BAU Outputs'!$A:$A,"*"&amp;$B498&amp;"*",'EPS BAU Outputs'!$A:$A,"*"&amp;$A498&amp;"*",'EPS BAU Outputs'!$B:$B,$B$472)/10^12*VLOOKUP($C498,GWPbyPollutant,2,FALSE)</f>
        <v>0</v>
      </c>
      <c r="M498">
        <f>SUMIFS('EPS BAU Outputs'!L:L,'EPS BAU Outputs'!$A:$A,"*"&amp;$C498&amp;"*",'EPS BAU Outputs'!$A:$A,"*"&amp;$B498&amp;"*",'EPS BAU Outputs'!$A:$A,"*"&amp;$A498&amp;"*",'EPS BAU Outputs'!$B:$B,$B$472)/10^12*VLOOKUP($C498,GWPbyPollutant,2,FALSE)</f>
        <v>0</v>
      </c>
      <c r="N498">
        <f>SUMIFS('EPS BAU Outputs'!M:M,'EPS BAU Outputs'!$A:$A,"*"&amp;$C498&amp;"*",'EPS BAU Outputs'!$A:$A,"*"&amp;$B498&amp;"*",'EPS BAU Outputs'!$A:$A,"*"&amp;$A498&amp;"*",'EPS BAU Outputs'!$B:$B,$B$472)/10^12*VLOOKUP($C498,GWPbyPollutant,2,FALSE)</f>
        <v>0</v>
      </c>
      <c r="O498">
        <f>SUMIFS('EPS BAU Outputs'!N:N,'EPS BAU Outputs'!$A:$A,"*"&amp;$C498&amp;"*",'EPS BAU Outputs'!$A:$A,"*"&amp;$B498&amp;"*",'EPS BAU Outputs'!$A:$A,"*"&amp;$A498&amp;"*",'EPS BAU Outputs'!$B:$B,$B$472)/10^12*VLOOKUP($C498,GWPbyPollutant,2,FALSE)</f>
        <v>0</v>
      </c>
      <c r="P498">
        <f>SUMIFS('EPS BAU Outputs'!O:O,'EPS BAU Outputs'!$A:$A,"*"&amp;$C498&amp;"*",'EPS BAU Outputs'!$A:$A,"*"&amp;$B498&amp;"*",'EPS BAU Outputs'!$A:$A,"*"&amp;$A498&amp;"*",'EPS BAU Outputs'!$B:$B,$B$472)/10^12*VLOOKUP($C498,GWPbyPollutant,2,FALSE)</f>
        <v>0</v>
      </c>
      <c r="Q498">
        <f>SUMIFS('EPS BAU Outputs'!P:P,'EPS BAU Outputs'!$A:$A,"*"&amp;$C498&amp;"*",'EPS BAU Outputs'!$A:$A,"*"&amp;$B498&amp;"*",'EPS BAU Outputs'!$A:$A,"*"&amp;$A498&amp;"*",'EPS BAU Outputs'!$B:$B,$B$472)/10^12*VLOOKUP($C498,GWPbyPollutant,2,FALSE)</f>
        <v>0</v>
      </c>
      <c r="R498">
        <f>SUMIFS('EPS BAU Outputs'!Q:Q,'EPS BAU Outputs'!$A:$A,"*"&amp;$C498&amp;"*",'EPS BAU Outputs'!$A:$A,"*"&amp;$B498&amp;"*",'EPS BAU Outputs'!$A:$A,"*"&amp;$A498&amp;"*",'EPS BAU Outputs'!$B:$B,$B$472)/10^12*VLOOKUP($C498,GWPbyPollutant,2,FALSE)</f>
        <v>0</v>
      </c>
      <c r="S498">
        <f>SUMIFS('EPS BAU Outputs'!R:R,'EPS BAU Outputs'!$A:$A,"*"&amp;$C498&amp;"*",'EPS BAU Outputs'!$A:$A,"*"&amp;$B498&amp;"*",'EPS BAU Outputs'!$A:$A,"*"&amp;$A498&amp;"*",'EPS BAU Outputs'!$B:$B,$B$472)/10^12*VLOOKUP($C498,GWPbyPollutant,2,FALSE)</f>
        <v>0</v>
      </c>
      <c r="T498">
        <f>SUMIFS('EPS BAU Outputs'!S:S,'EPS BAU Outputs'!$A:$A,"*"&amp;$C498&amp;"*",'EPS BAU Outputs'!$A:$A,"*"&amp;$B498&amp;"*",'EPS BAU Outputs'!$A:$A,"*"&amp;$A498&amp;"*",'EPS BAU Outputs'!$B:$B,$B$472)/10^12*VLOOKUP($C498,GWPbyPollutant,2,FALSE)</f>
        <v>0</v>
      </c>
      <c r="U498">
        <f>SUMIFS('EPS BAU Outputs'!T:T,'EPS BAU Outputs'!$A:$A,"*"&amp;$C498&amp;"*",'EPS BAU Outputs'!$A:$A,"*"&amp;$B498&amp;"*",'EPS BAU Outputs'!$A:$A,"*"&amp;$A498&amp;"*",'EPS BAU Outputs'!$B:$B,$B$472)/10^12*VLOOKUP($C498,GWPbyPollutant,2,FALSE)</f>
        <v>0</v>
      </c>
      <c r="V498">
        <f>SUMIFS('EPS BAU Outputs'!U:U,'EPS BAU Outputs'!$A:$A,"*"&amp;$C498&amp;"*",'EPS BAU Outputs'!$A:$A,"*"&amp;$B498&amp;"*",'EPS BAU Outputs'!$A:$A,"*"&amp;$A498&amp;"*",'EPS BAU Outputs'!$B:$B,$B$472)/10^12*VLOOKUP($C498,GWPbyPollutant,2,FALSE)</f>
        <v>0</v>
      </c>
      <c r="W498">
        <f>SUMIFS('EPS BAU Outputs'!V:V,'EPS BAU Outputs'!$A:$A,"*"&amp;$C498&amp;"*",'EPS BAU Outputs'!$A:$A,"*"&amp;$B498&amp;"*",'EPS BAU Outputs'!$A:$A,"*"&amp;$A498&amp;"*",'EPS BAU Outputs'!$B:$B,$B$472)/10^12*VLOOKUP($C498,GWPbyPollutant,2,FALSE)</f>
        <v>0</v>
      </c>
      <c r="X498">
        <f>SUMIFS('EPS BAU Outputs'!W:W,'EPS BAU Outputs'!$A:$A,"*"&amp;$C498&amp;"*",'EPS BAU Outputs'!$A:$A,"*"&amp;$B498&amp;"*",'EPS BAU Outputs'!$A:$A,"*"&amp;$A498&amp;"*",'EPS BAU Outputs'!$B:$B,$B$472)/10^12*VLOOKUP($C498,GWPbyPollutant,2,FALSE)</f>
        <v>0</v>
      </c>
      <c r="Y498">
        <f>SUMIFS('EPS BAU Outputs'!X:X,'EPS BAU Outputs'!$A:$A,"*"&amp;$C498&amp;"*",'EPS BAU Outputs'!$A:$A,"*"&amp;$B498&amp;"*",'EPS BAU Outputs'!$A:$A,"*"&amp;$A498&amp;"*",'EPS BAU Outputs'!$B:$B,$B$472)/10^12*VLOOKUP($C498,GWPbyPollutant,2,FALSE)</f>
        <v>0</v>
      </c>
      <c r="Z498">
        <f>SUMIFS('EPS BAU Outputs'!Y:Y,'EPS BAU Outputs'!$A:$A,"*"&amp;$C498&amp;"*",'EPS BAU Outputs'!$A:$A,"*"&amp;$B498&amp;"*",'EPS BAU Outputs'!$A:$A,"*"&amp;$A498&amp;"*",'EPS BAU Outputs'!$B:$B,$B$472)/10^12*VLOOKUP($C498,GWPbyPollutant,2,FALSE)</f>
        <v>0</v>
      </c>
      <c r="AA498">
        <f>SUMIFS('EPS BAU Outputs'!Z:Z,'EPS BAU Outputs'!$A:$A,"*"&amp;$C498&amp;"*",'EPS BAU Outputs'!$A:$A,"*"&amp;$B498&amp;"*",'EPS BAU Outputs'!$A:$A,"*"&amp;$A498&amp;"*",'EPS BAU Outputs'!$B:$B,$B$472)/10^12*VLOOKUP($C498,GWPbyPollutant,2,FALSE)</f>
        <v>0</v>
      </c>
      <c r="AB498">
        <f>SUMIFS('EPS BAU Outputs'!AA:AA,'EPS BAU Outputs'!$A:$A,"*"&amp;$C498&amp;"*",'EPS BAU Outputs'!$A:$A,"*"&amp;$B498&amp;"*",'EPS BAU Outputs'!$A:$A,"*"&amp;$A498&amp;"*",'EPS BAU Outputs'!$B:$B,$B$472)/10^12*VLOOKUP($C498,GWPbyPollutant,2,FALSE)</f>
        <v>0</v>
      </c>
      <c r="AC498">
        <f>SUMIFS('EPS BAU Outputs'!AB:AB,'EPS BAU Outputs'!$A:$A,"*"&amp;$C498&amp;"*",'EPS BAU Outputs'!$A:$A,"*"&amp;$B498&amp;"*",'EPS BAU Outputs'!$A:$A,"*"&amp;$A498&amp;"*",'EPS BAU Outputs'!$B:$B,$B$472)/10^12*VLOOKUP($C498,GWPbyPollutant,2,FALSE)</f>
        <v>0</v>
      </c>
      <c r="AD498">
        <f>SUMIFS('EPS BAU Outputs'!AC:AC,'EPS BAU Outputs'!$A:$A,"*"&amp;$C498&amp;"*",'EPS BAU Outputs'!$A:$A,"*"&amp;$B498&amp;"*",'EPS BAU Outputs'!$A:$A,"*"&amp;$A498&amp;"*",'EPS BAU Outputs'!$B:$B,$B$472)/10^12*VLOOKUP($C498,GWPbyPollutant,2,FALSE)</f>
        <v>0</v>
      </c>
      <c r="AE498">
        <f>SUMIFS('EPS BAU Outputs'!AD:AD,'EPS BAU Outputs'!$A:$A,"*"&amp;$C498&amp;"*",'EPS BAU Outputs'!$A:$A,"*"&amp;$B498&amp;"*",'EPS BAU Outputs'!$A:$A,"*"&amp;$A498&amp;"*",'EPS BAU Outputs'!$B:$B,$B$472)/10^12*VLOOKUP($C498,GWPbyPollutant,2,FALSE)</f>
        <v>0</v>
      </c>
      <c r="AF498">
        <f>SUMIFS('EPS BAU Outputs'!AE:AE,'EPS BAU Outputs'!$A:$A,"*"&amp;$C498&amp;"*",'EPS BAU Outputs'!$A:$A,"*"&amp;$B498&amp;"*",'EPS BAU Outputs'!$A:$A,"*"&amp;$A498&amp;"*",'EPS BAU Outputs'!$B:$B,$B$472)/10^12*VLOOKUP($C498,GWPbyPollutant,2,FALSE)</f>
        <v>0</v>
      </c>
      <c r="AG498">
        <f>SUMIFS('EPS BAU Outputs'!AF:AF,'EPS BAU Outputs'!$A:$A,"*"&amp;$C498&amp;"*",'EPS BAU Outputs'!$A:$A,"*"&amp;$B498&amp;"*",'EPS BAU Outputs'!$A:$A,"*"&amp;$A498&amp;"*",'EPS BAU Outputs'!$B:$B,$B$472)/10^12*VLOOKUP($C498,GWPbyPollutant,2,FALSE)</f>
        <v>0</v>
      </c>
      <c r="AH498">
        <f>SUMIFS('EPS BAU Outputs'!AG:AG,'EPS BAU Outputs'!$A:$A,"*"&amp;$C498&amp;"*",'EPS BAU Outputs'!$A:$A,"*"&amp;$B498&amp;"*",'EPS BAU Outputs'!$A:$A,"*"&amp;$A498&amp;"*",'EPS BAU Outputs'!$B:$B,$B$472)/10^12*VLOOKUP($C498,GWPbyPollutant,2,FALSE)</f>
        <v>0</v>
      </c>
    </row>
    <row r="499" spans="1:36" hidden="1" outlineLevel="1"/>
    <row r="500" spans="1:36" hidden="1" outlineLevel="1">
      <c r="D500" s="12">
        <v>2020</v>
      </c>
      <c r="E500" s="12">
        <v>2021</v>
      </c>
      <c r="F500" s="12">
        <v>2022</v>
      </c>
      <c r="G500" s="12">
        <v>2023</v>
      </c>
      <c r="H500" s="12">
        <v>2024</v>
      </c>
      <c r="I500" s="12">
        <v>2025</v>
      </c>
      <c r="J500" s="12">
        <v>2026</v>
      </c>
      <c r="K500" s="12">
        <v>2027</v>
      </c>
      <c r="L500" s="12">
        <v>2028</v>
      </c>
      <c r="M500" s="12">
        <v>2029</v>
      </c>
      <c r="N500" s="12">
        <v>2030</v>
      </c>
      <c r="O500" s="12">
        <v>2031</v>
      </c>
      <c r="P500" s="12">
        <v>2032</v>
      </c>
      <c r="Q500" s="12">
        <v>2033</v>
      </c>
      <c r="R500" s="12">
        <v>2034</v>
      </c>
      <c r="S500" s="12">
        <v>2035</v>
      </c>
      <c r="T500" s="12">
        <v>2036</v>
      </c>
      <c r="U500" s="12">
        <v>2037</v>
      </c>
      <c r="V500" s="12">
        <v>2038</v>
      </c>
      <c r="W500" s="12">
        <v>2039</v>
      </c>
      <c r="X500" s="12">
        <v>2040</v>
      </c>
      <c r="Y500" s="12">
        <v>2041</v>
      </c>
      <c r="Z500" s="12">
        <v>2042</v>
      </c>
      <c r="AA500" s="12">
        <v>2043</v>
      </c>
      <c r="AB500" s="12">
        <v>2044</v>
      </c>
      <c r="AC500" s="12">
        <v>2045</v>
      </c>
      <c r="AD500" s="12">
        <v>2046</v>
      </c>
      <c r="AE500" s="12">
        <v>2047</v>
      </c>
      <c r="AF500" s="12">
        <v>2048</v>
      </c>
      <c r="AG500" s="12">
        <v>2049</v>
      </c>
      <c r="AH500" s="12">
        <v>2050</v>
      </c>
      <c r="AI500" s="70" t="s">
        <v>598</v>
      </c>
      <c r="AJ500" s="70" t="s">
        <v>409</v>
      </c>
    </row>
    <row r="501" spans="1:36" hidden="1" outlineLevel="1">
      <c r="B501" t="s">
        <v>599</v>
      </c>
      <c r="C501" t="s">
        <v>412</v>
      </c>
      <c r="D501" s="21">
        <f>SUMIF($C$475:$C$498,$C501,D$475:D$498)</f>
        <v>51.307418120000001</v>
      </c>
      <c r="E501" s="21">
        <f t="shared" ref="E501:AH503" si="310">SUMIF($C$475:$C$498,$C501,E$475:E$498)</f>
        <v>51.155754160000008</v>
      </c>
      <c r="F501" s="21">
        <f t="shared" si="310"/>
        <v>51.020057479999998</v>
      </c>
      <c r="G501" s="21">
        <f t="shared" si="310"/>
        <v>50.874001360000001</v>
      </c>
      <c r="H501" s="21">
        <f t="shared" si="310"/>
        <v>50.706579560000009</v>
      </c>
      <c r="I501" s="21">
        <f t="shared" si="310"/>
        <v>50.520003240000008</v>
      </c>
      <c r="J501" s="21">
        <f t="shared" si="310"/>
        <v>50.235620399999995</v>
      </c>
      <c r="K501" s="21">
        <f t="shared" si="310"/>
        <v>49.933550800000006</v>
      </c>
      <c r="L501" s="21">
        <f t="shared" si="310"/>
        <v>49.620567360000003</v>
      </c>
      <c r="M501" s="21">
        <f t="shared" si="310"/>
        <v>49.311421320000001</v>
      </c>
      <c r="N501" s="21">
        <f t="shared" si="310"/>
        <v>49.007248360000006</v>
      </c>
      <c r="O501" s="21">
        <f t="shared" si="310"/>
        <v>48.771778439999999</v>
      </c>
      <c r="P501" s="21">
        <f t="shared" si="310"/>
        <v>48.528548319999999</v>
      </c>
      <c r="Q501" s="21">
        <f t="shared" si="310"/>
        <v>48.31274252</v>
      </c>
      <c r="R501" s="21">
        <f t="shared" si="310"/>
        <v>48.071197719999994</v>
      </c>
      <c r="S501" s="21">
        <f t="shared" si="310"/>
        <v>47.848238479999999</v>
      </c>
      <c r="T501" s="21">
        <f t="shared" si="310"/>
        <v>47.70370724</v>
      </c>
      <c r="U501" s="21">
        <f t="shared" si="310"/>
        <v>47.538200920000008</v>
      </c>
      <c r="V501" s="21">
        <f t="shared" si="310"/>
        <v>47.360263999999994</v>
      </c>
      <c r="W501" s="21">
        <f t="shared" si="310"/>
        <v>47.208588280000001</v>
      </c>
      <c r="X501" s="21">
        <f t="shared" si="310"/>
        <v>47.069914360000006</v>
      </c>
      <c r="Y501" s="21">
        <f t="shared" si="310"/>
        <v>46.969847399999999</v>
      </c>
      <c r="Z501" s="21">
        <f t="shared" si="310"/>
        <v>46.876628959999998</v>
      </c>
      <c r="AA501" s="21">
        <f t="shared" si="310"/>
        <v>46.775439480000003</v>
      </c>
      <c r="AB501" s="21">
        <f t="shared" si="310"/>
        <v>46.656326079999999</v>
      </c>
      <c r="AC501" s="21">
        <f t="shared" si="310"/>
        <v>46.554761400000004</v>
      </c>
      <c r="AD501" s="21">
        <f t="shared" si="310"/>
        <v>46.440049600000002</v>
      </c>
      <c r="AE501" s="21">
        <f t="shared" si="310"/>
        <v>46.310189520000002</v>
      </c>
      <c r="AF501" s="21">
        <f t="shared" si="310"/>
        <v>46.250849120000005</v>
      </c>
      <c r="AG501" s="21">
        <f t="shared" si="310"/>
        <v>46.194234520000002</v>
      </c>
      <c r="AH501" s="21">
        <f t="shared" si="310"/>
        <v>46.132595040000005</v>
      </c>
      <c r="AI501" s="74">
        <f>SUM(F501:AH501)</f>
        <v>1394.8031512800003</v>
      </c>
      <c r="AJ501" s="67">
        <f>AI501/$AI$504</f>
        <v>0.40563945268017165</v>
      </c>
    </row>
    <row r="502" spans="1:36" hidden="1" outlineLevel="1">
      <c r="B502" t="s">
        <v>599</v>
      </c>
      <c r="C502" t="s">
        <v>411</v>
      </c>
      <c r="D502" s="21">
        <f t="shared" ref="D502:S503" si="311">SUMIF($C$475:$C$498,$C502,D$475:D$498)</f>
        <v>30.257705299999998</v>
      </c>
      <c r="E502" s="21">
        <f t="shared" si="311"/>
        <v>30.401560550000003</v>
      </c>
      <c r="F502" s="21">
        <f t="shared" si="311"/>
        <v>30.573670100000001</v>
      </c>
      <c r="G502" s="21">
        <f t="shared" si="311"/>
        <v>30.7556297</v>
      </c>
      <c r="H502" s="21">
        <f t="shared" si="311"/>
        <v>30.911269500000003</v>
      </c>
      <c r="I502" s="21">
        <f t="shared" si="311"/>
        <v>31.052389950000002</v>
      </c>
      <c r="J502" s="21">
        <f t="shared" si="311"/>
        <v>31.168165800000004</v>
      </c>
      <c r="K502" s="21">
        <f t="shared" si="311"/>
        <v>31.26370095</v>
      </c>
      <c r="L502" s="21">
        <f t="shared" si="311"/>
        <v>31.337283500000002</v>
      </c>
      <c r="M502" s="21">
        <f t="shared" si="311"/>
        <v>31.417745450000002</v>
      </c>
      <c r="N502" s="21">
        <f t="shared" si="311"/>
        <v>31.510511350000002</v>
      </c>
      <c r="O502" s="21">
        <f t="shared" si="311"/>
        <v>31.596416400000003</v>
      </c>
      <c r="P502" s="21">
        <f t="shared" si="311"/>
        <v>31.678319950000002</v>
      </c>
      <c r="Q502" s="21">
        <f t="shared" si="311"/>
        <v>31.791482900000002</v>
      </c>
      <c r="R502" s="21">
        <f t="shared" si="311"/>
        <v>31.87560715</v>
      </c>
      <c r="S502" s="21">
        <f t="shared" si="311"/>
        <v>31.985497350000003</v>
      </c>
      <c r="T502" s="21">
        <f t="shared" si="310"/>
        <v>32.096932500000001</v>
      </c>
      <c r="U502" s="21">
        <f t="shared" si="310"/>
        <v>32.187302800000005</v>
      </c>
      <c r="V502" s="21">
        <f t="shared" si="310"/>
        <v>32.260633599999998</v>
      </c>
      <c r="W502" s="21">
        <f t="shared" si="310"/>
        <v>32.367717450000001</v>
      </c>
      <c r="X502" s="21">
        <f t="shared" si="310"/>
        <v>32.495712449999999</v>
      </c>
      <c r="Y502" s="21">
        <f t="shared" si="310"/>
        <v>32.637233049999999</v>
      </c>
      <c r="Z502" s="21">
        <f t="shared" si="310"/>
        <v>32.792928500000002</v>
      </c>
      <c r="AA502" s="21">
        <f t="shared" si="310"/>
        <v>32.931507600000003</v>
      </c>
      <c r="AB502" s="21">
        <f t="shared" si="310"/>
        <v>33.048049300000002</v>
      </c>
      <c r="AC502" s="21">
        <f t="shared" si="310"/>
        <v>33.183660400000001</v>
      </c>
      <c r="AD502" s="21">
        <f t="shared" si="310"/>
        <v>33.26713805</v>
      </c>
      <c r="AE502" s="21">
        <f t="shared" si="310"/>
        <v>33.334543450000005</v>
      </c>
      <c r="AF502" s="21">
        <f t="shared" si="310"/>
        <v>33.493135350000003</v>
      </c>
      <c r="AG502" s="21">
        <f t="shared" si="310"/>
        <v>33.657143850000004</v>
      </c>
      <c r="AH502" s="21">
        <f t="shared" si="310"/>
        <v>33.814840050000001</v>
      </c>
      <c r="AI502" s="74">
        <f>SUM(F502:AH502)</f>
        <v>932.48616845000004</v>
      </c>
      <c r="AJ502" s="67">
        <f t="shared" ref="AJ502:AJ503" si="312">AI502/$AI$504</f>
        <v>0.27118749957997179</v>
      </c>
    </row>
    <row r="503" spans="1:36" hidden="1" outlineLevel="1">
      <c r="B503" t="s">
        <v>599</v>
      </c>
      <c r="C503" t="s">
        <v>595</v>
      </c>
      <c r="D503" s="21">
        <f t="shared" si="311"/>
        <v>19.46</v>
      </c>
      <c r="E503" s="21">
        <f t="shared" si="310"/>
        <v>21.29</v>
      </c>
      <c r="F503" s="21">
        <f t="shared" si="310"/>
        <v>23.15</v>
      </c>
      <c r="G503" s="21">
        <f t="shared" si="310"/>
        <v>25.03</v>
      </c>
      <c r="H503" s="21">
        <f t="shared" si="310"/>
        <v>26.94</v>
      </c>
      <c r="I503" s="21">
        <f t="shared" si="310"/>
        <v>28.87</v>
      </c>
      <c r="J503" s="21">
        <f t="shared" si="310"/>
        <v>30.34</v>
      </c>
      <c r="K503" s="21">
        <f t="shared" si="310"/>
        <v>31.81</v>
      </c>
      <c r="L503" s="21">
        <f t="shared" si="310"/>
        <v>33.28</v>
      </c>
      <c r="M503" s="21">
        <f t="shared" si="310"/>
        <v>34.76</v>
      </c>
      <c r="N503" s="21">
        <f t="shared" si="310"/>
        <v>36.229999999999997</v>
      </c>
      <c r="O503" s="21">
        <f t="shared" si="310"/>
        <v>36.49</v>
      </c>
      <c r="P503" s="21">
        <f t="shared" si="310"/>
        <v>36.74</v>
      </c>
      <c r="Q503" s="21">
        <f t="shared" si="310"/>
        <v>37</v>
      </c>
      <c r="R503" s="21">
        <f t="shared" si="310"/>
        <v>37.25</v>
      </c>
      <c r="S503" s="21">
        <f t="shared" si="310"/>
        <v>37.51</v>
      </c>
      <c r="T503" s="21">
        <f t="shared" si="310"/>
        <v>38.32</v>
      </c>
      <c r="U503" s="21">
        <f t="shared" si="310"/>
        <v>39.119999999999997</v>
      </c>
      <c r="V503" s="21">
        <f t="shared" si="310"/>
        <v>39.93</v>
      </c>
      <c r="W503" s="21">
        <f t="shared" si="310"/>
        <v>40.729999999999997</v>
      </c>
      <c r="X503" s="21">
        <f t="shared" si="310"/>
        <v>41.54</v>
      </c>
      <c r="Y503" s="21">
        <f t="shared" si="310"/>
        <v>42.17</v>
      </c>
      <c r="Z503" s="21">
        <f t="shared" si="310"/>
        <v>42.8</v>
      </c>
      <c r="AA503" s="21">
        <f t="shared" si="310"/>
        <v>43.43</v>
      </c>
      <c r="AB503" s="21">
        <f t="shared" si="310"/>
        <v>44.06</v>
      </c>
      <c r="AC503" s="21">
        <f t="shared" si="310"/>
        <v>44.69</v>
      </c>
      <c r="AD503" s="21">
        <f t="shared" si="310"/>
        <v>45.73</v>
      </c>
      <c r="AE503" s="21">
        <f t="shared" si="310"/>
        <v>46.77</v>
      </c>
      <c r="AF503" s="21">
        <f t="shared" si="310"/>
        <v>47.81</v>
      </c>
      <c r="AG503" s="21">
        <f t="shared" si="310"/>
        <v>48.85</v>
      </c>
      <c r="AH503" s="21">
        <f t="shared" si="310"/>
        <v>49.89</v>
      </c>
      <c r="AI503" s="74">
        <f t="shared" ref="AI503" si="313">SUM(F503:AH503)</f>
        <v>1111.2399999999998</v>
      </c>
      <c r="AJ503" s="67">
        <f t="shared" si="312"/>
        <v>0.32317304773985656</v>
      </c>
    </row>
    <row r="504" spans="1:36" hidden="1" outlineLevel="1">
      <c r="D504" s="69">
        <f t="shared" ref="D504:AH504" si="314">SUM(D501:D503)</f>
        <v>101.02512342</v>
      </c>
      <c r="E504" s="69">
        <f t="shared" si="314"/>
        <v>102.84731471000001</v>
      </c>
      <c r="F504" s="69">
        <f t="shared" si="314"/>
        <v>104.74372758000001</v>
      </c>
      <c r="G504" s="69">
        <f t="shared" si="314"/>
        <v>106.65963106000001</v>
      </c>
      <c r="H504" s="69">
        <f t="shared" si="314"/>
        <v>108.55784906000001</v>
      </c>
      <c r="I504" s="69">
        <f t="shared" si="314"/>
        <v>110.44239319000002</v>
      </c>
      <c r="J504" s="69">
        <f t="shared" si="314"/>
        <v>111.7437862</v>
      </c>
      <c r="K504" s="69">
        <f t="shared" si="314"/>
        <v>113.00725175000001</v>
      </c>
      <c r="L504" s="69">
        <f t="shared" si="314"/>
        <v>114.23785086000001</v>
      </c>
      <c r="M504" s="69">
        <f t="shared" si="314"/>
        <v>115.48916677</v>
      </c>
      <c r="N504" s="69">
        <f t="shared" si="314"/>
        <v>116.74775971</v>
      </c>
      <c r="O504" s="69">
        <f t="shared" si="314"/>
        <v>116.85819484000001</v>
      </c>
      <c r="P504" s="69">
        <f t="shared" si="314"/>
        <v>116.94686827000001</v>
      </c>
      <c r="Q504" s="69">
        <f t="shared" si="314"/>
        <v>117.10422542000001</v>
      </c>
      <c r="R504" s="69">
        <f t="shared" si="314"/>
        <v>117.19680486999999</v>
      </c>
      <c r="S504" s="69">
        <f t="shared" si="314"/>
        <v>117.34373582999999</v>
      </c>
      <c r="T504" s="69">
        <f t="shared" si="314"/>
        <v>118.12063974</v>
      </c>
      <c r="U504" s="69">
        <f t="shared" si="314"/>
        <v>118.84550372000001</v>
      </c>
      <c r="V504" s="69">
        <f t="shared" si="314"/>
        <v>119.55089759999998</v>
      </c>
      <c r="W504" s="69">
        <f t="shared" si="314"/>
        <v>120.30630572999999</v>
      </c>
      <c r="X504" s="69">
        <f t="shared" si="314"/>
        <v>121.10562680999999</v>
      </c>
      <c r="Y504" s="69">
        <f t="shared" si="314"/>
        <v>121.77708045</v>
      </c>
      <c r="Z504" s="69">
        <f t="shared" si="314"/>
        <v>122.46955745999999</v>
      </c>
      <c r="AA504" s="69">
        <f t="shared" si="314"/>
        <v>123.13694708</v>
      </c>
      <c r="AB504" s="69">
        <f t="shared" si="314"/>
        <v>123.76437538</v>
      </c>
      <c r="AC504" s="69">
        <f t="shared" si="314"/>
        <v>124.4284218</v>
      </c>
      <c r="AD504" s="69">
        <f t="shared" si="314"/>
        <v>125.43718765</v>
      </c>
      <c r="AE504" s="69">
        <f t="shared" si="314"/>
        <v>126.41473297000002</v>
      </c>
      <c r="AF504" s="69">
        <f t="shared" si="314"/>
        <v>127.55398447000002</v>
      </c>
      <c r="AG504" s="69">
        <f t="shared" si="314"/>
        <v>128.70137837000001</v>
      </c>
      <c r="AH504" s="69">
        <f t="shared" si="314"/>
        <v>129.83743508999999</v>
      </c>
      <c r="AI504" s="75">
        <f>SUM(AI501:AI503)</f>
        <v>3438.5293197300002</v>
      </c>
      <c r="AJ504" s="68">
        <f>SUM(AJ501:AJ503)</f>
        <v>1</v>
      </c>
    </row>
    <row r="505" spans="1:36" hidden="1" outlineLevel="1"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12"/>
      <c r="AJ505" s="12"/>
    </row>
    <row r="506" spans="1:36" hidden="1" outlineLevel="1">
      <c r="D506" s="12">
        <v>2020</v>
      </c>
      <c r="E506" s="12">
        <v>2021</v>
      </c>
      <c r="F506" s="12">
        <v>2022</v>
      </c>
      <c r="G506" s="12">
        <v>2023</v>
      </c>
      <c r="H506" s="12">
        <v>2024</v>
      </c>
      <c r="I506" s="12">
        <v>2025</v>
      </c>
      <c r="J506" s="12">
        <v>2026</v>
      </c>
      <c r="K506" s="12">
        <v>2027</v>
      </c>
      <c r="L506" s="12">
        <v>2028</v>
      </c>
      <c r="M506" s="12">
        <v>2029</v>
      </c>
      <c r="N506" s="12">
        <v>2030</v>
      </c>
      <c r="O506" s="12">
        <v>2031</v>
      </c>
      <c r="P506" s="12">
        <v>2032</v>
      </c>
      <c r="Q506" s="12">
        <v>2033</v>
      </c>
      <c r="R506" s="12">
        <v>2034</v>
      </c>
      <c r="S506" s="12">
        <v>2035</v>
      </c>
      <c r="T506" s="12">
        <v>2036</v>
      </c>
      <c r="U506" s="12">
        <v>2037</v>
      </c>
      <c r="V506" s="12">
        <v>2038</v>
      </c>
      <c r="W506" s="12">
        <v>2039</v>
      </c>
      <c r="X506" s="12">
        <v>2040</v>
      </c>
      <c r="Y506" s="12">
        <v>2041</v>
      </c>
      <c r="Z506" s="12">
        <v>2042</v>
      </c>
      <c r="AA506" s="12">
        <v>2043</v>
      </c>
      <c r="AB506" s="12">
        <v>2044</v>
      </c>
      <c r="AC506" s="12">
        <v>2045</v>
      </c>
      <c r="AD506" s="12">
        <v>2046</v>
      </c>
      <c r="AE506" s="12">
        <v>2047</v>
      </c>
      <c r="AF506" s="12">
        <v>2048</v>
      </c>
      <c r="AG506" s="12">
        <v>2049</v>
      </c>
      <c r="AH506" s="12">
        <v>2050</v>
      </c>
      <c r="AI506" s="70" t="s">
        <v>598</v>
      </c>
      <c r="AJ506" s="70" t="s">
        <v>409</v>
      </c>
    </row>
    <row r="507" spans="1:36" hidden="1" outlineLevel="1">
      <c r="B507" t="s">
        <v>521</v>
      </c>
      <c r="C507" t="s">
        <v>600</v>
      </c>
      <c r="D507" s="21">
        <f>SUMIF($B$475:$B$498,$B507,D$475:D$498)</f>
        <v>0.29528262999999999</v>
      </c>
      <c r="E507" s="21">
        <f t="shared" ref="E507:AH514" si="315">SUMIF($B$475:$B$498,$B507,E$475:E$498)</f>
        <v>0.28870403</v>
      </c>
      <c r="F507" s="21">
        <f t="shared" si="315"/>
        <v>0.28300400000000003</v>
      </c>
      <c r="G507" s="21">
        <f t="shared" si="315"/>
        <v>0.27905817999999999</v>
      </c>
      <c r="H507" s="21">
        <f t="shared" si="315"/>
        <v>0.27514503999999995</v>
      </c>
      <c r="I507" s="21">
        <f t="shared" si="315"/>
        <v>0.27106794000000001</v>
      </c>
      <c r="J507" s="21">
        <f t="shared" si="315"/>
        <v>0.2656077</v>
      </c>
      <c r="K507" s="21">
        <f t="shared" si="315"/>
        <v>0.26181522000000002</v>
      </c>
      <c r="L507" s="21">
        <f t="shared" si="315"/>
        <v>0.25797790999999998</v>
      </c>
      <c r="M507" s="21">
        <f t="shared" si="315"/>
        <v>0.25337976000000001</v>
      </c>
      <c r="N507" s="21">
        <f t="shared" si="315"/>
        <v>0.25041724999999998</v>
      </c>
      <c r="O507" s="21">
        <f t="shared" si="315"/>
        <v>0.24821781999999998</v>
      </c>
      <c r="P507" s="21">
        <f t="shared" si="315"/>
        <v>0.24664264999999999</v>
      </c>
      <c r="Q507" s="21">
        <f t="shared" si="315"/>
        <v>0.24567469999999997</v>
      </c>
      <c r="R507" s="21">
        <f t="shared" si="315"/>
        <v>0.24377818000000001</v>
      </c>
      <c r="S507" s="21">
        <f t="shared" si="315"/>
        <v>0.24243441999999998</v>
      </c>
      <c r="T507" s="21">
        <f t="shared" si="315"/>
        <v>0.24099555</v>
      </c>
      <c r="U507" s="21">
        <f t="shared" si="315"/>
        <v>0.23866680000000001</v>
      </c>
      <c r="V507" s="21">
        <f t="shared" si="315"/>
        <v>0.23671959000000001</v>
      </c>
      <c r="W507" s="21">
        <f t="shared" si="315"/>
        <v>0.23477879999999998</v>
      </c>
      <c r="X507" s="21">
        <f t="shared" si="315"/>
        <v>0.23293576999999999</v>
      </c>
      <c r="Y507" s="21">
        <f t="shared" si="315"/>
        <v>0.23034083999999999</v>
      </c>
      <c r="Z507" s="21">
        <f t="shared" si="315"/>
        <v>0.22976461999999997</v>
      </c>
      <c r="AA507" s="21">
        <f t="shared" si="315"/>
        <v>0.22748851999999997</v>
      </c>
      <c r="AB507" s="21">
        <f t="shared" si="315"/>
        <v>0.22621653999999997</v>
      </c>
      <c r="AC507" s="21">
        <f t="shared" si="315"/>
        <v>0.225804</v>
      </c>
      <c r="AD507" s="21">
        <f t="shared" si="315"/>
        <v>0.22487598999999997</v>
      </c>
      <c r="AE507" s="21">
        <f t="shared" si="315"/>
        <v>0.22374659999999999</v>
      </c>
      <c r="AF507" s="21">
        <f t="shared" si="315"/>
        <v>0.22375875000000001</v>
      </c>
      <c r="AG507" s="21">
        <f t="shared" si="315"/>
        <v>0.22360862000000001</v>
      </c>
      <c r="AH507" s="21">
        <f t="shared" si="315"/>
        <v>0.22299706999999999</v>
      </c>
      <c r="AI507" s="74">
        <f t="shared" ref="AI507:AI514" si="316">SUM(F507:AH507)</f>
        <v>7.0669188300000005</v>
      </c>
      <c r="AJ507" s="67">
        <f>AI507/$AI$515</f>
        <v>2.0552155217786277E-3</v>
      </c>
    </row>
    <row r="508" spans="1:36" hidden="1" outlineLevel="1">
      <c r="B508" t="s">
        <v>522</v>
      </c>
      <c r="C508" t="s">
        <v>600</v>
      </c>
      <c r="D508" s="21">
        <f t="shared" ref="D508:S514" si="317">SUMIF($B$475:$B$498,$B508,D$475:D$498)</f>
        <v>1.7411873500000001</v>
      </c>
      <c r="E508" s="21">
        <f t="shared" si="317"/>
        <v>1.73358105</v>
      </c>
      <c r="F508" s="21">
        <f t="shared" si="317"/>
        <v>1.7598929000000001</v>
      </c>
      <c r="G508" s="21">
        <f t="shared" si="317"/>
        <v>1.8052970500000001</v>
      </c>
      <c r="H508" s="21">
        <f t="shared" si="317"/>
        <v>1.80095955</v>
      </c>
      <c r="I508" s="21">
        <f t="shared" si="317"/>
        <v>1.76860375</v>
      </c>
      <c r="J508" s="21">
        <f t="shared" si="317"/>
        <v>1.8055298</v>
      </c>
      <c r="K508" s="21">
        <f t="shared" si="317"/>
        <v>1.80610615</v>
      </c>
      <c r="L508" s="21">
        <f t="shared" si="317"/>
        <v>1.7724597499999999</v>
      </c>
      <c r="M508" s="21">
        <f t="shared" si="317"/>
        <v>1.7418646</v>
      </c>
      <c r="N508" s="21">
        <f t="shared" si="317"/>
        <v>1.7364198499999999</v>
      </c>
      <c r="O508" s="21">
        <f t="shared" si="317"/>
        <v>1.7265415499999999</v>
      </c>
      <c r="P508" s="21">
        <f t="shared" si="317"/>
        <v>1.7037230000000001</v>
      </c>
      <c r="Q508" s="21">
        <f t="shared" si="317"/>
        <v>1.7389735000000002</v>
      </c>
      <c r="R508" s="21">
        <f t="shared" si="317"/>
        <v>1.7206378</v>
      </c>
      <c r="S508" s="21">
        <f t="shared" si="317"/>
        <v>1.7464513500000001</v>
      </c>
      <c r="T508" s="21">
        <f t="shared" si="315"/>
        <v>1.7624805000000001</v>
      </c>
      <c r="U508" s="21">
        <f t="shared" si="315"/>
        <v>1.7358026</v>
      </c>
      <c r="V508" s="21">
        <f t="shared" si="315"/>
        <v>1.6797444500000001</v>
      </c>
      <c r="W508" s="21">
        <f t="shared" si="315"/>
        <v>1.6856504999999999</v>
      </c>
      <c r="X508" s="21">
        <f t="shared" si="315"/>
        <v>1.72260295</v>
      </c>
      <c r="Y508" s="21">
        <f t="shared" si="315"/>
        <v>1.7574196500000001</v>
      </c>
      <c r="Z508" s="21">
        <f t="shared" si="315"/>
        <v>1.8132256499999999</v>
      </c>
      <c r="AA508" s="21">
        <f t="shared" si="315"/>
        <v>1.8456261500000002</v>
      </c>
      <c r="AB508" s="21">
        <f t="shared" si="315"/>
        <v>1.83325695</v>
      </c>
      <c r="AC508" s="21">
        <f t="shared" si="315"/>
        <v>1.8620660999999998</v>
      </c>
      <c r="AD508" s="21">
        <f t="shared" si="315"/>
        <v>1.7576612</v>
      </c>
      <c r="AE508" s="21">
        <f t="shared" si="315"/>
        <v>1.6237191499999999</v>
      </c>
      <c r="AF508" s="21">
        <f t="shared" si="315"/>
        <v>1.6568214999999999</v>
      </c>
      <c r="AG508" s="21">
        <f t="shared" si="315"/>
        <v>1.6882339000000002</v>
      </c>
      <c r="AH508" s="21">
        <f t="shared" si="315"/>
        <v>1.71566405</v>
      </c>
      <c r="AI508" s="74">
        <f t="shared" si="316"/>
        <v>50.773435900000003</v>
      </c>
      <c r="AJ508" s="67">
        <f t="shared" ref="AJ508:AJ514" si="318">AI508/$AI$515</f>
        <v>1.4766032561847352E-2</v>
      </c>
    </row>
    <row r="509" spans="1:36" hidden="1" outlineLevel="1">
      <c r="B509" t="s">
        <v>523</v>
      </c>
      <c r="C509" t="s">
        <v>600</v>
      </c>
      <c r="D509" s="21">
        <f t="shared" si="317"/>
        <v>6.0754099999999998E-2</v>
      </c>
      <c r="E509" s="21">
        <f t="shared" si="315"/>
        <v>5.8505319999999993E-2</v>
      </c>
      <c r="F509" s="21">
        <f t="shared" si="315"/>
        <v>5.6677489999999997E-2</v>
      </c>
      <c r="G509" s="21">
        <f t="shared" si="315"/>
        <v>5.4675639999999998E-2</v>
      </c>
      <c r="H509" s="21">
        <f t="shared" si="315"/>
        <v>5.2794190000000005E-2</v>
      </c>
      <c r="I509" s="21">
        <f t="shared" si="315"/>
        <v>5.1024890000000003E-2</v>
      </c>
      <c r="J509" s="21">
        <f t="shared" si="315"/>
        <v>4.9365930000000002E-2</v>
      </c>
      <c r="K509" s="21">
        <f t="shared" si="315"/>
        <v>4.7795939999999995E-2</v>
      </c>
      <c r="L509" s="21">
        <f t="shared" si="315"/>
        <v>4.6325669999999999E-2</v>
      </c>
      <c r="M509" s="21">
        <f t="shared" si="315"/>
        <v>4.4935990000000002E-2</v>
      </c>
      <c r="N509" s="21">
        <f t="shared" si="315"/>
        <v>4.3631790000000004E-2</v>
      </c>
      <c r="O509" s="21">
        <f t="shared" si="315"/>
        <v>4.2400489999999999E-2</v>
      </c>
      <c r="P509" s="21">
        <f t="shared" si="315"/>
        <v>4.1246569999999996E-2</v>
      </c>
      <c r="Q509" s="21">
        <f t="shared" si="315"/>
        <v>4.0155639999999999E-2</v>
      </c>
      <c r="R509" s="21">
        <f t="shared" si="315"/>
        <v>3.9121410000000002E-2</v>
      </c>
      <c r="S509" s="21">
        <f t="shared" si="315"/>
        <v>3.8154220000000003E-2</v>
      </c>
      <c r="T509" s="21">
        <f t="shared" si="315"/>
        <v>3.7234380000000004E-2</v>
      </c>
      <c r="U509" s="21">
        <f t="shared" si="315"/>
        <v>3.6371799999999996E-2</v>
      </c>
      <c r="V509" s="21">
        <f t="shared" si="315"/>
        <v>3.5556850000000001E-2</v>
      </c>
      <c r="W509" s="21">
        <f t="shared" si="315"/>
        <v>3.4781840000000001E-2</v>
      </c>
      <c r="X509" s="21">
        <f t="shared" si="315"/>
        <v>3.4053340000000001E-2</v>
      </c>
      <c r="Y509" s="21">
        <f t="shared" si="315"/>
        <v>3.3367300000000003E-2</v>
      </c>
      <c r="Z509" s="21">
        <f t="shared" si="315"/>
        <v>3.2718270000000001E-2</v>
      </c>
      <c r="AA509" s="21">
        <f t="shared" si="315"/>
        <v>3.2096470000000002E-2</v>
      </c>
      <c r="AB509" s="21">
        <f t="shared" si="315"/>
        <v>3.1514479999999997E-2</v>
      </c>
      <c r="AC509" s="21">
        <f t="shared" si="315"/>
        <v>3.0964889999999998E-2</v>
      </c>
      <c r="AD509" s="21">
        <f t="shared" si="315"/>
        <v>3.0435550000000002E-2</v>
      </c>
      <c r="AE509" s="21">
        <f t="shared" si="315"/>
        <v>2.994322E-2</v>
      </c>
      <c r="AF509" s="21">
        <f t="shared" si="315"/>
        <v>2.947338E-2</v>
      </c>
      <c r="AG509" s="21">
        <f t="shared" si="315"/>
        <v>2.9031050000000003E-2</v>
      </c>
      <c r="AH509" s="21">
        <f t="shared" si="315"/>
        <v>2.8609530000000001E-2</v>
      </c>
      <c r="AI509" s="74">
        <f t="shared" si="316"/>
        <v>1.13445821</v>
      </c>
      <c r="AJ509" s="67">
        <f t="shared" si="318"/>
        <v>3.2992541418523657E-4</v>
      </c>
    </row>
    <row r="510" spans="1:36" hidden="1" outlineLevel="1">
      <c r="B510" t="s">
        <v>524</v>
      </c>
      <c r="C510" t="s">
        <v>600</v>
      </c>
      <c r="D510" s="21">
        <f t="shared" si="317"/>
        <v>3.5526279999999993E-2</v>
      </c>
      <c r="E510" s="21">
        <f t="shared" si="315"/>
        <v>3.5066239999999999E-2</v>
      </c>
      <c r="F510" s="21">
        <f t="shared" si="315"/>
        <v>3.4238480000000002E-2</v>
      </c>
      <c r="G510" s="21">
        <f t="shared" si="315"/>
        <v>3.3454709999999999E-2</v>
      </c>
      <c r="H510" s="21">
        <f t="shared" si="315"/>
        <v>3.2710470000000005E-2</v>
      </c>
      <c r="I510" s="21">
        <f t="shared" si="315"/>
        <v>3.2002679999999999E-2</v>
      </c>
      <c r="J510" s="21">
        <f t="shared" si="315"/>
        <v>3.133623E-2</v>
      </c>
      <c r="K510" s="21">
        <f t="shared" si="315"/>
        <v>3.0704139999999998E-2</v>
      </c>
      <c r="L510" s="21">
        <f t="shared" si="315"/>
        <v>3.010906E-2</v>
      </c>
      <c r="M510" s="21">
        <f t="shared" si="315"/>
        <v>2.9544290000000001E-2</v>
      </c>
      <c r="N510" s="21">
        <f t="shared" si="315"/>
        <v>2.9019740000000002E-2</v>
      </c>
      <c r="O510" s="21">
        <f t="shared" si="315"/>
        <v>2.8526619999999999E-2</v>
      </c>
      <c r="P510" s="21">
        <f t="shared" si="315"/>
        <v>2.8062409999999999E-2</v>
      </c>
      <c r="Q510" s="21">
        <f t="shared" si="315"/>
        <v>2.7627390000000002E-2</v>
      </c>
      <c r="R510" s="21">
        <f t="shared" si="315"/>
        <v>2.7223520000000001E-2</v>
      </c>
      <c r="S510" s="21">
        <f t="shared" si="315"/>
        <v>2.6851490000000002E-2</v>
      </c>
      <c r="T510" s="21">
        <f t="shared" si="315"/>
        <v>2.650307E-2</v>
      </c>
      <c r="U510" s="21">
        <f t="shared" si="315"/>
        <v>2.618761E-2</v>
      </c>
      <c r="V510" s="21">
        <f t="shared" si="315"/>
        <v>2.5897570000000002E-2</v>
      </c>
      <c r="W510" s="21">
        <f t="shared" si="315"/>
        <v>2.5634070000000002E-2</v>
      </c>
      <c r="X510" s="21">
        <f t="shared" si="315"/>
        <v>2.539222E-2</v>
      </c>
      <c r="Y510" s="21">
        <f t="shared" si="315"/>
        <v>2.5176629999999998E-2</v>
      </c>
      <c r="Z510" s="21">
        <f t="shared" si="315"/>
        <v>2.498939E-2</v>
      </c>
      <c r="AA510" s="21">
        <f t="shared" si="315"/>
        <v>2.4825199999999999E-2</v>
      </c>
      <c r="AB510" s="21">
        <f t="shared" si="315"/>
        <v>2.4687549999999999E-2</v>
      </c>
      <c r="AC510" s="21">
        <f t="shared" si="315"/>
        <v>2.4568899999999998E-2</v>
      </c>
      <c r="AD510" s="21">
        <f t="shared" si="315"/>
        <v>2.4469100000000001E-2</v>
      </c>
      <c r="AE510" s="21">
        <f t="shared" si="315"/>
        <v>2.4398079999999999E-2</v>
      </c>
      <c r="AF510" s="21">
        <f t="shared" si="315"/>
        <v>2.434731E-2</v>
      </c>
      <c r="AG510" s="21">
        <f t="shared" si="315"/>
        <v>2.4315820000000002E-2</v>
      </c>
      <c r="AH510" s="21">
        <f t="shared" si="315"/>
        <v>2.4305139999999999E-2</v>
      </c>
      <c r="AI510" s="74">
        <f t="shared" si="316"/>
        <v>0.79710888999999996</v>
      </c>
      <c r="AJ510" s="67">
        <f t="shared" si="318"/>
        <v>2.318168076759603E-4</v>
      </c>
    </row>
    <row r="511" spans="1:36" hidden="1" outlineLevel="1">
      <c r="B511" t="s">
        <v>590</v>
      </c>
      <c r="C511" t="s">
        <v>600</v>
      </c>
      <c r="D511" s="21">
        <f t="shared" si="317"/>
        <v>70.918665000000004</v>
      </c>
      <c r="E511" s="21">
        <f t="shared" si="315"/>
        <v>72.758105</v>
      </c>
      <c r="F511" s="21">
        <f t="shared" si="315"/>
        <v>74.635339499999986</v>
      </c>
      <c r="G511" s="21">
        <f t="shared" si="315"/>
        <v>76.512518999999998</v>
      </c>
      <c r="H511" s="21">
        <f t="shared" si="315"/>
        <v>78.42156150000001</v>
      </c>
      <c r="I511" s="21">
        <f t="shared" si="315"/>
        <v>80.344966999999997</v>
      </c>
      <c r="J511" s="21">
        <f t="shared" si="315"/>
        <v>81.617167499999994</v>
      </c>
      <c r="K511" s="21">
        <f t="shared" si="315"/>
        <v>82.885996500000005</v>
      </c>
      <c r="L511" s="21">
        <f t="shared" si="315"/>
        <v>84.156092000000001</v>
      </c>
      <c r="M511" s="21">
        <f t="shared" si="315"/>
        <v>85.444499500000006</v>
      </c>
      <c r="N511" s="21">
        <f t="shared" si="315"/>
        <v>86.713275500000009</v>
      </c>
      <c r="O511" s="21">
        <f t="shared" si="315"/>
        <v>86.837455500000004</v>
      </c>
      <c r="P511" s="21">
        <f t="shared" si="315"/>
        <v>86.952083500000001</v>
      </c>
      <c r="Q511" s="21">
        <f t="shared" si="315"/>
        <v>87.076622999999998</v>
      </c>
      <c r="R511" s="21">
        <f t="shared" si="315"/>
        <v>87.190811999999994</v>
      </c>
      <c r="S511" s="21">
        <f t="shared" si="315"/>
        <v>87.314550499999996</v>
      </c>
      <c r="T511" s="21">
        <f t="shared" si="315"/>
        <v>88.078070499999995</v>
      </c>
      <c r="U511" s="21">
        <f t="shared" si="315"/>
        <v>88.833056999999997</v>
      </c>
      <c r="V511" s="21">
        <f t="shared" si="315"/>
        <v>89.5974985</v>
      </c>
      <c r="W511" s="21">
        <f t="shared" si="315"/>
        <v>90.349914499999983</v>
      </c>
      <c r="X511" s="21">
        <f t="shared" si="315"/>
        <v>91.11503350000001</v>
      </c>
      <c r="Y511" s="21">
        <f t="shared" si="315"/>
        <v>91.755100499999998</v>
      </c>
      <c r="Z511" s="21">
        <f t="shared" si="315"/>
        <v>92.393117499999988</v>
      </c>
      <c r="AA511" s="21">
        <f t="shared" si="315"/>
        <v>93.031099000000012</v>
      </c>
      <c r="AB511" s="21">
        <f t="shared" si="315"/>
        <v>93.6728205</v>
      </c>
      <c r="AC511" s="21">
        <f t="shared" si="315"/>
        <v>94.309067999999996</v>
      </c>
      <c r="AD511" s="21">
        <f t="shared" si="315"/>
        <v>95.423727999999997</v>
      </c>
      <c r="AE511" s="21">
        <f t="shared" si="315"/>
        <v>96.536837000000006</v>
      </c>
      <c r="AF511" s="21">
        <f t="shared" si="315"/>
        <v>97.643423499999997</v>
      </c>
      <c r="AG511" s="21">
        <f t="shared" si="315"/>
        <v>98.759957000000014</v>
      </c>
      <c r="AH511" s="21">
        <f t="shared" si="315"/>
        <v>99.869552999999996</v>
      </c>
      <c r="AI511" s="74">
        <f t="shared" si="316"/>
        <v>2567.4712205000005</v>
      </c>
      <c r="AJ511" s="67">
        <f t="shared" si="318"/>
        <v>0.74667713483437836</v>
      </c>
    </row>
    <row r="512" spans="1:36" hidden="1" outlineLevel="1">
      <c r="B512" t="s">
        <v>530</v>
      </c>
      <c r="C512" t="s">
        <v>600</v>
      </c>
      <c r="D512" s="21">
        <f t="shared" si="317"/>
        <v>1.620806E-2</v>
      </c>
      <c r="E512" s="21">
        <f t="shared" si="315"/>
        <v>1.585307E-2</v>
      </c>
      <c r="F512" s="21">
        <f t="shared" si="315"/>
        <v>1.707521E-2</v>
      </c>
      <c r="G512" s="21">
        <f t="shared" si="315"/>
        <v>1.7126479999999999E-2</v>
      </c>
      <c r="H512" s="21">
        <f t="shared" si="315"/>
        <v>1.7178309999999999E-2</v>
      </c>
      <c r="I512" s="21">
        <f t="shared" si="315"/>
        <v>1.7226929999999998E-2</v>
      </c>
      <c r="J512" s="21">
        <f t="shared" si="315"/>
        <v>1.7279039999999999E-2</v>
      </c>
      <c r="K512" s="21">
        <f t="shared" si="315"/>
        <v>1.73338E-2</v>
      </c>
      <c r="L512" s="21">
        <f t="shared" si="315"/>
        <v>1.7386470000000001E-2</v>
      </c>
      <c r="M512" s="21">
        <f t="shared" si="315"/>
        <v>1.7442630000000001E-2</v>
      </c>
      <c r="N512" s="21">
        <f t="shared" si="315"/>
        <v>1.7495580000000004E-2</v>
      </c>
      <c r="O512" s="21">
        <f t="shared" si="315"/>
        <v>1.755286E-2</v>
      </c>
      <c r="P512" s="21">
        <f t="shared" si="315"/>
        <v>1.761014E-2</v>
      </c>
      <c r="Q512" s="21">
        <f t="shared" si="315"/>
        <v>1.767119E-2</v>
      </c>
      <c r="R512" s="21">
        <f t="shared" si="315"/>
        <v>1.7731959999999998E-2</v>
      </c>
      <c r="S512" s="21">
        <f t="shared" si="315"/>
        <v>1.779385E-2</v>
      </c>
      <c r="T512" s="21">
        <f t="shared" si="315"/>
        <v>1.7855740000000002E-2</v>
      </c>
      <c r="U512" s="21">
        <f t="shared" si="315"/>
        <v>1.7917910000000002E-2</v>
      </c>
      <c r="V512" s="21">
        <f t="shared" si="315"/>
        <v>1.7980639999999999E-2</v>
      </c>
      <c r="W512" s="21">
        <f t="shared" si="315"/>
        <v>1.8046019999999999E-2</v>
      </c>
      <c r="X512" s="21">
        <f t="shared" si="315"/>
        <v>1.8109029999999998E-2</v>
      </c>
      <c r="Y512" s="21">
        <f t="shared" si="315"/>
        <v>1.8175530000000002E-2</v>
      </c>
      <c r="Z512" s="21">
        <f t="shared" si="315"/>
        <v>1.8242029999999999E-2</v>
      </c>
      <c r="AA512" s="21">
        <f t="shared" si="315"/>
        <v>1.831174E-2</v>
      </c>
      <c r="AB512" s="21">
        <f t="shared" si="315"/>
        <v>1.8379360000000001E-2</v>
      </c>
      <c r="AC512" s="21">
        <f t="shared" si="315"/>
        <v>1.844991E-2</v>
      </c>
      <c r="AD512" s="21">
        <f t="shared" si="315"/>
        <v>1.8517809999999999E-2</v>
      </c>
      <c r="AE512" s="21">
        <f t="shared" si="315"/>
        <v>1.8588920000000002E-2</v>
      </c>
      <c r="AF512" s="21">
        <f t="shared" si="315"/>
        <v>1.8660030000000001E-2</v>
      </c>
      <c r="AG512" s="21">
        <f t="shared" si="315"/>
        <v>1.8731979999999999E-2</v>
      </c>
      <c r="AH512" s="21">
        <f t="shared" si="315"/>
        <v>1.8806299999999998E-2</v>
      </c>
      <c r="AI512" s="74">
        <f t="shared" si="316"/>
        <v>0.51867740000000007</v>
      </c>
      <c r="AJ512" s="67">
        <f t="shared" si="318"/>
        <v>1.5084280277148477E-4</v>
      </c>
    </row>
    <row r="513" spans="2:36" hidden="1" outlineLevel="1">
      <c r="B513" t="s">
        <v>531</v>
      </c>
      <c r="C513" t="s">
        <v>600</v>
      </c>
      <c r="D513" s="21">
        <f t="shared" si="317"/>
        <v>27.957500000000003</v>
      </c>
      <c r="E513" s="21">
        <f t="shared" si="315"/>
        <v>27.957500000000003</v>
      </c>
      <c r="F513" s="21">
        <f t="shared" si="315"/>
        <v>27.957500000000003</v>
      </c>
      <c r="G513" s="21">
        <f t="shared" si="315"/>
        <v>27.957500000000003</v>
      </c>
      <c r="H513" s="21">
        <f t="shared" si="315"/>
        <v>27.957500000000003</v>
      </c>
      <c r="I513" s="21">
        <f t="shared" si="315"/>
        <v>27.957500000000003</v>
      </c>
      <c r="J513" s="21">
        <f t="shared" si="315"/>
        <v>27.957500000000003</v>
      </c>
      <c r="K513" s="21">
        <f t="shared" si="315"/>
        <v>27.957500000000003</v>
      </c>
      <c r="L513" s="21">
        <f t="shared" si="315"/>
        <v>27.957500000000003</v>
      </c>
      <c r="M513" s="21">
        <f t="shared" si="315"/>
        <v>27.957500000000003</v>
      </c>
      <c r="N513" s="21">
        <f t="shared" si="315"/>
        <v>27.957500000000003</v>
      </c>
      <c r="O513" s="21">
        <f t="shared" si="315"/>
        <v>27.957500000000003</v>
      </c>
      <c r="P513" s="21">
        <f t="shared" si="315"/>
        <v>27.957500000000003</v>
      </c>
      <c r="Q513" s="21">
        <f t="shared" si="315"/>
        <v>27.957500000000003</v>
      </c>
      <c r="R513" s="21">
        <f t="shared" si="315"/>
        <v>27.957500000000003</v>
      </c>
      <c r="S513" s="21">
        <f t="shared" si="315"/>
        <v>27.957500000000003</v>
      </c>
      <c r="T513" s="21">
        <f t="shared" si="315"/>
        <v>27.957500000000003</v>
      </c>
      <c r="U513" s="21">
        <f t="shared" si="315"/>
        <v>27.957500000000003</v>
      </c>
      <c r="V513" s="21">
        <f t="shared" si="315"/>
        <v>27.957500000000003</v>
      </c>
      <c r="W513" s="21">
        <f t="shared" si="315"/>
        <v>27.957500000000003</v>
      </c>
      <c r="X513" s="21">
        <f t="shared" si="315"/>
        <v>27.957500000000003</v>
      </c>
      <c r="Y513" s="21">
        <f t="shared" si="315"/>
        <v>27.957500000000003</v>
      </c>
      <c r="Z513" s="21">
        <f t="shared" si="315"/>
        <v>27.957500000000003</v>
      </c>
      <c r="AA513" s="21">
        <f t="shared" si="315"/>
        <v>27.957500000000003</v>
      </c>
      <c r="AB513" s="21">
        <f t="shared" si="315"/>
        <v>27.957500000000003</v>
      </c>
      <c r="AC513" s="21">
        <f t="shared" si="315"/>
        <v>27.957500000000003</v>
      </c>
      <c r="AD513" s="21">
        <f t="shared" si="315"/>
        <v>27.957500000000003</v>
      </c>
      <c r="AE513" s="21">
        <f t="shared" si="315"/>
        <v>27.957500000000003</v>
      </c>
      <c r="AF513" s="21">
        <f t="shared" si="315"/>
        <v>27.957500000000003</v>
      </c>
      <c r="AG513" s="21">
        <f t="shared" si="315"/>
        <v>27.957500000000003</v>
      </c>
      <c r="AH513" s="21">
        <f t="shared" si="315"/>
        <v>27.957500000000003</v>
      </c>
      <c r="AI513" s="74">
        <f t="shared" si="316"/>
        <v>810.7674999999997</v>
      </c>
      <c r="AJ513" s="67">
        <f t="shared" si="318"/>
        <v>0.23578903205736307</v>
      </c>
    </row>
    <row r="514" spans="2:36" hidden="1" outlineLevel="1">
      <c r="B514" t="s">
        <v>532</v>
      </c>
      <c r="C514" t="s">
        <v>600</v>
      </c>
      <c r="D514" s="21">
        <f t="shared" si="317"/>
        <v>0</v>
      </c>
      <c r="E514" s="21">
        <f t="shared" si="315"/>
        <v>0</v>
      </c>
      <c r="F514" s="21">
        <f t="shared" si="315"/>
        <v>0</v>
      </c>
      <c r="G514" s="21">
        <f t="shared" si="315"/>
        <v>0</v>
      </c>
      <c r="H514" s="21">
        <f t="shared" si="315"/>
        <v>0</v>
      </c>
      <c r="I514" s="21">
        <f t="shared" si="315"/>
        <v>0</v>
      </c>
      <c r="J514" s="21">
        <f t="shared" si="315"/>
        <v>0</v>
      </c>
      <c r="K514" s="21">
        <f t="shared" si="315"/>
        <v>0</v>
      </c>
      <c r="L514" s="21">
        <f t="shared" si="315"/>
        <v>0</v>
      </c>
      <c r="M514" s="21">
        <f t="shared" si="315"/>
        <v>0</v>
      </c>
      <c r="N514" s="21">
        <f t="shared" si="315"/>
        <v>0</v>
      </c>
      <c r="O514" s="21">
        <f t="shared" si="315"/>
        <v>0</v>
      </c>
      <c r="P514" s="21">
        <f t="shared" si="315"/>
        <v>0</v>
      </c>
      <c r="Q514" s="21">
        <f t="shared" si="315"/>
        <v>0</v>
      </c>
      <c r="R514" s="21">
        <f t="shared" si="315"/>
        <v>0</v>
      </c>
      <c r="S514" s="21">
        <f t="shared" si="315"/>
        <v>0</v>
      </c>
      <c r="T514" s="21">
        <f t="shared" si="315"/>
        <v>0</v>
      </c>
      <c r="U514" s="21">
        <f t="shared" si="315"/>
        <v>0</v>
      </c>
      <c r="V514" s="21">
        <f t="shared" si="315"/>
        <v>0</v>
      </c>
      <c r="W514" s="21">
        <f t="shared" si="315"/>
        <v>0</v>
      </c>
      <c r="X514" s="21">
        <f t="shared" si="315"/>
        <v>0</v>
      </c>
      <c r="Y514" s="21">
        <f t="shared" si="315"/>
        <v>0</v>
      </c>
      <c r="Z514" s="21">
        <f t="shared" si="315"/>
        <v>0</v>
      </c>
      <c r="AA514" s="21">
        <f t="shared" si="315"/>
        <v>0</v>
      </c>
      <c r="AB514" s="21">
        <f t="shared" si="315"/>
        <v>0</v>
      </c>
      <c r="AC514" s="21">
        <f t="shared" si="315"/>
        <v>0</v>
      </c>
      <c r="AD514" s="21">
        <f t="shared" si="315"/>
        <v>0</v>
      </c>
      <c r="AE514" s="21">
        <f t="shared" si="315"/>
        <v>0</v>
      </c>
      <c r="AF514" s="21">
        <f t="shared" si="315"/>
        <v>0</v>
      </c>
      <c r="AG514" s="21">
        <f t="shared" si="315"/>
        <v>0</v>
      </c>
      <c r="AH514" s="21">
        <f t="shared" si="315"/>
        <v>0</v>
      </c>
      <c r="AI514" s="74">
        <f t="shared" si="316"/>
        <v>0</v>
      </c>
      <c r="AJ514" s="67">
        <f t="shared" si="318"/>
        <v>0</v>
      </c>
    </row>
    <row r="515" spans="2:36" hidden="1" outlineLevel="1">
      <c r="D515" s="69">
        <f t="shared" ref="D515:AJ515" si="319">SUM(D507:D514)</f>
        <v>101.02512342</v>
      </c>
      <c r="E515" s="69">
        <f t="shared" si="319"/>
        <v>102.84731471000001</v>
      </c>
      <c r="F515" s="69">
        <f t="shared" si="319"/>
        <v>104.74372757999998</v>
      </c>
      <c r="G515" s="69">
        <f t="shared" si="319"/>
        <v>106.65963106000001</v>
      </c>
      <c r="H515" s="69">
        <f t="shared" si="319"/>
        <v>108.55784906000002</v>
      </c>
      <c r="I515" s="69">
        <f t="shared" si="319"/>
        <v>110.44239319000002</v>
      </c>
      <c r="J515" s="69">
        <f t="shared" si="319"/>
        <v>111.74378619999999</v>
      </c>
      <c r="K515" s="69">
        <f t="shared" si="319"/>
        <v>113.00725175000002</v>
      </c>
      <c r="L515" s="69">
        <f t="shared" si="319"/>
        <v>114.23785086000001</v>
      </c>
      <c r="M515" s="69">
        <f t="shared" si="319"/>
        <v>115.48916677000003</v>
      </c>
      <c r="N515" s="69">
        <f t="shared" si="319"/>
        <v>116.74775971000003</v>
      </c>
      <c r="O515" s="69">
        <f t="shared" si="319"/>
        <v>116.85819484000001</v>
      </c>
      <c r="P515" s="69">
        <f t="shared" si="319"/>
        <v>116.94686827000001</v>
      </c>
      <c r="Q515" s="69">
        <f t="shared" si="319"/>
        <v>117.10422542000001</v>
      </c>
      <c r="R515" s="69">
        <f t="shared" si="319"/>
        <v>117.19680486999999</v>
      </c>
      <c r="S515" s="69">
        <f t="shared" si="319"/>
        <v>117.34373583000001</v>
      </c>
      <c r="T515" s="69">
        <f t="shared" si="319"/>
        <v>118.12063974</v>
      </c>
      <c r="U515" s="69">
        <f t="shared" si="319"/>
        <v>118.84550371999998</v>
      </c>
      <c r="V515" s="69">
        <f t="shared" si="319"/>
        <v>119.55089760000001</v>
      </c>
      <c r="W515" s="69">
        <f t="shared" si="319"/>
        <v>120.30630572999999</v>
      </c>
      <c r="X515" s="69">
        <f t="shared" si="319"/>
        <v>121.10562681000002</v>
      </c>
      <c r="Y515" s="69">
        <f t="shared" si="319"/>
        <v>121.77708045</v>
      </c>
      <c r="Z515" s="69">
        <f t="shared" si="319"/>
        <v>122.46955745999998</v>
      </c>
      <c r="AA515" s="69">
        <f t="shared" si="319"/>
        <v>123.13694708000003</v>
      </c>
      <c r="AB515" s="69">
        <f t="shared" si="319"/>
        <v>123.76437537999999</v>
      </c>
      <c r="AC515" s="69">
        <f t="shared" si="319"/>
        <v>124.4284218</v>
      </c>
      <c r="AD515" s="69">
        <f t="shared" si="319"/>
        <v>125.43718765</v>
      </c>
      <c r="AE515" s="69">
        <f t="shared" si="319"/>
        <v>126.41473297000002</v>
      </c>
      <c r="AF515" s="69">
        <f t="shared" si="319"/>
        <v>127.55398447000002</v>
      </c>
      <c r="AG515" s="69">
        <f t="shared" si="319"/>
        <v>128.70137837000001</v>
      </c>
      <c r="AH515" s="69">
        <f t="shared" si="319"/>
        <v>129.83743508999999</v>
      </c>
      <c r="AI515" s="75">
        <f t="shared" si="319"/>
        <v>3438.5293197299998</v>
      </c>
      <c r="AJ515" s="68">
        <f t="shared" si="319"/>
        <v>1</v>
      </c>
    </row>
    <row r="516" spans="2:36" hidden="1" outlineLevel="1"/>
    <row r="517" spans="2:36" collapsed="1"/>
  </sheetData>
  <hyperlinks>
    <hyperlink ref="A2" location="'EPS non-CO2 baselines'!A14" display="China (IFS)" xr:uid="{0C340AB7-1960-4951-81B8-80C90943C41D}"/>
    <hyperlink ref="A3" location="'EPS non-CO2 baselines'!A60" display="US" xr:uid="{B0658EFB-CF27-4E63-BBF5-B41AD72669E0}"/>
    <hyperlink ref="A4" location="'EPS non-CO2 baselines'!A106" display="EU" xr:uid="{FF4E27AE-37EC-4866-9F0E-1AABDF9172F8}"/>
    <hyperlink ref="A5" location="'EPS non-CO2 baselines'!A152" display="India" xr:uid="{CDB323EA-46C3-4F96-AAD7-5695E5A2D1E3}"/>
    <hyperlink ref="A6" location="'EPS non-CO2 baselines'!A199" display="Canada" xr:uid="{1A9DAAEA-3AD2-48F1-936D-D7AC6D6C7350}"/>
    <hyperlink ref="A7" location="'EPS non-CO2 baselines'!A243" display="Mexico" xr:uid="{44F50ACE-071C-4E02-878A-E64EBA08D722}"/>
    <hyperlink ref="A8" location="'EPS non-CO2 baselines'!A290" display="Indonesia" xr:uid="{5E00CA05-9F1F-4512-B280-B117E8D506A9}"/>
    <hyperlink ref="A9" location="'EPS non-CO2 baselines'!A334" display="Poland" xr:uid="{4692DAA2-E424-4D7C-B860-D1EB74DA2F9C}"/>
    <hyperlink ref="A10" location="'EPS non-CO2 baselines'!A378" display="Saudi Arabia" xr:uid="{402DA642-EFA4-44B8-ABFB-D476E890D707}"/>
    <hyperlink ref="A11" location="'EPS non-CO2 baselines'!A422" display="Brazil" xr:uid="{CA836E2E-046B-4419-9E0D-2DAF1286838D}"/>
    <hyperlink ref="A12" location="'EPS non-CO2 baselines'!A472" display="South Korea" xr:uid="{73111439-6C00-400C-A275-6E293950D6AC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924-CD83-4C47-A011-8E778FEE804B}">
  <sheetPr codeName="Sheet11">
    <tabColor theme="8" tint="0.59999389629810485"/>
    <pageSetUpPr autoPageBreaks="0"/>
  </sheetPr>
  <dimension ref="A1:AJ238"/>
  <sheetViews>
    <sheetView zoomScale="70" zoomScaleNormal="70" workbookViewId="0">
      <pane xSplit="3" ySplit="6" topLeftCell="O7" activePane="bottomRight" state="frozen"/>
      <selection pane="topRight" activeCell="M12" sqref="M12"/>
      <selection pane="bottomLeft" activeCell="M12" sqref="M12"/>
      <selection pane="bottomRight" activeCell="P10" sqref="P10"/>
    </sheetView>
  </sheetViews>
  <sheetFormatPr defaultRowHeight="14.4"/>
  <cols>
    <col min="1" max="1" width="16.5546875" style="12" customWidth="1"/>
    <col min="2" max="2" width="16.77734375" customWidth="1"/>
    <col min="3" max="3" width="23" bestFit="1" customWidth="1"/>
    <col min="4" max="4" width="12.44140625" customWidth="1"/>
    <col min="5" max="5" width="10.77734375" bestFit="1" customWidth="1"/>
    <col min="6" max="6" width="10" bestFit="1" customWidth="1"/>
    <col min="7" max="7" width="10" customWidth="1"/>
    <col min="8" max="8" width="11" bestFit="1" customWidth="1"/>
    <col min="9" max="9" width="10.44140625" customWidth="1"/>
    <col min="10" max="10" width="10.44140625" bestFit="1" customWidth="1"/>
    <col min="11" max="11" width="9" bestFit="1" customWidth="1"/>
    <col min="12" max="12" width="13.21875" bestFit="1" customWidth="1"/>
    <col min="13" max="13" width="13" bestFit="1" customWidth="1"/>
    <col min="14" max="14" width="12.21875" bestFit="1" customWidth="1"/>
    <col min="15" max="15" width="13.44140625" customWidth="1"/>
    <col min="16" max="16" width="19.77734375" bestFit="1" customWidth="1"/>
    <col min="17" max="17" width="10" bestFit="1" customWidth="1"/>
    <col min="18" max="19" width="10.77734375" bestFit="1" customWidth="1"/>
    <col min="20" max="20" width="10.44140625" bestFit="1" customWidth="1"/>
    <col min="21" max="22" width="10.44140625" customWidth="1"/>
    <col min="23" max="23" width="14.77734375" customWidth="1"/>
    <col min="24" max="24" width="10" bestFit="1" customWidth="1"/>
    <col min="25" max="25" width="14.21875" customWidth="1"/>
    <col min="26" max="26" width="12.77734375" bestFit="1" customWidth="1"/>
    <col min="27" max="27" width="10.77734375" bestFit="1" customWidth="1"/>
    <col min="28" max="28" width="9.77734375" customWidth="1"/>
    <col min="29" max="29" width="11.5546875" customWidth="1"/>
    <col min="30" max="30" width="10.44140625" bestFit="1" customWidth="1"/>
    <col min="31" max="31" width="16.5546875" customWidth="1"/>
    <col min="33" max="34" width="13.44140625" bestFit="1" customWidth="1"/>
    <col min="36" max="36" width="9.77734375" customWidth="1"/>
  </cols>
  <sheetData>
    <row r="1" spans="1:34">
      <c r="A1" s="221" t="s">
        <v>231</v>
      </c>
    </row>
    <row r="2" spans="1:34">
      <c r="A2" s="36" t="s">
        <v>603</v>
      </c>
    </row>
    <row r="3" spans="1:34">
      <c r="A3" s="36" t="s">
        <v>604</v>
      </c>
    </row>
    <row r="4" spans="1:34">
      <c r="A4" s="249" t="s">
        <v>605</v>
      </c>
    </row>
    <row r="5" spans="1:34">
      <c r="A5" s="36" t="s">
        <v>606</v>
      </c>
    </row>
    <row r="7" spans="1:34">
      <c r="A7" s="481" t="s">
        <v>607</v>
      </c>
      <c r="B7" s="481"/>
      <c r="C7" s="481"/>
      <c r="D7" s="479" t="s">
        <v>520</v>
      </c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60"/>
      <c r="P7" s="480" t="s">
        <v>519</v>
      </c>
      <c r="Q7" s="480"/>
      <c r="R7" s="480"/>
      <c r="S7" s="480"/>
      <c r="T7" s="480"/>
      <c r="U7" s="480"/>
      <c r="V7" s="480"/>
      <c r="W7" s="480"/>
      <c r="X7" s="480"/>
      <c r="Y7" s="480"/>
      <c r="Z7" s="478" t="s">
        <v>608</v>
      </c>
      <c r="AA7" s="478"/>
      <c r="AB7" s="478"/>
      <c r="AC7" s="478"/>
      <c r="AD7" s="478"/>
      <c r="AE7" s="478"/>
      <c r="AF7" s="478"/>
      <c r="AG7" s="478"/>
      <c r="AH7" s="478"/>
    </row>
    <row r="8" spans="1:34" s="44" customFormat="1" ht="34.200000000000003" customHeight="1">
      <c r="A8" s="43" t="s">
        <v>609</v>
      </c>
      <c r="B8" s="43" t="s">
        <v>610</v>
      </c>
      <c r="C8" s="43" t="s">
        <v>611</v>
      </c>
      <c r="D8" s="59" t="s">
        <v>79</v>
      </c>
      <c r="E8" s="59" t="s">
        <v>403</v>
      </c>
      <c r="F8" s="59" t="s">
        <v>81</v>
      </c>
      <c r="G8" s="59" t="s">
        <v>374</v>
      </c>
      <c r="H8" s="59" t="s">
        <v>373</v>
      </c>
      <c r="I8" s="59" t="s">
        <v>105</v>
      </c>
      <c r="J8" s="59" t="s">
        <v>85</v>
      </c>
      <c r="K8" s="59" t="s">
        <v>377</v>
      </c>
      <c r="L8" s="59" t="s">
        <v>371</v>
      </c>
      <c r="M8" s="59" t="s">
        <v>372</v>
      </c>
      <c r="N8" s="59" t="s">
        <v>612</v>
      </c>
      <c r="O8" s="59" t="s">
        <v>613</v>
      </c>
      <c r="P8" s="61" t="s">
        <v>79</v>
      </c>
      <c r="Q8" s="61" t="s">
        <v>81</v>
      </c>
      <c r="R8" s="61" t="s">
        <v>374</v>
      </c>
      <c r="S8" s="61" t="s">
        <v>373</v>
      </c>
      <c r="T8" s="61" t="s">
        <v>526</v>
      </c>
      <c r="U8" s="61" t="s">
        <v>528</v>
      </c>
      <c r="V8" s="61" t="s">
        <v>105</v>
      </c>
      <c r="W8" s="61" t="s">
        <v>87</v>
      </c>
      <c r="X8" s="61" t="s">
        <v>103</v>
      </c>
      <c r="Y8" s="61" t="s">
        <v>614</v>
      </c>
      <c r="Z8" s="64" t="s">
        <v>79</v>
      </c>
      <c r="AA8" s="64" t="s">
        <v>81</v>
      </c>
      <c r="AB8" s="64" t="s">
        <v>83</v>
      </c>
      <c r="AC8" s="64" t="s">
        <v>105</v>
      </c>
      <c r="AD8" s="64" t="s">
        <v>85</v>
      </c>
      <c r="AE8" s="64" t="s">
        <v>87</v>
      </c>
      <c r="AF8" s="64" t="s">
        <v>103</v>
      </c>
      <c r="AG8" s="64" t="s">
        <v>615</v>
      </c>
      <c r="AH8" s="64" t="s">
        <v>616</v>
      </c>
    </row>
    <row r="9" spans="1:34">
      <c r="A9" s="182" t="s">
        <v>519</v>
      </c>
      <c r="B9" s="11" t="s">
        <v>382</v>
      </c>
      <c r="C9" s="11" t="s">
        <v>617</v>
      </c>
      <c r="D9" s="207">
        <f>INDEX('GCAM baselines'!$B$442:$N$472,MATCH('Hybrid GCAM-EPS CO2e baseline'!$B9,'GCAM baselines'!$A$442:$A$472,0),MATCH('Hybrid GCAM-EPS CO2e baseline'!D$8,'GCAM baselines'!$B$441:$N$441,0))</f>
        <v>25168.511189812438</v>
      </c>
      <c r="E9" s="207">
        <f>INDEX('GCAM baselines'!$B$442:$N$472,MATCH('Hybrid GCAM-EPS CO2e baseline'!$B9,'GCAM baselines'!$A$442:$A$472,0),MATCH('Hybrid GCAM-EPS CO2e baseline'!E$8,'GCAM baselines'!$B$441:$N$441,0))</f>
        <v>6164.7210947010481</v>
      </c>
      <c r="F9" s="207">
        <f>INDEX('GCAM baselines'!$B$442:$N$472,MATCH('Hybrid GCAM-EPS CO2e baseline'!$B9,'GCAM baselines'!$A$442:$A$472,0),MATCH('Hybrid GCAM-EPS CO2e baseline'!F$8,'GCAM baselines'!$B$441:$N$441,0))</f>
        <v>31685.005694494492</v>
      </c>
      <c r="G9" s="207">
        <f>INDEX('GCAM baselines'!$B$442:$N$472,MATCH('Hybrid GCAM-EPS CO2e baseline'!$B9,'GCAM baselines'!$A$442:$A$472,0),MATCH('Hybrid GCAM-EPS CO2e baseline'!G$8,'GCAM baselines'!$B$441:$N$441,0))</f>
        <v>18051.441800733195</v>
      </c>
      <c r="H9" s="207">
        <f>INDEX('GCAM baselines'!$B$442:$N$472,MATCH('Hybrid GCAM-EPS CO2e baseline'!$B9,'GCAM baselines'!$A$442:$A$472,0),MATCH('Hybrid GCAM-EPS CO2e baseline'!H$8,'GCAM baselines'!$B$441:$N$441,0))</f>
        <v>7558.7023089495724</v>
      </c>
      <c r="I9" s="207">
        <f>INDEX('GCAM baselines'!$B$442:$N$472,MATCH('Hybrid GCAM-EPS CO2e baseline'!$B9,'GCAM baselines'!$A$442:$A$472,0),MATCH('Hybrid GCAM-EPS CO2e baseline'!I$8,'GCAM baselines'!$B$441:$N$441,0))</f>
        <v>13955.94808819561</v>
      </c>
      <c r="J9" s="207">
        <f>INDEX('GCAM baselines'!$B$442:$N$472,MATCH('Hybrid GCAM-EPS CO2e baseline'!$B9,'GCAM baselines'!$A$442:$A$472,0),MATCH('Hybrid GCAM-EPS CO2e baseline'!J$8,'GCAM baselines'!$B$441:$N$441,0))</f>
        <v>45833.787473296674</v>
      </c>
      <c r="K9" s="207">
        <f>INDEX('GCAM baselines'!$B$442:$N$472,MATCH('Hybrid GCAM-EPS CO2e baseline'!$B9,'GCAM baselines'!$A$442:$A$472,0),MATCH('Hybrid GCAM-EPS CO2e baseline'!K$8,'GCAM baselines'!$B$441:$N$441,0))</f>
        <v>2432.1611687419991</v>
      </c>
      <c r="L9" s="207">
        <f>INDEX('GCAM baselines'!$B$442:$N$472,MATCH('Hybrid GCAM-EPS CO2e baseline'!$B9,'GCAM baselines'!$A$442:$A$472,0),MATCH('Hybrid GCAM-EPS CO2e baseline'!L$8,'GCAM baselines'!$B$441:$N$441,0))</f>
        <v>651.28139636480921</v>
      </c>
      <c r="M9" s="207">
        <f>INDEX('GCAM baselines'!$B$442:$N$472,MATCH('Hybrid GCAM-EPS CO2e baseline'!$B9,'GCAM baselines'!$A$442:$A$472,0),MATCH('Hybrid GCAM-EPS CO2e baseline'!M$8,'GCAM baselines'!$B$441:$N$441,0))</f>
        <v>-23068.948637973575</v>
      </c>
      <c r="N9" s="207">
        <f>SUM(D9:M9)</f>
        <v>128432.61157731627</v>
      </c>
      <c r="O9" s="29">
        <f>N9/$N$42</f>
        <v>7.086895268293722E-2</v>
      </c>
      <c r="P9" s="207">
        <f t="array" ref="P9:X9">TRANSPOSE('EPS baselines'!B199:B208)*1000</f>
        <v>37902.810000000005</v>
      </c>
      <c r="Q9" s="207">
        <v>13792.866999999998</v>
      </c>
      <c r="R9" s="207">
        <v>11423.166999999999</v>
      </c>
      <c r="S9" s="207">
        <v>4592.7619999999997</v>
      </c>
      <c r="T9" s="207">
        <v>44151.26999999999</v>
      </c>
      <c r="U9" s="207">
        <v>28808.751599999996</v>
      </c>
      <c r="V9" s="207">
        <v>15342.514000000003</v>
      </c>
      <c r="W9" s="207">
        <v>1676.4593</v>
      </c>
      <c r="X9" s="207">
        <v>-5790.9270000000006</v>
      </c>
      <c r="Y9" s="207">
        <f>SUM(P9:S9,U9:X9)</f>
        <v>107748.40389999999</v>
      </c>
      <c r="Z9" s="223">
        <f>P9</f>
        <v>37902.810000000005</v>
      </c>
      <c r="AA9" s="223">
        <f>Q9</f>
        <v>13792.866999999998</v>
      </c>
      <c r="AB9" s="223">
        <f>SUM(R9:S9)</f>
        <v>16015.929</v>
      </c>
      <c r="AC9" s="223">
        <f>V9</f>
        <v>15342.514000000003</v>
      </c>
      <c r="AD9" s="223">
        <f>U9</f>
        <v>28808.751599999996</v>
      </c>
      <c r="AE9" s="223">
        <f>W9</f>
        <v>1676.4593</v>
      </c>
      <c r="AF9" s="223">
        <f>X9</f>
        <v>-5790.9270000000006</v>
      </c>
      <c r="AG9" s="207">
        <f>SUM(Z9:AF9)</f>
        <v>107748.40389999999</v>
      </c>
      <c r="AH9" s="29" t="s">
        <v>198</v>
      </c>
    </row>
    <row r="10" spans="1:34">
      <c r="A10" s="12" t="s">
        <v>519</v>
      </c>
      <c r="B10" t="s">
        <v>130</v>
      </c>
      <c r="C10" t="s">
        <v>130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28"/>
      <c r="P10" s="45">
        <f t="array" ref="P10:X10">TRANSPOSE('EPS baselines'!C199:C208)*1000</f>
        <v>33388.47</v>
      </c>
      <c r="Q10" s="45">
        <v>13792.879999999997</v>
      </c>
      <c r="R10" s="45">
        <v>9850.3749999999982</v>
      </c>
      <c r="S10" s="45">
        <v>4020.37</v>
      </c>
      <c r="T10" s="45">
        <v>41649.239999999991</v>
      </c>
      <c r="U10" s="45">
        <v>27896.997100000004</v>
      </c>
      <c r="V10" s="45">
        <v>14112.698000000004</v>
      </c>
      <c r="W10" s="45">
        <v>1770.9101000000003</v>
      </c>
      <c r="X10" s="45">
        <v>-5790.924</v>
      </c>
      <c r="Y10" s="45">
        <f>SUM(P10:S10,U10:X10)</f>
        <v>99041.776200000008</v>
      </c>
      <c r="Z10" s="65">
        <f>P10</f>
        <v>33388.47</v>
      </c>
      <c r="AA10" s="65">
        <f t="shared" ref="AA10:AA11" si="0">Q10</f>
        <v>13792.879999999997</v>
      </c>
      <c r="AB10" s="65">
        <f t="shared" ref="AB10:AB11" si="1">SUM(R10:S10)</f>
        <v>13870.744999999999</v>
      </c>
      <c r="AC10" s="65">
        <f t="shared" ref="AC10:AC11" si="2">V10</f>
        <v>14112.698000000004</v>
      </c>
      <c r="AD10" s="65">
        <f t="shared" ref="AD10:AD11" si="3">U10</f>
        <v>27896.997100000004</v>
      </c>
      <c r="AE10" s="65">
        <f t="shared" ref="AE10:AE11" si="4">W10</f>
        <v>1770.9101000000003</v>
      </c>
      <c r="AF10" s="65">
        <f t="shared" ref="AF10:AF11" si="5">X10</f>
        <v>-5790.924</v>
      </c>
      <c r="AG10" s="45">
        <f t="shared" ref="AG10:AG11" si="6">SUM(Z10:AF10)</f>
        <v>99041.776200000008</v>
      </c>
      <c r="AH10" s="28">
        <f t="shared" ref="AH10:AH37" si="7">AG10/$AG$42</f>
        <v>5.6757145754298972E-2</v>
      </c>
    </row>
    <row r="11" spans="1:34">
      <c r="A11" s="12" t="s">
        <v>519</v>
      </c>
      <c r="B11" t="s">
        <v>540</v>
      </c>
      <c r="C11" t="s">
        <v>540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28"/>
      <c r="P11" s="45">
        <f t="array" ref="P11:X11">TRANSPOSE('EPS baselines'!D199:D208)*1000</f>
        <v>5507.351286675439</v>
      </c>
      <c r="Q11" s="45">
        <v>1111.721377144434</v>
      </c>
      <c r="R11" s="45">
        <v>2032.9755652740787</v>
      </c>
      <c r="S11" s="45">
        <v>467.69480712319557</v>
      </c>
      <c r="T11" s="45">
        <v>4106.3328317374826</v>
      </c>
      <c r="U11" s="45">
        <v>2647.9404813089559</v>
      </c>
      <c r="V11" s="45">
        <v>1563.9270968147046</v>
      </c>
      <c r="W11" s="45">
        <v>281.71844953133137</v>
      </c>
      <c r="X11" s="45">
        <v>-486.9122843356717</v>
      </c>
      <c r="Y11" s="45">
        <f>SUM(P11:S11,U11:X11)</f>
        <v>13126.41677953647</v>
      </c>
      <c r="Z11" s="65">
        <f t="shared" ref="Z11" si="8">P11</f>
        <v>5507.351286675439</v>
      </c>
      <c r="AA11" s="65">
        <f t="shared" si="0"/>
        <v>1111.721377144434</v>
      </c>
      <c r="AB11" s="65">
        <f t="shared" si="1"/>
        <v>2500.6703723972741</v>
      </c>
      <c r="AC11" s="65">
        <f t="shared" si="2"/>
        <v>1563.9270968147046</v>
      </c>
      <c r="AD11" s="65">
        <f t="shared" si="3"/>
        <v>2647.9404813089559</v>
      </c>
      <c r="AE11" s="65">
        <f t="shared" si="4"/>
        <v>281.71844953133137</v>
      </c>
      <c r="AF11" s="65">
        <f t="shared" si="5"/>
        <v>-486.9122843356717</v>
      </c>
      <c r="AG11" s="45">
        <f t="shared" si="6"/>
        <v>13126.416779536468</v>
      </c>
      <c r="AH11" s="28">
        <f t="shared" si="7"/>
        <v>7.522259585524548E-3</v>
      </c>
    </row>
    <row r="12" spans="1:34">
      <c r="A12" s="12" t="s">
        <v>520</v>
      </c>
      <c r="B12" t="s">
        <v>370</v>
      </c>
      <c r="C12" t="s">
        <v>288</v>
      </c>
      <c r="D12" s="45">
        <f>INDEX('GCAM baselines'!$B$442:$N$472,MATCH('Hybrid GCAM-EPS CO2e baseline'!$B12,'GCAM baselines'!$A$442:$A$472,0),MATCH('Hybrid GCAM-EPS CO2e baseline'!D$8,'GCAM baselines'!$B$441:$N$441,0))</f>
        <v>3227.747837445826</v>
      </c>
      <c r="E12" s="45">
        <f>INDEX('GCAM baselines'!$B$442:$N$472,MATCH('Hybrid GCAM-EPS CO2e baseline'!$B12,'GCAM baselines'!$A$442:$A$472,0),MATCH('Hybrid GCAM-EPS CO2e baseline'!E$8,'GCAM baselines'!$B$441:$N$441,0))</f>
        <v>693.46230573174989</v>
      </c>
      <c r="F12" s="45">
        <f>INDEX('GCAM baselines'!$B$442:$N$472,MATCH('Hybrid GCAM-EPS CO2e baseline'!$B12,'GCAM baselines'!$A$442:$A$472,0),MATCH('Hybrid GCAM-EPS CO2e baseline'!F$8,'GCAM baselines'!$B$441:$N$441,0))</f>
        <v>3142.6289433213997</v>
      </c>
      <c r="G12" s="45">
        <f>INDEX('GCAM baselines'!$B$442:$N$472,MATCH('Hybrid GCAM-EPS CO2e baseline'!$B12,'GCAM baselines'!$A$442:$A$472,0),MATCH('Hybrid GCAM-EPS CO2e baseline'!G$8,'GCAM baselines'!$B$441:$N$441,0))</f>
        <v>8492.9518906376088</v>
      </c>
      <c r="H12" s="45">
        <f>INDEX('GCAM baselines'!$B$442:$N$472,MATCH('Hybrid GCAM-EPS CO2e baseline'!$B12,'GCAM baselines'!$A$442:$A$472,0),MATCH('Hybrid GCAM-EPS CO2e baseline'!H$8,'GCAM baselines'!$B$441:$N$441,0))</f>
        <v>1102.913216304695</v>
      </c>
      <c r="I12" s="45">
        <f>INDEX('GCAM baselines'!$B$442:$N$472,MATCH('Hybrid GCAM-EPS CO2e baseline'!$B12,'GCAM baselines'!$A$442:$A$472,0),MATCH('Hybrid GCAM-EPS CO2e baseline'!I$8,'GCAM baselines'!$B$441:$N$441,0))</f>
        <v>11742.513094647813</v>
      </c>
      <c r="J12" s="45">
        <f>INDEX('GCAM baselines'!$B$442:$N$472,MATCH('Hybrid GCAM-EPS CO2e baseline'!$B12,'GCAM baselines'!$A$442:$A$472,0),MATCH('Hybrid GCAM-EPS CO2e baseline'!J$8,'GCAM baselines'!$B$441:$N$441,0))</f>
        <v>14956.733864636833</v>
      </c>
      <c r="K12" s="45">
        <f>INDEX('GCAM baselines'!$B$442:$N$472,MATCH('Hybrid GCAM-EPS CO2e baseline'!$B12,'GCAM baselines'!$A$442:$A$472,0),MATCH('Hybrid GCAM-EPS CO2e baseline'!K$8,'GCAM baselines'!$B$441:$N$441,0))</f>
        <v>0</v>
      </c>
      <c r="L12" s="45">
        <f>INDEX('GCAM baselines'!$B$442:$N$472,MATCH('Hybrid GCAM-EPS CO2e baseline'!$B12,'GCAM baselines'!$A$442:$A$472,0),MATCH('Hybrid GCAM-EPS CO2e baseline'!L$8,'GCAM baselines'!$B$441:$N$441,0))</f>
        <v>237.25450196798198</v>
      </c>
      <c r="M12" s="45">
        <f>INDEX('GCAM baselines'!$B$442:$N$472,MATCH('Hybrid GCAM-EPS CO2e baseline'!$B12,'GCAM baselines'!$A$442:$A$472,0),MATCH('Hybrid GCAM-EPS CO2e baseline'!M$8,'GCAM baselines'!$B$441:$N$441,0))</f>
        <v>-11423.760430703736</v>
      </c>
      <c r="N12" s="45">
        <f t="shared" ref="N12:N40" si="9">SUM(D12:M12)</f>
        <v>32172.445223990177</v>
      </c>
      <c r="O12" s="28">
        <f t="shared" ref="O12:O41" si="10">N12/$N$42</f>
        <v>1.7752714596952469E-2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>
        <f>SUM(D12:E12)</f>
        <v>3921.2101431775759</v>
      </c>
      <c r="AA12" s="45">
        <f t="shared" ref="AA12:AA17" si="11">F12</f>
        <v>3142.6289433213997</v>
      </c>
      <c r="AB12" s="45">
        <f t="shared" ref="AB12:AB17" si="12">SUM(G12:H12)</f>
        <v>9595.8651069423031</v>
      </c>
      <c r="AC12" s="45">
        <f>I12</f>
        <v>11742.513094647813</v>
      </c>
      <c r="AD12" s="45">
        <f>J12</f>
        <v>14956.733864636833</v>
      </c>
      <c r="AE12" s="45">
        <f t="shared" ref="AE12:AE17" si="13">SUM(K12:L12)</f>
        <v>237.25450196798198</v>
      </c>
      <c r="AF12" s="45">
        <f t="shared" ref="AF12:AF17" si="14">M12</f>
        <v>-11423.760430703736</v>
      </c>
      <c r="AG12" s="45">
        <f t="shared" ref="AG12:AG41" si="15">SUM(Z12:AF12)</f>
        <v>32172.445223990169</v>
      </c>
      <c r="AH12" s="28">
        <f t="shared" si="7"/>
        <v>1.8436827699483543E-2</v>
      </c>
    </row>
    <row r="13" spans="1:34">
      <c r="A13" s="12" t="s">
        <v>520</v>
      </c>
      <c r="B13" t="s">
        <v>378</v>
      </c>
      <c r="C13" t="s">
        <v>286</v>
      </c>
      <c r="D13" s="45">
        <f>INDEX('GCAM baselines'!$B$442:$N$472,MATCH('Hybrid GCAM-EPS CO2e baseline'!$B13,'GCAM baselines'!$A$442:$A$472,0),MATCH('Hybrid GCAM-EPS CO2e baseline'!D$8,'GCAM baselines'!$B$441:$N$441,0))</f>
        <v>8354.6314693937165</v>
      </c>
      <c r="E13" s="45">
        <f>INDEX('GCAM baselines'!$B$442:$N$472,MATCH('Hybrid GCAM-EPS CO2e baseline'!$B13,'GCAM baselines'!$A$442:$A$472,0),MATCH('Hybrid GCAM-EPS CO2e baseline'!E$8,'GCAM baselines'!$B$441:$N$441,0))</f>
        <v>852.82451598149987</v>
      </c>
      <c r="F13" s="45">
        <f>INDEX('GCAM baselines'!$B$442:$N$472,MATCH('Hybrid GCAM-EPS CO2e baseline'!$B13,'GCAM baselines'!$A$442:$A$472,0),MATCH('Hybrid GCAM-EPS CO2e baseline'!F$8,'GCAM baselines'!$B$441:$N$441,0))</f>
        <v>6828.3403991043479</v>
      </c>
      <c r="G13" s="45">
        <f>INDEX('GCAM baselines'!$B$442:$N$472,MATCH('Hybrid GCAM-EPS CO2e baseline'!$B13,'GCAM baselines'!$A$442:$A$472,0),MATCH('Hybrid GCAM-EPS CO2e baseline'!G$8,'GCAM baselines'!$B$441:$N$441,0))</f>
        <v>3943.1609733839837</v>
      </c>
      <c r="H13" s="45">
        <f>INDEX('GCAM baselines'!$B$442:$N$472,MATCH('Hybrid GCAM-EPS CO2e baseline'!$B13,'GCAM baselines'!$A$442:$A$472,0),MATCH('Hybrid GCAM-EPS CO2e baseline'!H$8,'GCAM baselines'!$B$441:$N$441,0))</f>
        <v>1075.8603478834693</v>
      </c>
      <c r="I13" s="45">
        <f>INDEX('GCAM baselines'!$B$442:$N$472,MATCH('Hybrid GCAM-EPS CO2e baseline'!$B13,'GCAM baselines'!$A$442:$A$472,0),MATCH('Hybrid GCAM-EPS CO2e baseline'!I$8,'GCAM baselines'!$B$441:$N$441,0))</f>
        <v>3670.311383210696</v>
      </c>
      <c r="J13" s="45">
        <f>INDEX('GCAM baselines'!$B$442:$N$472,MATCH('Hybrid GCAM-EPS CO2e baseline'!$B13,'GCAM baselines'!$A$442:$A$472,0),MATCH('Hybrid GCAM-EPS CO2e baseline'!J$8,'GCAM baselines'!$B$441:$N$441,0))</f>
        <v>11745.48030870955</v>
      </c>
      <c r="K13" s="45">
        <f>INDEX('GCAM baselines'!$B$442:$N$472,MATCH('Hybrid GCAM-EPS CO2e baseline'!$B13,'GCAM baselines'!$A$442:$A$472,0),MATCH('Hybrid GCAM-EPS CO2e baseline'!K$8,'GCAM baselines'!$B$441:$N$441,0))</f>
        <v>0</v>
      </c>
      <c r="L13" s="45">
        <f>INDEX('GCAM baselines'!$B$442:$N$472,MATCH('Hybrid GCAM-EPS CO2e baseline'!$B13,'GCAM baselines'!$A$442:$A$472,0),MATCH('Hybrid GCAM-EPS CO2e baseline'!L$8,'GCAM baselines'!$B$441:$N$441,0))</f>
        <v>266.42083192828443</v>
      </c>
      <c r="M13" s="45">
        <f>INDEX('GCAM baselines'!$B$442:$N$472,MATCH('Hybrid GCAM-EPS CO2e baseline'!$B13,'GCAM baselines'!$A$442:$A$472,0),MATCH('Hybrid GCAM-EPS CO2e baseline'!M$8,'GCAM baselines'!$B$441:$N$441,0))</f>
        <v>-1166.4074372311659</v>
      </c>
      <c r="N13" s="45">
        <f t="shared" si="9"/>
        <v>35570.622792364382</v>
      </c>
      <c r="O13" s="28">
        <f t="shared" si="10"/>
        <v>1.9627824682651802E-2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>
        <f>SUM(D13:E13)</f>
        <v>9207.4559853752162</v>
      </c>
      <c r="AA13" s="45">
        <f t="shared" si="11"/>
        <v>6828.3403991043479</v>
      </c>
      <c r="AB13" s="45">
        <f t="shared" si="12"/>
        <v>5019.0213212674535</v>
      </c>
      <c r="AC13" s="45">
        <f t="shared" ref="AC13:AD17" si="16">I13</f>
        <v>3670.311383210696</v>
      </c>
      <c r="AD13" s="45">
        <f t="shared" si="16"/>
        <v>11745.48030870955</v>
      </c>
      <c r="AE13" s="45">
        <f t="shared" si="13"/>
        <v>266.42083192828443</v>
      </c>
      <c r="AF13" s="45">
        <f t="shared" si="14"/>
        <v>-1166.4074372311659</v>
      </c>
      <c r="AG13" s="45">
        <f t="shared" si="15"/>
        <v>35570.622792364382</v>
      </c>
      <c r="AH13" s="28">
        <f t="shared" si="7"/>
        <v>2.038419644575613E-2</v>
      </c>
    </row>
    <row r="14" spans="1:34">
      <c r="A14" s="12" t="s">
        <v>520</v>
      </c>
      <c r="B14" t="s">
        <v>379</v>
      </c>
      <c r="C14" t="s">
        <v>297</v>
      </c>
      <c r="D14" s="45">
        <f>INDEX('GCAM baselines'!$B$442:$N$472,MATCH('Hybrid GCAM-EPS CO2e baseline'!$B14,'GCAM baselines'!$A$442:$A$472,0),MATCH('Hybrid GCAM-EPS CO2e baseline'!D$8,'GCAM baselines'!$B$441:$N$441,0))</f>
        <v>2014.3981291795506</v>
      </c>
      <c r="E14" s="45">
        <f>INDEX('GCAM baselines'!$B$442:$N$472,MATCH('Hybrid GCAM-EPS CO2e baseline'!$B14,'GCAM baselines'!$A$442:$A$472,0),MATCH('Hybrid GCAM-EPS CO2e baseline'!E$8,'GCAM baselines'!$B$441:$N$441,0))</f>
        <v>228.61808694720003</v>
      </c>
      <c r="F14" s="45">
        <f>INDEX('GCAM baselines'!$B$442:$N$472,MATCH('Hybrid GCAM-EPS CO2e baseline'!$B14,'GCAM baselines'!$A$442:$A$472,0),MATCH('Hybrid GCAM-EPS CO2e baseline'!F$8,'GCAM baselines'!$B$441:$N$441,0))</f>
        <v>2359.3352834383586</v>
      </c>
      <c r="G14" s="45">
        <f>INDEX('GCAM baselines'!$B$442:$N$472,MATCH('Hybrid GCAM-EPS CO2e baseline'!$B14,'GCAM baselines'!$A$442:$A$472,0),MATCH('Hybrid GCAM-EPS CO2e baseline'!G$8,'GCAM baselines'!$B$441:$N$441,0))</f>
        <v>4437.7570284565982</v>
      </c>
      <c r="H14" s="45">
        <f>INDEX('GCAM baselines'!$B$442:$N$472,MATCH('Hybrid GCAM-EPS CO2e baseline'!$B14,'GCAM baselines'!$A$442:$A$472,0),MATCH('Hybrid GCAM-EPS CO2e baseline'!H$8,'GCAM baselines'!$B$441:$N$441,0))</f>
        <v>770.60094022347005</v>
      </c>
      <c r="I14" s="45">
        <f>INDEX('GCAM baselines'!$B$442:$N$472,MATCH('Hybrid GCAM-EPS CO2e baseline'!$B14,'GCAM baselines'!$A$442:$A$472,0),MATCH('Hybrid GCAM-EPS CO2e baseline'!I$8,'GCAM baselines'!$B$441:$N$441,0))</f>
        <v>7182.1550028263227</v>
      </c>
      <c r="J14" s="45">
        <f>INDEX('GCAM baselines'!$B$442:$N$472,MATCH('Hybrid GCAM-EPS CO2e baseline'!$B14,'GCAM baselines'!$A$442:$A$472,0),MATCH('Hybrid GCAM-EPS CO2e baseline'!J$8,'GCAM baselines'!$B$441:$N$441,0))</f>
        <v>11902.657470830984</v>
      </c>
      <c r="K14" s="45">
        <f>INDEX('GCAM baselines'!$B$442:$N$472,MATCH('Hybrid GCAM-EPS CO2e baseline'!$B14,'GCAM baselines'!$A$442:$A$472,0),MATCH('Hybrid GCAM-EPS CO2e baseline'!K$8,'GCAM baselines'!$B$441:$N$441,0))</f>
        <v>0</v>
      </c>
      <c r="L14" s="45">
        <f>INDEX('GCAM baselines'!$B$442:$N$472,MATCH('Hybrid GCAM-EPS CO2e baseline'!$B14,'GCAM baselines'!$A$442:$A$472,0),MATCH('Hybrid GCAM-EPS CO2e baseline'!L$8,'GCAM baselines'!$B$441:$N$441,0))</f>
        <v>240.80967667815219</v>
      </c>
      <c r="M14" s="45">
        <f>INDEX('GCAM baselines'!$B$442:$N$472,MATCH('Hybrid GCAM-EPS CO2e baseline'!$B14,'GCAM baselines'!$A$442:$A$472,0),MATCH('Hybrid GCAM-EPS CO2e baseline'!M$8,'GCAM baselines'!$B$441:$N$441,0))</f>
        <v>995.48382809182681</v>
      </c>
      <c r="N14" s="45">
        <f t="shared" si="9"/>
        <v>30131.815446672466</v>
      </c>
      <c r="O14" s="28">
        <f t="shared" si="10"/>
        <v>1.6626697665925089E-2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>
        <f t="shared" ref="Z14:Z17" si="17">SUM(D14:E14)</f>
        <v>2243.0162161267508</v>
      </c>
      <c r="AA14" s="45">
        <f t="shared" si="11"/>
        <v>2359.3352834383586</v>
      </c>
      <c r="AB14" s="45">
        <f t="shared" si="12"/>
        <v>5208.3579686800686</v>
      </c>
      <c r="AC14" s="45">
        <f t="shared" si="16"/>
        <v>7182.1550028263227</v>
      </c>
      <c r="AD14" s="45">
        <f t="shared" si="16"/>
        <v>11902.657470830984</v>
      </c>
      <c r="AE14" s="45">
        <f t="shared" si="13"/>
        <v>240.80967667815219</v>
      </c>
      <c r="AF14" s="45">
        <f t="shared" si="14"/>
        <v>995.48382809182681</v>
      </c>
      <c r="AG14" s="45">
        <f t="shared" si="15"/>
        <v>30131.815446672466</v>
      </c>
      <c r="AH14" s="28">
        <f t="shared" si="7"/>
        <v>1.7267418929310621E-2</v>
      </c>
    </row>
    <row r="15" spans="1:34">
      <c r="A15" s="12" t="s">
        <v>520</v>
      </c>
      <c r="B15" t="s">
        <v>380</v>
      </c>
      <c r="C15" t="s">
        <v>284</v>
      </c>
      <c r="D15" s="45">
        <f>INDEX('GCAM baselines'!$B$442:$N$472,MATCH('Hybrid GCAM-EPS CO2e baseline'!$B15,'GCAM baselines'!$A$442:$A$472,0),MATCH('Hybrid GCAM-EPS CO2e baseline'!D$8,'GCAM baselines'!$B$441:$N$441,0))</f>
        <v>6577.022084016241</v>
      </c>
      <c r="E15" s="45">
        <f>INDEX('GCAM baselines'!$B$442:$N$472,MATCH('Hybrid GCAM-EPS CO2e baseline'!$B15,'GCAM baselines'!$A$442:$A$472,0),MATCH('Hybrid GCAM-EPS CO2e baseline'!E$8,'GCAM baselines'!$B$441:$N$441,0))</f>
        <v>641.73886197119975</v>
      </c>
      <c r="F15" s="45">
        <f>INDEX('GCAM baselines'!$B$442:$N$472,MATCH('Hybrid GCAM-EPS CO2e baseline'!$B15,'GCAM baselines'!$A$442:$A$472,0),MATCH('Hybrid GCAM-EPS CO2e baseline'!F$8,'GCAM baselines'!$B$441:$N$441,0))</f>
        <v>4953.6452482112927</v>
      </c>
      <c r="G15" s="45">
        <f>INDEX('GCAM baselines'!$B$442:$N$472,MATCH('Hybrid GCAM-EPS CO2e baseline'!$B15,'GCAM baselines'!$A$442:$A$472,0),MATCH('Hybrid GCAM-EPS CO2e baseline'!G$8,'GCAM baselines'!$B$441:$N$441,0))</f>
        <v>19101.884393871576</v>
      </c>
      <c r="H15" s="45">
        <f>INDEX('GCAM baselines'!$B$442:$N$472,MATCH('Hybrid GCAM-EPS CO2e baseline'!$B15,'GCAM baselines'!$A$442:$A$472,0),MATCH('Hybrid GCAM-EPS CO2e baseline'!H$8,'GCAM baselines'!$B$441:$N$441,0))</f>
        <v>4681.279045970814</v>
      </c>
      <c r="I15" s="45">
        <f>INDEX('GCAM baselines'!$B$442:$N$472,MATCH('Hybrid GCAM-EPS CO2e baseline'!$B15,'GCAM baselines'!$A$442:$A$472,0),MATCH('Hybrid GCAM-EPS CO2e baseline'!I$8,'GCAM baselines'!$B$441:$N$441,0))</f>
        <v>18990.926536472358</v>
      </c>
      <c r="J15" s="45">
        <f>INDEX('GCAM baselines'!$B$442:$N$472,MATCH('Hybrid GCAM-EPS CO2e baseline'!$B15,'GCAM baselines'!$A$442:$A$472,0),MATCH('Hybrid GCAM-EPS CO2e baseline'!J$8,'GCAM baselines'!$B$441:$N$441,0))</f>
        <v>28970.979988663017</v>
      </c>
      <c r="K15" s="45">
        <f>INDEX('GCAM baselines'!$B$442:$N$472,MATCH('Hybrid GCAM-EPS CO2e baseline'!$B15,'GCAM baselines'!$A$442:$A$472,0),MATCH('Hybrid GCAM-EPS CO2e baseline'!K$8,'GCAM baselines'!$B$441:$N$441,0))</f>
        <v>0</v>
      </c>
      <c r="L15" s="45">
        <f>INDEX('GCAM baselines'!$B$442:$N$472,MATCH('Hybrid GCAM-EPS CO2e baseline'!$B15,'GCAM baselines'!$A$442:$A$472,0),MATCH('Hybrid GCAM-EPS CO2e baseline'!L$8,'GCAM baselines'!$B$441:$N$441,0))</f>
        <v>613.73288034519123</v>
      </c>
      <c r="M15" s="45">
        <f>INDEX('GCAM baselines'!$B$442:$N$472,MATCH('Hybrid GCAM-EPS CO2e baseline'!$B15,'GCAM baselines'!$A$442:$A$472,0),MATCH('Hybrid GCAM-EPS CO2e baseline'!M$8,'GCAM baselines'!$B$441:$N$441,0))</f>
        <v>-16128.281261430668</v>
      </c>
      <c r="N15" s="45">
        <f t="shared" si="9"/>
        <v>68402.92777809102</v>
      </c>
      <c r="O15" s="28">
        <f t="shared" si="10"/>
        <v>3.7744649061828263E-2</v>
      </c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>
        <f t="shared" si="17"/>
        <v>7218.7609459874411</v>
      </c>
      <c r="AA15" s="45">
        <f t="shared" si="11"/>
        <v>4953.6452482112927</v>
      </c>
      <c r="AB15" s="45">
        <f t="shared" si="12"/>
        <v>23783.163439842392</v>
      </c>
      <c r="AC15" s="45">
        <f t="shared" si="16"/>
        <v>18990.926536472358</v>
      </c>
      <c r="AD15" s="45">
        <f t="shared" si="16"/>
        <v>28970.979988663017</v>
      </c>
      <c r="AE15" s="45">
        <f t="shared" si="13"/>
        <v>613.73288034519123</v>
      </c>
      <c r="AF15" s="45">
        <f t="shared" si="14"/>
        <v>-16128.281261430668</v>
      </c>
      <c r="AG15" s="45">
        <f t="shared" si="15"/>
        <v>68402.92777809102</v>
      </c>
      <c r="AH15" s="28">
        <f t="shared" si="7"/>
        <v>3.9199165149078757E-2</v>
      </c>
    </row>
    <row r="16" spans="1:34">
      <c r="A16" s="12" t="s">
        <v>520</v>
      </c>
      <c r="B16" t="s">
        <v>300</v>
      </c>
      <c r="C16" t="s">
        <v>300</v>
      </c>
      <c r="D16" s="45">
        <f>INDEX('GCAM baselines'!$B$442:$N$472,MATCH('Hybrid GCAM-EPS CO2e baseline'!$B16,'GCAM baselines'!$A$442:$A$472,0),MATCH('Hybrid GCAM-EPS CO2e baseline'!D$8,'GCAM baselines'!$B$441:$N$441,0))</f>
        <v>1424.0634035691276</v>
      </c>
      <c r="E16" s="45">
        <f>INDEX('GCAM baselines'!$B$442:$N$472,MATCH('Hybrid GCAM-EPS CO2e baseline'!$B16,'GCAM baselines'!$A$442:$A$472,0),MATCH('Hybrid GCAM-EPS CO2e baseline'!E$8,'GCAM baselines'!$B$441:$N$441,0))</f>
        <v>334.36014134995003</v>
      </c>
      <c r="F16" s="45">
        <f>INDEX('GCAM baselines'!$B$442:$N$472,MATCH('Hybrid GCAM-EPS CO2e baseline'!$B16,'GCAM baselines'!$A$442:$A$472,0),MATCH('Hybrid GCAM-EPS CO2e baseline'!F$8,'GCAM baselines'!$B$441:$N$441,0))</f>
        <v>1776.9570193435941</v>
      </c>
      <c r="G16" s="45">
        <f>INDEX('GCAM baselines'!$B$442:$N$472,MATCH('Hybrid GCAM-EPS CO2e baseline'!$B16,'GCAM baselines'!$A$442:$A$472,0),MATCH('Hybrid GCAM-EPS CO2e baseline'!G$8,'GCAM baselines'!$B$441:$N$441,0))</f>
        <v>1197.3151662856992</v>
      </c>
      <c r="H16" s="45">
        <f>INDEX('GCAM baselines'!$B$442:$N$472,MATCH('Hybrid GCAM-EPS CO2e baseline'!$B16,'GCAM baselines'!$A$442:$A$472,0),MATCH('Hybrid GCAM-EPS CO2e baseline'!H$8,'GCAM baselines'!$B$441:$N$441,0))</f>
        <v>453.77828822245158</v>
      </c>
      <c r="I16" s="45">
        <f>INDEX('GCAM baselines'!$B$442:$N$472,MATCH('Hybrid GCAM-EPS CO2e baseline'!$B16,'GCAM baselines'!$A$442:$A$472,0),MATCH('Hybrid GCAM-EPS CO2e baseline'!I$8,'GCAM baselines'!$B$441:$N$441,0))</f>
        <v>4799.0430611779957</v>
      </c>
      <c r="J16" s="45">
        <f>INDEX('GCAM baselines'!$B$442:$N$472,MATCH('Hybrid GCAM-EPS CO2e baseline'!$B16,'GCAM baselines'!$A$442:$A$472,0),MATCH('Hybrid GCAM-EPS CO2e baseline'!J$8,'GCAM baselines'!$B$441:$N$441,0))</f>
        <v>3070.7224882924274</v>
      </c>
      <c r="K16" s="45">
        <f>INDEX('GCAM baselines'!$B$442:$N$472,MATCH('Hybrid GCAM-EPS CO2e baseline'!$B16,'GCAM baselines'!$A$442:$A$472,0),MATCH('Hybrid GCAM-EPS CO2e baseline'!K$8,'GCAM baselines'!$B$441:$N$441,0))</f>
        <v>0</v>
      </c>
      <c r="L16" s="45">
        <f>INDEX('GCAM baselines'!$B$442:$N$472,MATCH('Hybrid GCAM-EPS CO2e baseline'!$B16,'GCAM baselines'!$A$442:$A$472,0),MATCH('Hybrid GCAM-EPS CO2e baseline'!L$8,'GCAM baselines'!$B$441:$N$441,0))</f>
        <v>93.894545185538391</v>
      </c>
      <c r="M16" s="45">
        <f>INDEX('GCAM baselines'!$B$442:$N$472,MATCH('Hybrid GCAM-EPS CO2e baseline'!$B16,'GCAM baselines'!$A$442:$A$472,0),MATCH('Hybrid GCAM-EPS CO2e baseline'!M$8,'GCAM baselines'!$B$441:$N$441,0))</f>
        <v>-202.25825167800153</v>
      </c>
      <c r="N16" s="45">
        <f t="shared" si="9"/>
        <v>12947.875861748782</v>
      </c>
      <c r="O16" s="28">
        <f t="shared" si="10"/>
        <v>7.1446215296994409E-3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>
        <f t="shared" si="17"/>
        <v>1758.4235449190776</v>
      </c>
      <c r="AA16" s="45">
        <f t="shared" si="11"/>
        <v>1776.9570193435941</v>
      </c>
      <c r="AB16" s="45">
        <f t="shared" si="12"/>
        <v>1651.0934545081509</v>
      </c>
      <c r="AC16" s="45">
        <f t="shared" si="16"/>
        <v>4799.0430611779957</v>
      </c>
      <c r="AD16" s="45">
        <f t="shared" si="16"/>
        <v>3070.7224882924274</v>
      </c>
      <c r="AE16" s="45">
        <f t="shared" si="13"/>
        <v>93.894545185538391</v>
      </c>
      <c r="AF16" s="45">
        <f t="shared" si="14"/>
        <v>-202.25825167800153</v>
      </c>
      <c r="AG16" s="45">
        <f t="shared" si="15"/>
        <v>12947.875861748782</v>
      </c>
      <c r="AH16" s="28">
        <f t="shared" si="7"/>
        <v>7.4199444485916338E-3</v>
      </c>
    </row>
    <row r="17" spans="1:34">
      <c r="A17" s="12" t="s">
        <v>520</v>
      </c>
      <c r="B17" t="s">
        <v>381</v>
      </c>
      <c r="C17" t="s">
        <v>291</v>
      </c>
      <c r="D17" s="45">
        <f>INDEX('GCAM baselines'!$B$442:$N$472,MATCH('Hybrid GCAM-EPS CO2e baseline'!$B17,'GCAM baselines'!$A$442:$A$472,0),MATCH('Hybrid GCAM-EPS CO2e baseline'!D$8,'GCAM baselines'!$B$441:$N$441,0))</f>
        <v>3764.088302915683</v>
      </c>
      <c r="E17" s="45">
        <f>INDEX('GCAM baselines'!$B$442:$N$472,MATCH('Hybrid GCAM-EPS CO2e baseline'!$B17,'GCAM baselines'!$A$442:$A$472,0),MATCH('Hybrid GCAM-EPS CO2e baseline'!E$8,'GCAM baselines'!$B$441:$N$441,0))</f>
        <v>630.28790374940013</v>
      </c>
      <c r="F17" s="45">
        <f>INDEX('GCAM baselines'!$B$442:$N$472,MATCH('Hybrid GCAM-EPS CO2e baseline'!$B17,'GCAM baselines'!$A$442:$A$472,0),MATCH('Hybrid GCAM-EPS CO2e baseline'!F$8,'GCAM baselines'!$B$441:$N$441,0))</f>
        <v>5626.1150487162095</v>
      </c>
      <c r="G17" s="45">
        <f>INDEX('GCAM baselines'!$B$442:$N$472,MATCH('Hybrid GCAM-EPS CO2e baseline'!$B17,'GCAM baselines'!$A$442:$A$472,0),MATCH('Hybrid GCAM-EPS CO2e baseline'!G$8,'GCAM baselines'!$B$441:$N$441,0))</f>
        <v>750.1408488797332</v>
      </c>
      <c r="H17" s="45">
        <f>INDEX('GCAM baselines'!$B$442:$N$472,MATCH('Hybrid GCAM-EPS CO2e baseline'!$B17,'GCAM baselines'!$A$442:$A$472,0),MATCH('Hybrid GCAM-EPS CO2e baseline'!H$8,'GCAM baselines'!$B$441:$N$441,0))</f>
        <v>478.18850055557652</v>
      </c>
      <c r="I17" s="45">
        <f>INDEX('GCAM baselines'!$B$442:$N$472,MATCH('Hybrid GCAM-EPS CO2e baseline'!$B17,'GCAM baselines'!$A$442:$A$472,0),MATCH('Hybrid GCAM-EPS CO2e baseline'!I$8,'GCAM baselines'!$B$441:$N$441,0))</f>
        <v>5026.9081740838246</v>
      </c>
      <c r="J17" s="45">
        <f>INDEX('GCAM baselines'!$B$442:$N$472,MATCH('Hybrid GCAM-EPS CO2e baseline'!$B17,'GCAM baselines'!$A$442:$A$472,0),MATCH('Hybrid GCAM-EPS CO2e baseline'!J$8,'GCAM baselines'!$B$441:$N$441,0))</f>
        <v>6157.9947829198554</v>
      </c>
      <c r="K17" s="45">
        <f>INDEX('GCAM baselines'!$B$442:$N$472,MATCH('Hybrid GCAM-EPS CO2e baseline'!$B17,'GCAM baselines'!$A$442:$A$472,0),MATCH('Hybrid GCAM-EPS CO2e baseline'!K$8,'GCAM baselines'!$B$441:$N$441,0))</f>
        <v>0</v>
      </c>
      <c r="L17" s="45">
        <f>INDEX('GCAM baselines'!$B$442:$N$472,MATCH('Hybrid GCAM-EPS CO2e baseline'!$B17,'GCAM baselines'!$A$442:$A$472,0),MATCH('Hybrid GCAM-EPS CO2e baseline'!L$8,'GCAM baselines'!$B$441:$N$441,0))</f>
        <v>107.5510980646695</v>
      </c>
      <c r="M17" s="45">
        <f>INDEX('GCAM baselines'!$B$442:$N$472,MATCH('Hybrid GCAM-EPS CO2e baseline'!$B17,'GCAM baselines'!$A$442:$A$472,0),MATCH('Hybrid GCAM-EPS CO2e baseline'!M$8,'GCAM baselines'!$B$441:$N$441,0))</f>
        <v>323.49460963787567</v>
      </c>
      <c r="N17" s="45">
        <f t="shared" si="9"/>
        <v>22864.769269522829</v>
      </c>
      <c r="O17" s="28">
        <f t="shared" si="10"/>
        <v>1.261675077355731E-2</v>
      </c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>
        <f t="shared" si="17"/>
        <v>4394.3762066650834</v>
      </c>
      <c r="AA17" s="45">
        <f t="shared" si="11"/>
        <v>5626.1150487162095</v>
      </c>
      <c r="AB17" s="45">
        <f t="shared" si="12"/>
        <v>1228.3293494353097</v>
      </c>
      <c r="AC17" s="45">
        <f t="shared" si="16"/>
        <v>5026.9081740838246</v>
      </c>
      <c r="AD17" s="45">
        <f t="shared" si="16"/>
        <v>6157.9947829198554</v>
      </c>
      <c r="AE17" s="45">
        <f t="shared" si="13"/>
        <v>107.5510980646695</v>
      </c>
      <c r="AF17" s="45">
        <f t="shared" si="14"/>
        <v>323.49460963787567</v>
      </c>
      <c r="AG17" s="45">
        <f t="shared" si="15"/>
        <v>22864.769269522829</v>
      </c>
      <c r="AH17" s="28">
        <f t="shared" si="7"/>
        <v>1.3102945967448463E-2</v>
      </c>
    </row>
    <row r="18" spans="1:34">
      <c r="A18" s="12" t="s">
        <v>519</v>
      </c>
      <c r="B18" t="s">
        <v>283</v>
      </c>
      <c r="C18" t="s">
        <v>283</v>
      </c>
      <c r="D18" s="45">
        <f>INDEX('GCAM baselines'!$B$442:$N$472,MATCH('Hybrid GCAM-EPS CO2e baseline'!$B18,'GCAM baselines'!$A$442:$A$472,0),MATCH('Hybrid GCAM-EPS CO2e baseline'!D$8,'GCAM baselines'!$B$441:$N$441,0))</f>
        <v>7443.1070382435746</v>
      </c>
      <c r="E18" s="45">
        <f>INDEX('GCAM baselines'!$B$442:$N$472,MATCH('Hybrid GCAM-EPS CO2e baseline'!$B18,'GCAM baselines'!$A$442:$A$472,0),MATCH('Hybrid GCAM-EPS CO2e baseline'!E$8,'GCAM baselines'!$B$441:$N$441,0))</f>
        <v>871.3653833640999</v>
      </c>
      <c r="F18" s="45">
        <f>INDEX('GCAM baselines'!$B$442:$N$472,MATCH('Hybrid GCAM-EPS CO2e baseline'!$B18,'GCAM baselines'!$A$442:$A$472,0),MATCH('Hybrid GCAM-EPS CO2e baseline'!F$8,'GCAM baselines'!$B$441:$N$441,0))</f>
        <v>3406.2362815701872</v>
      </c>
      <c r="G18" s="45">
        <f>INDEX('GCAM baselines'!$B$442:$N$472,MATCH('Hybrid GCAM-EPS CO2e baseline'!$B18,'GCAM baselines'!$A$442:$A$472,0),MATCH('Hybrid GCAM-EPS CO2e baseline'!G$8,'GCAM baselines'!$B$441:$N$441,0))</f>
        <v>1461.4632128588382</v>
      </c>
      <c r="H18" s="45">
        <f>INDEX('GCAM baselines'!$B$442:$N$472,MATCH('Hybrid GCAM-EPS CO2e baseline'!$B18,'GCAM baselines'!$A$442:$A$472,0),MATCH('Hybrid GCAM-EPS CO2e baseline'!H$8,'GCAM baselines'!$B$441:$N$441,0))</f>
        <v>688.6976715307128</v>
      </c>
      <c r="I18" s="45">
        <f>INDEX('GCAM baselines'!$B$442:$N$472,MATCH('Hybrid GCAM-EPS CO2e baseline'!$B18,'GCAM baselines'!$A$442:$A$472,0),MATCH('Hybrid GCAM-EPS CO2e baseline'!I$8,'GCAM baselines'!$B$441:$N$441,0))</f>
        <v>16947.709047961343</v>
      </c>
      <c r="J18" s="45">
        <f>INDEX('GCAM baselines'!$B$442:$N$472,MATCH('Hybrid GCAM-EPS CO2e baseline'!$B18,'GCAM baselines'!$A$442:$A$472,0),MATCH('Hybrid GCAM-EPS CO2e baseline'!J$8,'GCAM baselines'!$B$441:$N$441,0))</f>
        <v>18051.023436652886</v>
      </c>
      <c r="K18" s="45">
        <f>INDEX('GCAM baselines'!$B$442:$N$472,MATCH('Hybrid GCAM-EPS CO2e baseline'!$B18,'GCAM baselines'!$A$442:$A$472,0),MATCH('Hybrid GCAM-EPS CO2e baseline'!K$8,'GCAM baselines'!$B$441:$N$441,0))</f>
        <v>0</v>
      </c>
      <c r="L18" s="45">
        <f>INDEX('GCAM baselines'!$B$442:$N$472,MATCH('Hybrid GCAM-EPS CO2e baseline'!$B18,'GCAM baselines'!$A$442:$A$472,0),MATCH('Hybrid GCAM-EPS CO2e baseline'!L$8,'GCAM baselines'!$B$441:$N$441,0))</f>
        <v>192.78981736613864</v>
      </c>
      <c r="M18" s="45">
        <f>INDEX('GCAM baselines'!$B$442:$N$472,MATCH('Hybrid GCAM-EPS CO2e baseline'!$B18,'GCAM baselines'!$A$442:$A$472,0),MATCH('Hybrid GCAM-EPS CO2e baseline'!M$8,'GCAM baselines'!$B$441:$N$441,0))</f>
        <v>-6174.7548368662774</v>
      </c>
      <c r="N18" s="45">
        <f t="shared" si="9"/>
        <v>42887.637052681508</v>
      </c>
      <c r="O18" s="28">
        <f t="shared" si="10"/>
        <v>2.3665343900133612E-2</v>
      </c>
      <c r="P18" s="45" cm="1">
        <f t="array" ref="P18:X18">TRANSPOSE('EPS baselines'!B472:B480)*1000</f>
        <v>10303.771999999999</v>
      </c>
      <c r="Q18" s="45">
        <v>1531.3451999999997</v>
      </c>
      <c r="R18" s="45">
        <v>541.81409999999994</v>
      </c>
      <c r="S18" s="45">
        <v>100.09127999999997</v>
      </c>
      <c r="T18" s="45">
        <v>35927.584000000003</v>
      </c>
      <c r="U18" s="45">
        <v>16132.504000000004</v>
      </c>
      <c r="V18" s="45">
        <v>19795.083000000006</v>
      </c>
      <c r="W18" s="45">
        <v>0</v>
      </c>
      <c r="X18" s="45">
        <v>21790.674999999988</v>
      </c>
      <c r="Y18" s="45">
        <f>SUM(P18:S18,U18:X18)</f>
        <v>70195.284580000007</v>
      </c>
      <c r="Z18" s="65">
        <f>P18</f>
        <v>10303.771999999999</v>
      </c>
      <c r="AA18" s="65">
        <f>Q18</f>
        <v>1531.3451999999997</v>
      </c>
      <c r="AB18" s="65">
        <f>SUM(R18:S18)</f>
        <v>641.90537999999992</v>
      </c>
      <c r="AC18" s="65">
        <f>V18</f>
        <v>19795.083000000006</v>
      </c>
      <c r="AD18" s="65">
        <f>U18</f>
        <v>16132.504000000004</v>
      </c>
      <c r="AE18" s="65">
        <f>W18</f>
        <v>0</v>
      </c>
      <c r="AF18" s="65">
        <f>X18</f>
        <v>21790.674999999988</v>
      </c>
      <c r="AG18" s="45">
        <f t="shared" si="15"/>
        <v>70195.284579999992</v>
      </c>
      <c r="AH18" s="28">
        <f t="shared" si="7"/>
        <v>4.0226297942459098E-2</v>
      </c>
    </row>
    <row r="19" spans="1:34">
      <c r="A19" s="12" t="s">
        <v>519</v>
      </c>
      <c r="B19" t="s">
        <v>282</v>
      </c>
      <c r="C19" t="s">
        <v>282</v>
      </c>
      <c r="D19" s="45">
        <f>INDEX('GCAM baselines'!$B$442:$N$472,MATCH('Hybrid GCAM-EPS CO2e baseline'!$B19,'GCAM baselines'!$A$442:$A$472,0),MATCH('Hybrid GCAM-EPS CO2e baseline'!D$8,'GCAM baselines'!$B$441:$N$441,0))</f>
        <v>4827.5579829201888</v>
      </c>
      <c r="E19" s="45">
        <f>INDEX('GCAM baselines'!$B$442:$N$472,MATCH('Hybrid GCAM-EPS CO2e baseline'!$B19,'GCAM baselines'!$A$442:$A$472,0),MATCH('Hybrid GCAM-EPS CO2e baseline'!E$8,'GCAM baselines'!$B$441:$N$441,0))</f>
        <v>120.85471653786998</v>
      </c>
      <c r="F19" s="45">
        <f>INDEX('GCAM baselines'!$B$442:$N$472,MATCH('Hybrid GCAM-EPS CO2e baseline'!$B19,'GCAM baselines'!$A$442:$A$472,0),MATCH('Hybrid GCAM-EPS CO2e baseline'!F$8,'GCAM baselines'!$B$441:$N$441,0))</f>
        <v>3420.8965522441663</v>
      </c>
      <c r="G19" s="45">
        <f>INDEX('GCAM baselines'!$B$442:$N$472,MATCH('Hybrid GCAM-EPS CO2e baseline'!$B19,'GCAM baselines'!$A$442:$A$472,0),MATCH('Hybrid GCAM-EPS CO2e baseline'!G$8,'GCAM baselines'!$B$441:$N$441,0))</f>
        <v>1729.4793198810112</v>
      </c>
      <c r="H19" s="45">
        <f>INDEX('GCAM baselines'!$B$442:$N$472,MATCH('Hybrid GCAM-EPS CO2e baseline'!$B19,'GCAM baselines'!$A$442:$A$472,0),MATCH('Hybrid GCAM-EPS CO2e baseline'!H$8,'GCAM baselines'!$B$441:$N$441,0))</f>
        <v>1423.222851246119</v>
      </c>
      <c r="I19" s="45">
        <f>INDEX('GCAM baselines'!$B$442:$N$472,MATCH('Hybrid GCAM-EPS CO2e baseline'!$B19,'GCAM baselines'!$A$442:$A$472,0),MATCH('Hybrid GCAM-EPS CO2e baseline'!I$8,'GCAM baselines'!$B$441:$N$441,0))</f>
        <v>2926.9093592201316</v>
      </c>
      <c r="J19" s="45">
        <f>INDEX('GCAM baselines'!$B$442:$N$472,MATCH('Hybrid GCAM-EPS CO2e baseline'!$B19,'GCAM baselines'!$A$442:$A$472,0),MATCH('Hybrid GCAM-EPS CO2e baseline'!J$8,'GCAM baselines'!$B$441:$N$441,0))</f>
        <v>10090.644746757345</v>
      </c>
      <c r="K19" s="45">
        <f>INDEX('GCAM baselines'!$B$442:$N$472,MATCH('Hybrid GCAM-EPS CO2e baseline'!$B19,'GCAM baselines'!$A$442:$A$472,0),MATCH('Hybrid GCAM-EPS CO2e baseline'!K$8,'GCAM baselines'!$B$441:$N$441,0))</f>
        <v>0</v>
      </c>
      <c r="L19" s="45">
        <f>INDEX('GCAM baselines'!$B$442:$N$472,MATCH('Hybrid GCAM-EPS CO2e baseline'!$B19,'GCAM baselines'!$A$442:$A$472,0),MATCH('Hybrid GCAM-EPS CO2e baseline'!L$8,'GCAM baselines'!$B$441:$N$441,0))</f>
        <v>141.52675921244858</v>
      </c>
      <c r="M19" s="45">
        <f>INDEX('GCAM baselines'!$B$442:$N$472,MATCH('Hybrid GCAM-EPS CO2e baseline'!$B19,'GCAM baselines'!$A$442:$A$472,0),MATCH('Hybrid GCAM-EPS CO2e baseline'!M$8,'GCAM baselines'!$B$441:$N$441,0))</f>
        <v>-16.513138532349007</v>
      </c>
      <c r="N19" s="45">
        <f t="shared" si="9"/>
        <v>24664.57914948693</v>
      </c>
      <c r="O19" s="28">
        <f t="shared" si="10"/>
        <v>1.3609883589708707E-2</v>
      </c>
      <c r="P19" s="45" cm="1">
        <f t="array" ref="P19:X19">TRANSPOSE('EPS baselines'!B287:B295)*1000</f>
        <v>4428.4320000000007</v>
      </c>
      <c r="Q19" s="45">
        <v>1552.9767000000002</v>
      </c>
      <c r="R19" s="45">
        <v>1122.9517000000001</v>
      </c>
      <c r="S19" s="45">
        <v>1242.0340999999999</v>
      </c>
      <c r="T19" s="45">
        <v>12433.483</v>
      </c>
      <c r="U19" s="45">
        <v>10038.248800000001</v>
      </c>
      <c r="V19" s="45">
        <v>2395.2331999999997</v>
      </c>
      <c r="W19" s="45">
        <v>91.497607000000002</v>
      </c>
      <c r="X19" s="45">
        <v>-855</v>
      </c>
      <c r="Y19" s="45">
        <f>SUM(P19:S19,U19:X19)</f>
        <v>20016.374107000003</v>
      </c>
      <c r="Z19" s="65">
        <f>P19</f>
        <v>4428.4320000000007</v>
      </c>
      <c r="AA19" s="65">
        <f>Q19</f>
        <v>1552.9767000000002</v>
      </c>
      <c r="AB19" s="65">
        <f>SUM(R19:S19)</f>
        <v>2364.9857999999999</v>
      </c>
      <c r="AC19" s="65">
        <f>V19</f>
        <v>2395.2331999999997</v>
      </c>
      <c r="AD19" s="65">
        <f>U19</f>
        <v>10038.248800000001</v>
      </c>
      <c r="AE19" s="65">
        <f>W19</f>
        <v>91.497607000000002</v>
      </c>
      <c r="AF19" s="65">
        <f>X19</f>
        <v>-855</v>
      </c>
      <c r="AG19" s="45">
        <f t="shared" si="15"/>
        <v>20016.374107000003</v>
      </c>
      <c r="AH19" s="28">
        <f t="shared" si="7"/>
        <v>1.1470637000385047E-2</v>
      </c>
    </row>
    <row r="20" spans="1:34">
      <c r="A20" s="12" t="s">
        <v>520</v>
      </c>
      <c r="B20" t="s">
        <v>299</v>
      </c>
      <c r="C20" t="s">
        <v>299</v>
      </c>
      <c r="D20" s="45">
        <f>INDEX('GCAM baselines'!$B$442:$N$472,MATCH('Hybrid GCAM-EPS CO2e baseline'!$B20,'GCAM baselines'!$A$442:$A$472,0),MATCH('Hybrid GCAM-EPS CO2e baseline'!D$8,'GCAM baselines'!$B$441:$N$441,0))</f>
        <v>2169.2114967959101</v>
      </c>
      <c r="E20" s="45">
        <f>INDEX('GCAM baselines'!$B$442:$N$472,MATCH('Hybrid GCAM-EPS CO2e baseline'!$B20,'GCAM baselines'!$A$442:$A$472,0),MATCH('Hybrid GCAM-EPS CO2e baseline'!E$8,'GCAM baselines'!$B$441:$N$441,0))</f>
        <v>1194.9681528870999</v>
      </c>
      <c r="F20" s="45">
        <f>INDEX('GCAM baselines'!$B$442:$N$472,MATCH('Hybrid GCAM-EPS CO2e baseline'!$B20,'GCAM baselines'!$A$442:$A$472,0),MATCH('Hybrid GCAM-EPS CO2e baseline'!F$8,'GCAM baselines'!$B$441:$N$441,0))</f>
        <v>2681.3608802780836</v>
      </c>
      <c r="G20" s="45">
        <f>INDEX('GCAM baselines'!$B$442:$N$472,MATCH('Hybrid GCAM-EPS CO2e baseline'!$B20,'GCAM baselines'!$A$442:$A$472,0),MATCH('Hybrid GCAM-EPS CO2e baseline'!G$8,'GCAM baselines'!$B$441:$N$441,0))</f>
        <v>1292.1703575932779</v>
      </c>
      <c r="H20" s="45">
        <f>INDEX('GCAM baselines'!$B$442:$N$472,MATCH('Hybrid GCAM-EPS CO2e baseline'!$B20,'GCAM baselines'!$A$442:$A$472,0),MATCH('Hybrid GCAM-EPS CO2e baseline'!H$8,'GCAM baselines'!$B$441:$N$441,0))</f>
        <v>664.11435163322244</v>
      </c>
      <c r="I20" s="45">
        <f>INDEX('GCAM baselines'!$B$442:$N$472,MATCH('Hybrid GCAM-EPS CO2e baseline'!$B20,'GCAM baselines'!$A$442:$A$472,0),MATCH('Hybrid GCAM-EPS CO2e baseline'!I$8,'GCAM baselines'!$B$441:$N$441,0))</f>
        <v>2784.9998464709502</v>
      </c>
      <c r="J20" s="45">
        <f>INDEX('GCAM baselines'!$B$442:$N$472,MATCH('Hybrid GCAM-EPS CO2e baseline'!$B20,'GCAM baselines'!$A$442:$A$472,0),MATCH('Hybrid GCAM-EPS CO2e baseline'!J$8,'GCAM baselines'!$B$441:$N$441,0))</f>
        <v>5665.0731792279194</v>
      </c>
      <c r="K20" s="45">
        <f>INDEX('GCAM baselines'!$B$442:$N$472,MATCH('Hybrid GCAM-EPS CO2e baseline'!$B20,'GCAM baselines'!$A$442:$A$472,0),MATCH('Hybrid GCAM-EPS CO2e baseline'!K$8,'GCAM baselines'!$B$441:$N$441,0))</f>
        <v>0</v>
      </c>
      <c r="L20" s="45">
        <f>INDEX('GCAM baselines'!$B$442:$N$472,MATCH('Hybrid GCAM-EPS CO2e baseline'!$B20,'GCAM baselines'!$A$442:$A$472,0),MATCH('Hybrid GCAM-EPS CO2e baseline'!L$8,'GCAM baselines'!$B$441:$N$441,0))</f>
        <v>122.94750804756164</v>
      </c>
      <c r="M20" s="45">
        <f>INDEX('GCAM baselines'!$B$442:$N$472,MATCH('Hybrid GCAM-EPS CO2e baseline'!$B20,'GCAM baselines'!$A$442:$A$472,0),MATCH('Hybrid GCAM-EPS CO2e baseline'!M$8,'GCAM baselines'!$B$441:$N$441,0))</f>
        <v>-2522.9556362032658</v>
      </c>
      <c r="N20" s="45">
        <f t="shared" si="9"/>
        <v>14051.890136730757</v>
      </c>
      <c r="O20" s="28">
        <f t="shared" si="10"/>
        <v>7.753815210759833E-3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>
        <f>SUM(D20:E20)</f>
        <v>3364.1796496830102</v>
      </c>
      <c r="AA20" s="45">
        <f>F20</f>
        <v>2681.3608802780836</v>
      </c>
      <c r="AB20" s="45">
        <f>SUM(G20:H20)</f>
        <v>1956.2847092265004</v>
      </c>
      <c r="AC20" s="45">
        <f>I20</f>
        <v>2784.9998464709502</v>
      </c>
      <c r="AD20" s="45">
        <f>J20</f>
        <v>5665.0731792279194</v>
      </c>
      <c r="AE20" s="45">
        <f>SUM(K20:L20)</f>
        <v>122.94750804756164</v>
      </c>
      <c r="AF20" s="45">
        <f>M20</f>
        <v>-2522.9556362032658</v>
      </c>
      <c r="AG20" s="45">
        <f t="shared" si="15"/>
        <v>14051.890136730757</v>
      </c>
      <c r="AH20" s="28">
        <f t="shared" si="7"/>
        <v>8.0526138283637094E-3</v>
      </c>
    </row>
    <row r="21" spans="1:34">
      <c r="A21" s="12" t="s">
        <v>520</v>
      </c>
      <c r="B21" t="s">
        <v>287</v>
      </c>
      <c r="C21" t="s">
        <v>287</v>
      </c>
      <c r="D21" s="45">
        <f>INDEX('GCAM baselines'!$B$442:$N$472,MATCH('Hybrid GCAM-EPS CO2e baseline'!$B21,'GCAM baselines'!$A$442:$A$472,0),MATCH('Hybrid GCAM-EPS CO2e baseline'!D$8,'GCAM baselines'!$B$441:$N$441,0))</f>
        <v>2258.2456466616941</v>
      </c>
      <c r="E21" s="45">
        <f>INDEX('GCAM baselines'!$B$442:$N$472,MATCH('Hybrid GCAM-EPS CO2e baseline'!$B21,'GCAM baselines'!$A$442:$A$472,0),MATCH('Hybrid GCAM-EPS CO2e baseline'!E$8,'GCAM baselines'!$B$441:$N$441,0))</f>
        <v>268.94097560824997</v>
      </c>
      <c r="F21" s="45">
        <f>INDEX('GCAM baselines'!$B$442:$N$472,MATCH('Hybrid GCAM-EPS CO2e baseline'!$B21,'GCAM baselines'!$A$442:$A$472,0),MATCH('Hybrid GCAM-EPS CO2e baseline'!F$8,'GCAM baselines'!$B$441:$N$441,0))</f>
        <v>5957.2451961517945</v>
      </c>
      <c r="G21" s="45">
        <f>INDEX('GCAM baselines'!$B$442:$N$472,MATCH('Hybrid GCAM-EPS CO2e baseline'!$B21,'GCAM baselines'!$A$442:$A$472,0),MATCH('Hybrid GCAM-EPS CO2e baseline'!G$8,'GCAM baselines'!$B$441:$N$441,0))</f>
        <v>2656.4269842125154</v>
      </c>
      <c r="H21" s="45">
        <f>INDEX('GCAM baselines'!$B$442:$N$472,MATCH('Hybrid GCAM-EPS CO2e baseline'!$B21,'GCAM baselines'!$A$442:$A$472,0),MATCH('Hybrid GCAM-EPS CO2e baseline'!H$8,'GCAM baselines'!$B$441:$N$441,0))</f>
        <v>2581.85060597449</v>
      </c>
      <c r="I21" s="45">
        <f>INDEX('GCAM baselines'!$B$442:$N$472,MATCH('Hybrid GCAM-EPS CO2e baseline'!$B21,'GCAM baselines'!$A$442:$A$472,0),MATCH('Hybrid GCAM-EPS CO2e baseline'!I$8,'GCAM baselines'!$B$441:$N$441,0))</f>
        <v>5032.6641994032016</v>
      </c>
      <c r="J21" s="45">
        <f>INDEX('GCAM baselines'!$B$442:$N$472,MATCH('Hybrid GCAM-EPS CO2e baseline'!$B21,'GCAM baselines'!$A$442:$A$472,0),MATCH('Hybrid GCAM-EPS CO2e baseline'!J$8,'GCAM baselines'!$B$441:$N$441,0))</f>
        <v>10336.956914641851</v>
      </c>
      <c r="K21" s="45">
        <f>INDEX('GCAM baselines'!$B$442:$N$472,MATCH('Hybrid GCAM-EPS CO2e baseline'!$B21,'GCAM baselines'!$A$442:$A$472,0),MATCH('Hybrid GCAM-EPS CO2e baseline'!K$8,'GCAM baselines'!$B$441:$N$441,0))</f>
        <v>0</v>
      </c>
      <c r="L21" s="45">
        <f>INDEX('GCAM baselines'!$B$442:$N$472,MATCH('Hybrid GCAM-EPS CO2e baseline'!$B21,'GCAM baselines'!$A$442:$A$472,0),MATCH('Hybrid GCAM-EPS CO2e baseline'!L$8,'GCAM baselines'!$B$441:$N$441,0))</f>
        <v>217.45425043279093</v>
      </c>
      <c r="M21" s="45">
        <f>INDEX('GCAM baselines'!$B$442:$N$472,MATCH('Hybrid GCAM-EPS CO2e baseline'!$B21,'GCAM baselines'!$A$442:$A$472,0),MATCH('Hybrid GCAM-EPS CO2e baseline'!M$8,'GCAM baselines'!$B$441:$N$441,0))</f>
        <v>-386.54603719449659</v>
      </c>
      <c r="N21" s="45">
        <f t="shared" si="9"/>
        <v>28923.238735892093</v>
      </c>
      <c r="O21" s="28">
        <f t="shared" si="10"/>
        <v>1.5959806564996001E-2</v>
      </c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>
        <f>SUM(D21:E21)</f>
        <v>2527.1866222699441</v>
      </c>
      <c r="AA21" s="45">
        <f>F21</f>
        <v>5957.2451961517945</v>
      </c>
      <c r="AB21" s="45">
        <f>SUM(G21:H21)</f>
        <v>5238.2775901870054</v>
      </c>
      <c r="AC21" s="45">
        <f>I21</f>
        <v>5032.6641994032016</v>
      </c>
      <c r="AD21" s="45">
        <f>J21</f>
        <v>10336.956914641851</v>
      </c>
      <c r="AE21" s="45">
        <f>SUM(K21:L21)</f>
        <v>217.45425043279093</v>
      </c>
      <c r="AF21" s="45">
        <f>M21</f>
        <v>-386.54603719449659</v>
      </c>
      <c r="AG21" s="45">
        <f t="shared" si="15"/>
        <v>28923.238735892093</v>
      </c>
      <c r="AH21" s="28">
        <f t="shared" si="7"/>
        <v>1.6574828719796458E-2</v>
      </c>
    </row>
    <row r="22" spans="1:34">
      <c r="A22" s="436" t="s">
        <v>519</v>
      </c>
      <c r="B22" t="s">
        <v>76</v>
      </c>
      <c r="C22" t="s">
        <v>76</v>
      </c>
      <c r="D22" s="45">
        <f>INDEX('GCAM baselines'!$B$442:$N$472,MATCH('Hybrid GCAM-EPS CO2e baseline'!$B22,'GCAM baselines'!$A$442:$A$472,0),MATCH('Hybrid GCAM-EPS CO2e baseline'!D$8,'GCAM baselines'!$B$441:$N$441,0))</f>
        <v>38881.884393320979</v>
      </c>
      <c r="E22" s="45">
        <f>INDEX('GCAM baselines'!$B$442:$N$472,MATCH('Hybrid GCAM-EPS CO2e baseline'!$B22,'GCAM baselines'!$A$442:$A$472,0),MATCH('Hybrid GCAM-EPS CO2e baseline'!E$8,'GCAM baselines'!$B$441:$N$441,0))</f>
        <v>5093.3445108899987</v>
      </c>
      <c r="F22" s="45">
        <f>INDEX('GCAM baselines'!$B$442:$N$472,MATCH('Hybrid GCAM-EPS CO2e baseline'!$B22,'GCAM baselines'!$A$442:$A$472,0),MATCH('Hybrid GCAM-EPS CO2e baseline'!F$8,'GCAM baselines'!$B$441:$N$441,0))</f>
        <v>123479.99149519108</v>
      </c>
      <c r="G22" s="45">
        <f>INDEX('GCAM baselines'!$B$442:$N$472,MATCH('Hybrid GCAM-EPS CO2e baseline'!$B22,'GCAM baselines'!$A$442:$A$472,0),MATCH('Hybrid GCAM-EPS CO2e baseline'!G$8,'GCAM baselines'!$B$441:$N$441,0))</f>
        <v>29328.863177855739</v>
      </c>
      <c r="H22" s="45">
        <f>INDEX('GCAM baselines'!$B$442:$N$472,MATCH('Hybrid GCAM-EPS CO2e baseline'!$B22,'GCAM baselines'!$A$442:$A$472,0),MATCH('Hybrid GCAM-EPS CO2e baseline'!H$8,'GCAM baselines'!$B$441:$N$441,0))</f>
        <v>17625.705185199258</v>
      </c>
      <c r="I22" s="45">
        <f>INDEX('GCAM baselines'!$B$442:$N$472,MATCH('Hybrid GCAM-EPS CO2e baseline'!$B22,'GCAM baselines'!$A$442:$A$472,0),MATCH('Hybrid GCAM-EPS CO2e baseline'!I$8,'GCAM baselines'!$B$441:$N$441,0))</f>
        <v>32279.433892227331</v>
      </c>
      <c r="J22" s="45">
        <f>INDEX('GCAM baselines'!$B$442:$N$472,MATCH('Hybrid GCAM-EPS CO2e baseline'!$B22,'GCAM baselines'!$A$442:$A$472,0),MATCH('Hybrid GCAM-EPS CO2e baseline'!J$8,'GCAM baselines'!$B$441:$N$441,0))</f>
        <v>217989.18055285932</v>
      </c>
      <c r="K22" s="45">
        <f>INDEX('GCAM baselines'!$B$442:$N$472,MATCH('Hybrid GCAM-EPS CO2e baseline'!$B22,'GCAM baselines'!$A$442:$A$472,0),MATCH('Hybrid GCAM-EPS CO2e baseline'!K$8,'GCAM baselines'!$B$441:$N$441,0))</f>
        <v>26049.050235349972</v>
      </c>
      <c r="L22" s="45">
        <f>INDEX('GCAM baselines'!$B$442:$N$472,MATCH('Hybrid GCAM-EPS CO2e baseline'!$B22,'GCAM baselines'!$A$442:$A$472,0),MATCH('Hybrid GCAM-EPS CO2e baseline'!L$8,'GCAM baselines'!$B$441:$N$441,0))</f>
        <v>2162.0332440742022</v>
      </c>
      <c r="M22" s="45">
        <f>INDEX('GCAM baselines'!$B$442:$N$472,MATCH('Hybrid GCAM-EPS CO2e baseline'!$B22,'GCAM baselines'!$A$442:$A$472,0),MATCH('Hybrid GCAM-EPS CO2e baseline'!M$8,'GCAM baselines'!$B$441:$N$441,0))</f>
        <v>-22466.15947173801</v>
      </c>
      <c r="N22" s="45">
        <f t="shared" si="9"/>
        <v>470423.3272152298</v>
      </c>
      <c r="O22" s="28">
        <f t="shared" si="10"/>
        <v>0.25957899717157379</v>
      </c>
      <c r="P22" s="45" cm="1">
        <f t="array" ref="P22:X22">TRANSPOSE('EPS baselines'!B47:B55)*1000</f>
        <v>31853.980999999996</v>
      </c>
      <c r="Q22" s="45">
        <v>139308.90000000002</v>
      </c>
      <c r="R22" s="45">
        <v>13110.627999999999</v>
      </c>
      <c r="S22" s="45">
        <v>11556.74</v>
      </c>
      <c r="T22" s="45">
        <v>220015.07</v>
      </c>
      <c r="U22" s="45">
        <v>186574.41899999991</v>
      </c>
      <c r="V22" s="45">
        <v>33440.683000000005</v>
      </c>
      <c r="W22" s="45">
        <v>15236.630000000001</v>
      </c>
      <c r="X22" s="45">
        <v>-34115.199999999997</v>
      </c>
      <c r="Y22" s="45">
        <f>SUM(P22:S22,U22:X22)</f>
        <v>396966.78099999996</v>
      </c>
      <c r="Z22" s="65">
        <f>P22</f>
        <v>31853.980999999996</v>
      </c>
      <c r="AA22" s="65">
        <f>Q22</f>
        <v>139308.90000000002</v>
      </c>
      <c r="AB22" s="65">
        <f>SUM(R22:S22)</f>
        <v>24667.367999999999</v>
      </c>
      <c r="AC22" s="65">
        <f>V22</f>
        <v>33440.683000000005</v>
      </c>
      <c r="AD22" s="65">
        <f>U22</f>
        <v>186574.41899999991</v>
      </c>
      <c r="AE22" s="65">
        <f>W22</f>
        <v>15236.630000000001</v>
      </c>
      <c r="AF22" s="65">
        <f>X22</f>
        <v>-34115.199999999997</v>
      </c>
      <c r="AG22" s="45">
        <f t="shared" si="15"/>
        <v>396966.7809999999</v>
      </c>
      <c r="AH22" s="28">
        <f t="shared" si="7"/>
        <v>0.22748684760392932</v>
      </c>
    </row>
    <row r="23" spans="1:34">
      <c r="A23" s="12" t="s">
        <v>520</v>
      </c>
      <c r="B23" t="s">
        <v>303</v>
      </c>
      <c r="C23" t="s">
        <v>303</v>
      </c>
      <c r="D23" s="45">
        <f>INDEX('GCAM baselines'!$B$442:$N$472,MATCH('Hybrid GCAM-EPS CO2e baseline'!$B23,'GCAM baselines'!$A$442:$A$472,0),MATCH('Hybrid GCAM-EPS CO2e baseline'!D$8,'GCAM baselines'!$B$441:$N$441,0))</f>
        <v>1101.944516395045</v>
      </c>
      <c r="E23" s="45">
        <f>INDEX('GCAM baselines'!$B$442:$N$472,MATCH('Hybrid GCAM-EPS CO2e baseline'!$B23,'GCAM baselines'!$A$442:$A$472,0),MATCH('Hybrid GCAM-EPS CO2e baseline'!E$8,'GCAM baselines'!$B$441:$N$441,0))</f>
        <v>300.22488613144992</v>
      </c>
      <c r="F23" s="45">
        <f>INDEX('GCAM baselines'!$B$442:$N$472,MATCH('Hybrid GCAM-EPS CO2e baseline'!$B23,'GCAM baselines'!$A$442:$A$472,0),MATCH('Hybrid GCAM-EPS CO2e baseline'!F$8,'GCAM baselines'!$B$441:$N$441,0))</f>
        <v>902.84810639035095</v>
      </c>
      <c r="G23" s="45">
        <f>INDEX('GCAM baselines'!$B$442:$N$472,MATCH('Hybrid GCAM-EPS CO2e baseline'!$B23,'GCAM baselines'!$A$442:$A$472,0),MATCH('Hybrid GCAM-EPS CO2e baseline'!G$8,'GCAM baselines'!$B$441:$N$441,0))</f>
        <v>366.45720133186478</v>
      </c>
      <c r="H23" s="45">
        <f>INDEX('GCAM baselines'!$B$442:$N$472,MATCH('Hybrid GCAM-EPS CO2e baseline'!$B23,'GCAM baselines'!$A$442:$A$472,0),MATCH('Hybrid GCAM-EPS CO2e baseline'!H$8,'GCAM baselines'!$B$441:$N$441,0))</f>
        <v>440.00536372065034</v>
      </c>
      <c r="I23" s="45">
        <f>INDEX('GCAM baselines'!$B$442:$N$472,MATCH('Hybrid GCAM-EPS CO2e baseline'!$B23,'GCAM baselines'!$A$442:$A$472,0),MATCH('Hybrid GCAM-EPS CO2e baseline'!I$8,'GCAM baselines'!$B$441:$N$441,0))</f>
        <v>2406.5387432756038</v>
      </c>
      <c r="J23" s="45">
        <f>INDEX('GCAM baselines'!$B$442:$N$472,MATCH('Hybrid GCAM-EPS CO2e baseline'!$B23,'GCAM baselines'!$A$442:$A$472,0),MATCH('Hybrid GCAM-EPS CO2e baseline'!J$8,'GCAM baselines'!$B$441:$N$441,0))</f>
        <v>2295.2554834170878</v>
      </c>
      <c r="K23" s="45">
        <f>INDEX('GCAM baselines'!$B$442:$N$472,MATCH('Hybrid GCAM-EPS CO2e baseline'!$B23,'GCAM baselines'!$A$442:$A$472,0),MATCH('Hybrid GCAM-EPS CO2e baseline'!K$8,'GCAM baselines'!$B$441:$N$441,0))</f>
        <v>0</v>
      </c>
      <c r="L23" s="45">
        <f>INDEX('GCAM baselines'!$B$442:$N$472,MATCH('Hybrid GCAM-EPS CO2e baseline'!$B23,'GCAM baselines'!$A$442:$A$472,0),MATCH('Hybrid GCAM-EPS CO2e baseline'!L$8,'GCAM baselines'!$B$441:$N$441,0))</f>
        <v>35.14961659575647</v>
      </c>
      <c r="M23" s="45">
        <f>INDEX('GCAM baselines'!$B$442:$N$472,MATCH('Hybrid GCAM-EPS CO2e baseline'!$B23,'GCAM baselines'!$A$442:$A$472,0),MATCH('Hybrid GCAM-EPS CO2e baseline'!M$8,'GCAM baselines'!$B$441:$N$441,0))</f>
        <v>-433.07479920399362</v>
      </c>
      <c r="N23" s="45">
        <f t="shared" si="9"/>
        <v>7415.3491180538158</v>
      </c>
      <c r="O23" s="28">
        <f t="shared" si="10"/>
        <v>4.0917802676499722E-3</v>
      </c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>
        <f>SUM(D23:E23)</f>
        <v>1402.1694025264949</v>
      </c>
      <c r="AA23" s="45">
        <f>F23</f>
        <v>902.84810639035095</v>
      </c>
      <c r="AB23" s="45">
        <f>SUM(G23:H23)</f>
        <v>806.46256505251517</v>
      </c>
      <c r="AC23" s="45">
        <f>I23</f>
        <v>2406.5387432756038</v>
      </c>
      <c r="AD23" s="45">
        <f>J23</f>
        <v>2295.2554834170878</v>
      </c>
      <c r="AE23" s="45">
        <f>SUM(K23:L23)</f>
        <v>35.14961659575647</v>
      </c>
      <c r="AF23" s="45">
        <f>M23</f>
        <v>-433.07479920399362</v>
      </c>
      <c r="AG23" s="45">
        <f t="shared" si="15"/>
        <v>7415.3491180538158</v>
      </c>
      <c r="AH23" s="28">
        <f t="shared" si="7"/>
        <v>4.2494598427081998E-3</v>
      </c>
    </row>
    <row r="24" spans="1:34">
      <c r="A24" s="12" t="s">
        <v>520</v>
      </c>
      <c r="B24" t="s">
        <v>383</v>
      </c>
      <c r="C24" t="s">
        <v>289</v>
      </c>
      <c r="D24" s="45">
        <f>INDEX('GCAM baselines'!$B$442:$N$472,MATCH('Hybrid GCAM-EPS CO2e baseline'!$B24,'GCAM baselines'!$A$442:$A$472,0),MATCH('Hybrid GCAM-EPS CO2e baseline'!D$8,'GCAM baselines'!$B$441:$N$441,0))</f>
        <v>1201.7789631926792</v>
      </c>
      <c r="E24" s="45">
        <f>INDEX('GCAM baselines'!$B$442:$N$472,MATCH('Hybrid GCAM-EPS CO2e baseline'!$B24,'GCAM baselines'!$A$442:$A$472,0),MATCH('Hybrid GCAM-EPS CO2e baseline'!E$8,'GCAM baselines'!$B$441:$N$441,0))</f>
        <v>50.431782133695016</v>
      </c>
      <c r="F24" s="45">
        <f>INDEX('GCAM baselines'!$B$442:$N$472,MATCH('Hybrid GCAM-EPS CO2e baseline'!$B24,'GCAM baselines'!$A$442:$A$472,0),MATCH('Hybrid GCAM-EPS CO2e baseline'!F$8,'GCAM baselines'!$B$441:$N$441,0))</f>
        <v>2490.7963916471849</v>
      </c>
      <c r="G24" s="45">
        <f>INDEX('GCAM baselines'!$B$442:$N$472,MATCH('Hybrid GCAM-EPS CO2e baseline'!$B24,'GCAM baselines'!$A$442:$A$472,0),MATCH('Hybrid GCAM-EPS CO2e baseline'!G$8,'GCAM baselines'!$B$441:$N$441,0))</f>
        <v>1175.4133423761757</v>
      </c>
      <c r="H24" s="45">
        <f>INDEX('GCAM baselines'!$B$442:$N$472,MATCH('Hybrid GCAM-EPS CO2e baseline'!$B24,'GCAM baselines'!$A$442:$A$472,0),MATCH('Hybrid GCAM-EPS CO2e baseline'!H$8,'GCAM baselines'!$B$441:$N$441,0))</f>
        <v>132.54771020774922</v>
      </c>
      <c r="I24" s="45">
        <f>INDEX('GCAM baselines'!$B$442:$N$472,MATCH('Hybrid GCAM-EPS CO2e baseline'!$B24,'GCAM baselines'!$A$442:$A$472,0),MATCH('Hybrid GCAM-EPS CO2e baseline'!I$8,'GCAM baselines'!$B$441:$N$441,0))</f>
        <v>1912.2167872687198</v>
      </c>
      <c r="J24" s="45">
        <f>INDEX('GCAM baselines'!$B$442:$N$472,MATCH('Hybrid GCAM-EPS CO2e baseline'!$B24,'GCAM baselines'!$A$442:$A$472,0),MATCH('Hybrid GCAM-EPS CO2e baseline'!J$8,'GCAM baselines'!$B$441:$N$441,0))</f>
        <v>5215.7504934097369</v>
      </c>
      <c r="K24" s="45">
        <f>INDEX('GCAM baselines'!$B$442:$N$472,MATCH('Hybrid GCAM-EPS CO2e baseline'!$B24,'GCAM baselines'!$A$442:$A$472,0),MATCH('Hybrid GCAM-EPS CO2e baseline'!K$8,'GCAM baselines'!$B$441:$N$441,0))</f>
        <v>1387.4493759670543</v>
      </c>
      <c r="L24" s="45">
        <f>INDEX('GCAM baselines'!$B$442:$N$472,MATCH('Hybrid GCAM-EPS CO2e baseline'!$B24,'GCAM baselines'!$A$442:$A$472,0),MATCH('Hybrid GCAM-EPS CO2e baseline'!L$8,'GCAM baselines'!$B$441:$N$441,0))</f>
        <v>94.759882714694655</v>
      </c>
      <c r="M24" s="45">
        <f>INDEX('GCAM baselines'!$B$442:$N$472,MATCH('Hybrid GCAM-EPS CO2e baseline'!$B24,'GCAM baselines'!$A$442:$A$472,0),MATCH('Hybrid GCAM-EPS CO2e baseline'!M$8,'GCAM baselines'!$B$441:$N$441,0))</f>
        <v>-624.76730607826187</v>
      </c>
      <c r="N24" s="45">
        <f t="shared" si="9"/>
        <v>13036.377422839429</v>
      </c>
      <c r="O24" s="28">
        <f t="shared" si="10"/>
        <v>7.1934565792111712E-3</v>
      </c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>
        <f>SUM(D24:E24)</f>
        <v>1252.2107453263741</v>
      </c>
      <c r="AA24" s="45">
        <f>F24</f>
        <v>2490.7963916471849</v>
      </c>
      <c r="AB24" s="45">
        <f>SUM(G24:H24)</f>
        <v>1307.9610525839248</v>
      </c>
      <c r="AC24" s="45">
        <f t="shared" ref="AC24:AC25" si="18">I24</f>
        <v>1912.2167872687198</v>
      </c>
      <c r="AD24" s="45">
        <f t="shared" ref="AD24:AD25" si="19">J24</f>
        <v>5215.7504934097369</v>
      </c>
      <c r="AE24" s="45">
        <f>SUM(K24:L24)</f>
        <v>1482.2092586817489</v>
      </c>
      <c r="AF24" s="45">
        <f>M24</f>
        <v>-624.76730607826187</v>
      </c>
      <c r="AG24" s="45">
        <f t="shared" si="15"/>
        <v>13036.377422839427</v>
      </c>
      <c r="AH24" s="28">
        <f t="shared" si="7"/>
        <v>7.4706613904219309E-3</v>
      </c>
    </row>
    <row r="25" spans="1:34">
      <c r="A25" s="12" t="s">
        <v>520</v>
      </c>
      <c r="B25" t="s">
        <v>384</v>
      </c>
      <c r="C25" t="s">
        <v>292</v>
      </c>
      <c r="D25" s="45">
        <f>INDEX('GCAM baselines'!$B$442:$N$472,MATCH('Hybrid GCAM-EPS CO2e baseline'!$B25,'GCAM baselines'!$A$442:$A$472,0),MATCH('Hybrid GCAM-EPS CO2e baseline'!D$8,'GCAM baselines'!$B$441:$N$441,0))</f>
        <v>3542.6580584545063</v>
      </c>
      <c r="E25" s="45">
        <f>INDEX('GCAM baselines'!$B$442:$N$472,MATCH('Hybrid GCAM-EPS CO2e baseline'!$B25,'GCAM baselines'!$A$442:$A$472,0),MATCH('Hybrid GCAM-EPS CO2e baseline'!E$8,'GCAM baselines'!$B$441:$N$441,0))</f>
        <v>443.25364414415003</v>
      </c>
      <c r="F25" s="45">
        <f>INDEX('GCAM baselines'!$B$442:$N$472,MATCH('Hybrid GCAM-EPS CO2e baseline'!$B25,'GCAM baselines'!$A$442:$A$472,0),MATCH('Hybrid GCAM-EPS CO2e baseline'!F$8,'GCAM baselines'!$B$441:$N$441,0))</f>
        <v>5034.5345670227216</v>
      </c>
      <c r="G25" s="45">
        <f>INDEX('GCAM baselines'!$B$442:$N$472,MATCH('Hybrid GCAM-EPS CO2e baseline'!$B25,'GCAM baselines'!$A$442:$A$472,0),MATCH('Hybrid GCAM-EPS CO2e baseline'!G$8,'GCAM baselines'!$B$441:$N$441,0))</f>
        <v>2945.733791344745</v>
      </c>
      <c r="H25" s="45">
        <f>INDEX('GCAM baselines'!$B$442:$N$472,MATCH('Hybrid GCAM-EPS CO2e baseline'!$B25,'GCAM baselines'!$A$442:$A$472,0),MATCH('Hybrid GCAM-EPS CO2e baseline'!H$8,'GCAM baselines'!$B$441:$N$441,0))</f>
        <v>1512.3580277124113</v>
      </c>
      <c r="I25" s="45">
        <f>INDEX('GCAM baselines'!$B$442:$N$472,MATCH('Hybrid GCAM-EPS CO2e baseline'!$B25,'GCAM baselines'!$A$442:$A$472,0),MATCH('Hybrid GCAM-EPS CO2e baseline'!I$8,'GCAM baselines'!$B$441:$N$441,0))</f>
        <v>2368.1803217806719</v>
      </c>
      <c r="J25" s="45">
        <f>INDEX('GCAM baselines'!$B$442:$N$472,MATCH('Hybrid GCAM-EPS CO2e baseline'!$B25,'GCAM baselines'!$A$442:$A$472,0),MATCH('Hybrid GCAM-EPS CO2e baseline'!J$8,'GCAM baselines'!$B$441:$N$441,0))</f>
        <v>8517.6041216325266</v>
      </c>
      <c r="K25" s="45">
        <f>INDEX('GCAM baselines'!$B$442:$N$472,MATCH('Hybrid GCAM-EPS CO2e baseline'!$B25,'GCAM baselines'!$A$442:$A$472,0),MATCH('Hybrid GCAM-EPS CO2e baseline'!K$8,'GCAM baselines'!$B$441:$N$441,0))</f>
        <v>308.15108213514975</v>
      </c>
      <c r="L25" s="45">
        <f>INDEX('GCAM baselines'!$B$442:$N$472,MATCH('Hybrid GCAM-EPS CO2e baseline'!$B25,'GCAM baselines'!$A$442:$A$472,0),MATCH('Hybrid GCAM-EPS CO2e baseline'!L$8,'GCAM baselines'!$B$441:$N$441,0))</f>
        <v>91.685091922256191</v>
      </c>
      <c r="M25" s="45">
        <f>INDEX('GCAM baselines'!$B$442:$N$472,MATCH('Hybrid GCAM-EPS CO2e baseline'!$B25,'GCAM baselines'!$A$442:$A$472,0),MATCH('Hybrid GCAM-EPS CO2e baseline'!M$8,'GCAM baselines'!$B$441:$N$441,0))</f>
        <v>-1502.4150106091295</v>
      </c>
      <c r="N25" s="45">
        <f t="shared" si="9"/>
        <v>23261.743695540012</v>
      </c>
      <c r="O25" s="28">
        <f t="shared" si="10"/>
        <v>1.2835800759913864E-2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>
        <f>SUM(D25:E25)</f>
        <v>3985.9117025986561</v>
      </c>
      <c r="AA25" s="45">
        <f>F25</f>
        <v>5034.5345670227216</v>
      </c>
      <c r="AB25" s="45">
        <f>SUM(G25:H25)</f>
        <v>4458.0918190571565</v>
      </c>
      <c r="AC25" s="45">
        <f t="shared" si="18"/>
        <v>2368.1803217806719</v>
      </c>
      <c r="AD25" s="45">
        <f t="shared" si="19"/>
        <v>8517.6041216325266</v>
      </c>
      <c r="AE25" s="45">
        <f>SUM(K25:L25)</f>
        <v>399.83617405740597</v>
      </c>
      <c r="AF25" s="45">
        <f>M25</f>
        <v>-1502.4150106091295</v>
      </c>
      <c r="AG25" s="45">
        <f t="shared" si="15"/>
        <v>23261.743695540012</v>
      </c>
      <c r="AH25" s="28">
        <f t="shared" si="7"/>
        <v>1.3330437196126432E-2</v>
      </c>
    </row>
    <row r="26" spans="1:34">
      <c r="A26" s="12" t="s">
        <v>520</v>
      </c>
      <c r="B26" t="s">
        <v>385</v>
      </c>
      <c r="C26" t="s">
        <v>385</v>
      </c>
      <c r="D26" s="45">
        <f>INDEX('GCAM baselines'!$B$442:$N$472,MATCH('Hybrid GCAM-EPS CO2e baseline'!$B26,'GCAM baselines'!$A$442:$A$472,0),MATCH('Hybrid GCAM-EPS CO2e baseline'!D$8,'GCAM baselines'!$B$441:$N$441,0))</f>
        <v>932.78701477830327</v>
      </c>
      <c r="E26" s="45">
        <f>INDEX('GCAM baselines'!$B$442:$N$472,MATCH('Hybrid GCAM-EPS CO2e baseline'!$B26,'GCAM baselines'!$A$442:$A$472,0),MATCH('Hybrid GCAM-EPS CO2e baseline'!E$8,'GCAM baselines'!$B$441:$N$441,0))</f>
        <v>136.25975122591498</v>
      </c>
      <c r="F26" s="45">
        <f>INDEX('GCAM baselines'!$B$442:$N$472,MATCH('Hybrid GCAM-EPS CO2e baseline'!$B26,'GCAM baselines'!$A$442:$A$472,0),MATCH('Hybrid GCAM-EPS CO2e baseline'!F$8,'GCAM baselines'!$B$441:$N$441,0))</f>
        <v>231.8764587235535</v>
      </c>
      <c r="G26" s="45">
        <f>INDEX('GCAM baselines'!$B$442:$N$472,MATCH('Hybrid GCAM-EPS CO2e baseline'!$B26,'GCAM baselines'!$A$442:$A$472,0),MATCH('Hybrid GCAM-EPS CO2e baseline'!G$8,'GCAM baselines'!$B$441:$N$441,0))</f>
        <v>471.35197948134265</v>
      </c>
      <c r="H26" s="45">
        <f>INDEX('GCAM baselines'!$B$442:$N$472,MATCH('Hybrid GCAM-EPS CO2e baseline'!$B26,'GCAM baselines'!$A$442:$A$472,0),MATCH('Hybrid GCAM-EPS CO2e baseline'!H$8,'GCAM baselines'!$B$441:$N$441,0))</f>
        <v>253.25774423513477</v>
      </c>
      <c r="I26" s="45">
        <f>INDEX('GCAM baselines'!$B$442:$N$472,MATCH('Hybrid GCAM-EPS CO2e baseline'!$B26,'GCAM baselines'!$A$442:$A$472,0),MATCH('Hybrid GCAM-EPS CO2e baseline'!I$8,'GCAM baselines'!$B$441:$N$441,0))</f>
        <v>374.99439960920671</v>
      </c>
      <c r="J26" s="45">
        <f>INDEX('GCAM baselines'!$B$442:$N$472,MATCH('Hybrid GCAM-EPS CO2e baseline'!$B26,'GCAM baselines'!$A$442:$A$472,0),MATCH('Hybrid GCAM-EPS CO2e baseline'!J$8,'GCAM baselines'!$B$441:$N$441,0))</f>
        <v>1459.1247092456988</v>
      </c>
      <c r="K26" s="45">
        <f>INDEX('GCAM baselines'!$B$442:$N$472,MATCH('Hybrid GCAM-EPS CO2e baseline'!$B26,'GCAM baselines'!$A$442:$A$472,0),MATCH('Hybrid GCAM-EPS CO2e baseline'!K$8,'GCAM baselines'!$B$441:$N$441,0))</f>
        <v>0</v>
      </c>
      <c r="L26" s="45">
        <f>INDEX('GCAM baselines'!$B$442:$N$472,MATCH('Hybrid GCAM-EPS CO2e baseline'!$B26,'GCAM baselines'!$A$442:$A$472,0),MATCH('Hybrid GCAM-EPS CO2e baseline'!L$8,'GCAM baselines'!$B$441:$N$441,0))</f>
        <v>19.738439395420073</v>
      </c>
      <c r="M26" s="45">
        <f>INDEX('GCAM baselines'!$B$442:$N$472,MATCH('Hybrid GCAM-EPS CO2e baseline'!$B26,'GCAM baselines'!$A$442:$A$472,0),MATCH('Hybrid GCAM-EPS CO2e baseline'!M$8,'GCAM baselines'!$B$441:$N$441,0))</f>
        <v>-682.22505439921224</v>
      </c>
      <c r="N26" s="45">
        <f t="shared" ref="N26" si="20">SUM(D26:M26)</f>
        <v>3197.1654422953625</v>
      </c>
      <c r="O26" s="28">
        <f t="shared" si="10"/>
        <v>1.7641918486812937E-3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>
        <f>SUM(D26:E26)</f>
        <v>1069.0467660042182</v>
      </c>
      <c r="AA26" s="45">
        <f>F26</f>
        <v>231.8764587235535</v>
      </c>
      <c r="AB26" s="45">
        <f>SUM(G26:H26)</f>
        <v>724.60972371647745</v>
      </c>
      <c r="AC26" s="45">
        <f t="shared" ref="AC26" si="21">I26</f>
        <v>374.99439960920671</v>
      </c>
      <c r="AD26" s="45">
        <f t="shared" ref="AD26" si="22">J26</f>
        <v>1459.1247092456988</v>
      </c>
      <c r="AE26" s="45">
        <f>SUM(K26:L26)</f>
        <v>19.738439395420073</v>
      </c>
      <c r="AF26" s="45">
        <f>M26</f>
        <v>-682.22505439921224</v>
      </c>
      <c r="AG26" s="45">
        <f t="shared" ref="AG26" si="23">SUM(Z26:AF26)</f>
        <v>3197.1654422953625</v>
      </c>
      <c r="AH26" s="28">
        <f t="shared" si="7"/>
        <v>1.8321761984814405E-3</v>
      </c>
    </row>
    <row r="27" spans="1:34">
      <c r="A27" s="12" t="s">
        <v>519</v>
      </c>
      <c r="B27" t="s">
        <v>145</v>
      </c>
      <c r="C27" t="s">
        <v>145</v>
      </c>
      <c r="D27" s="45">
        <f>INDEX('GCAM baselines'!$B$442:$N$472,MATCH('Hybrid GCAM-EPS CO2e baseline'!$B27,'GCAM baselines'!$A$442:$A$472,0),MATCH('Hybrid GCAM-EPS CO2e baseline'!D$8,'GCAM baselines'!$B$441:$N$441,0))</f>
        <v>14905.939235395133</v>
      </c>
      <c r="E27" s="45">
        <f>INDEX('GCAM baselines'!$B$442:$N$472,MATCH('Hybrid GCAM-EPS CO2e baseline'!$B27,'GCAM baselines'!$A$442:$A$472,0),MATCH('Hybrid GCAM-EPS CO2e baseline'!E$8,'GCAM baselines'!$B$441:$N$441,0))</f>
        <v>1539.1974618273998</v>
      </c>
      <c r="F27" s="45">
        <f>INDEX('GCAM baselines'!$B$442:$N$472,MATCH('Hybrid GCAM-EPS CO2e baseline'!$B27,'GCAM baselines'!$A$442:$A$472,0),MATCH('Hybrid GCAM-EPS CO2e baseline'!F$8,'GCAM baselines'!$B$441:$N$441,0))</f>
        <v>57252.418639315103</v>
      </c>
      <c r="G27" s="45">
        <f>INDEX('GCAM baselines'!$B$442:$N$472,MATCH('Hybrid GCAM-EPS CO2e baseline'!$B27,'GCAM baselines'!$A$442:$A$472,0),MATCH('Hybrid GCAM-EPS CO2e baseline'!G$8,'GCAM baselines'!$B$441:$N$441,0))</f>
        <v>15360.834748471465</v>
      </c>
      <c r="H27" s="45">
        <f>INDEX('GCAM baselines'!$B$442:$N$472,MATCH('Hybrid GCAM-EPS CO2e baseline'!$B27,'GCAM baselines'!$A$442:$A$472,0),MATCH('Hybrid GCAM-EPS CO2e baseline'!H$8,'GCAM baselines'!$B$441:$N$441,0))</f>
        <v>9686.0759734191724</v>
      </c>
      <c r="I27" s="45">
        <f>INDEX('GCAM baselines'!$B$442:$N$472,MATCH('Hybrid GCAM-EPS CO2e baseline'!$B27,'GCAM baselines'!$A$442:$A$472,0),MATCH('Hybrid GCAM-EPS CO2e baseline'!I$8,'GCAM baselines'!$B$441:$N$441,0))</f>
        <v>33285.479729371778</v>
      </c>
      <c r="J27" s="45">
        <f>INDEX('GCAM baselines'!$B$442:$N$472,MATCH('Hybrid GCAM-EPS CO2e baseline'!$B27,'GCAM baselines'!$A$442:$A$472,0),MATCH('Hybrid GCAM-EPS CO2e baseline'!J$8,'GCAM baselines'!$B$441:$N$441,0))</f>
        <v>88683.982321472184</v>
      </c>
      <c r="K27" s="45">
        <f>INDEX('GCAM baselines'!$B$442:$N$472,MATCH('Hybrid GCAM-EPS CO2e baseline'!$B27,'GCAM baselines'!$A$442:$A$472,0),MATCH('Hybrid GCAM-EPS CO2e baseline'!K$8,'GCAM baselines'!$B$441:$N$441,0))</f>
        <v>0</v>
      </c>
      <c r="L27" s="45">
        <f>INDEX('GCAM baselines'!$B$442:$N$472,MATCH('Hybrid GCAM-EPS CO2e baseline'!$B27,'GCAM baselines'!$A$442:$A$472,0),MATCH('Hybrid GCAM-EPS CO2e baseline'!L$8,'GCAM baselines'!$B$441:$N$441,0))</f>
        <v>1906.1680652360108</v>
      </c>
      <c r="M27" s="45">
        <f>INDEX('GCAM baselines'!$B$442:$N$472,MATCH('Hybrid GCAM-EPS CO2e baseline'!$B27,'GCAM baselines'!$A$442:$A$472,0),MATCH('Hybrid GCAM-EPS CO2e baseline'!M$8,'GCAM baselines'!$B$441:$N$441,0))</f>
        <v>-25079.518857573243</v>
      </c>
      <c r="N27" s="45">
        <f t="shared" si="9"/>
        <v>197540.57731693497</v>
      </c>
      <c r="O27" s="28">
        <f t="shared" si="10"/>
        <v>0.10900264080051264</v>
      </c>
      <c r="P27" s="45">
        <f t="array" ref="P27:X27">TRANSPOSE('EPS baselines'!B243:B251)*1000</f>
        <v>21573.175999999999</v>
      </c>
      <c r="Q27" s="45">
        <v>32102.371999999996</v>
      </c>
      <c r="R27" s="45">
        <v>5250.3150000000005</v>
      </c>
      <c r="S27" s="45">
        <v>288.09756999999996</v>
      </c>
      <c r="T27" s="45">
        <v>91080.420000000013</v>
      </c>
      <c r="U27" s="45">
        <v>68288.716000000029</v>
      </c>
      <c r="V27" s="45">
        <v>22791.710999999999</v>
      </c>
      <c r="W27" s="45">
        <v>0</v>
      </c>
      <c r="X27" s="45">
        <v>-9328.4579999999951</v>
      </c>
      <c r="Y27" s="45">
        <f>SUM(P27:S27,U27:X27)</f>
        <v>140965.92957000004</v>
      </c>
      <c r="Z27" s="65">
        <f t="shared" ref="Z27:AA28" si="24">P27</f>
        <v>21573.175999999999</v>
      </c>
      <c r="AA27" s="65">
        <f t="shared" si="24"/>
        <v>32102.371999999996</v>
      </c>
      <c r="AB27" s="65">
        <f>SUM(R27:S27)</f>
        <v>5538.4125700000004</v>
      </c>
      <c r="AC27" s="65">
        <f>V27</f>
        <v>22791.710999999999</v>
      </c>
      <c r="AD27" s="65">
        <f>U27</f>
        <v>68288.716000000029</v>
      </c>
      <c r="AE27" s="65">
        <f t="shared" ref="AE27:AF28" si="25">W27</f>
        <v>0</v>
      </c>
      <c r="AF27" s="65">
        <f t="shared" si="25"/>
        <v>-9328.4579999999951</v>
      </c>
      <c r="AG27" s="45">
        <f t="shared" si="15"/>
        <v>140965.92957000004</v>
      </c>
      <c r="AH27" s="28">
        <f t="shared" si="7"/>
        <v>8.078231346374759E-2</v>
      </c>
    </row>
    <row r="28" spans="1:34">
      <c r="A28" s="12" t="s">
        <v>519</v>
      </c>
      <c r="B28" t="s">
        <v>279</v>
      </c>
      <c r="C28" t="s">
        <v>279</v>
      </c>
      <c r="D28" s="45">
        <f>INDEX('GCAM baselines'!$B$442:$N$472,MATCH('Hybrid GCAM-EPS CO2e baseline'!$B28,'GCAM baselines'!$A$442:$A$472,0),MATCH('Hybrid GCAM-EPS CO2e baseline'!D$8,'GCAM baselines'!$B$441:$N$441,0))</f>
        <v>4691.230003597735</v>
      </c>
      <c r="E28" s="45">
        <f>INDEX('GCAM baselines'!$B$442:$N$472,MATCH('Hybrid GCAM-EPS CO2e baseline'!$B28,'GCAM baselines'!$A$442:$A$472,0),MATCH('Hybrid GCAM-EPS CO2e baseline'!E$8,'GCAM baselines'!$B$441:$N$441,0))</f>
        <v>759.14317545979998</v>
      </c>
      <c r="F28" s="45">
        <f>INDEX('GCAM baselines'!$B$442:$N$472,MATCH('Hybrid GCAM-EPS CO2e baseline'!$B28,'GCAM baselines'!$A$442:$A$472,0),MATCH('Hybrid GCAM-EPS CO2e baseline'!F$8,'GCAM baselines'!$B$441:$N$441,0))</f>
        <v>7748.6279578095264</v>
      </c>
      <c r="G28" s="45">
        <f>INDEX('GCAM baselines'!$B$442:$N$472,MATCH('Hybrid GCAM-EPS CO2e baseline'!$B28,'GCAM baselines'!$A$442:$A$472,0),MATCH('Hybrid GCAM-EPS CO2e baseline'!G$8,'GCAM baselines'!$B$441:$N$441,0))</f>
        <v>5469.0765521075573</v>
      </c>
      <c r="H28" s="45">
        <f>INDEX('GCAM baselines'!$B$442:$N$472,MATCH('Hybrid GCAM-EPS CO2e baseline'!$B28,'GCAM baselines'!$A$442:$A$472,0),MATCH('Hybrid GCAM-EPS CO2e baseline'!H$8,'GCAM baselines'!$B$441:$N$441,0))</f>
        <v>866.44220569022468</v>
      </c>
      <c r="I28" s="45">
        <f>INDEX('GCAM baselines'!$B$442:$N$472,MATCH('Hybrid GCAM-EPS CO2e baseline'!$B28,'GCAM baselines'!$A$442:$A$472,0),MATCH('Hybrid GCAM-EPS CO2e baseline'!I$8,'GCAM baselines'!$B$441:$N$441,0))</f>
        <v>5332.5524302741178</v>
      </c>
      <c r="J28" s="45">
        <f>INDEX('GCAM baselines'!$B$442:$N$472,MATCH('Hybrid GCAM-EPS CO2e baseline'!$B28,'GCAM baselines'!$A$442:$A$472,0),MATCH('Hybrid GCAM-EPS CO2e baseline'!J$8,'GCAM baselines'!$B$441:$N$441,0))</f>
        <v>16904.725544940153</v>
      </c>
      <c r="K28" s="45">
        <f>INDEX('GCAM baselines'!$B$442:$N$472,MATCH('Hybrid GCAM-EPS CO2e baseline'!$B28,'GCAM baselines'!$A$442:$A$472,0),MATCH('Hybrid GCAM-EPS CO2e baseline'!K$8,'GCAM baselines'!$B$441:$N$441,0))</f>
        <v>0</v>
      </c>
      <c r="L28" s="45">
        <f>INDEX('GCAM baselines'!$B$442:$N$472,MATCH('Hybrid GCAM-EPS CO2e baseline'!$B28,'GCAM baselines'!$A$442:$A$472,0),MATCH('Hybrid GCAM-EPS CO2e baseline'!L$8,'GCAM baselines'!$B$441:$N$441,0))</f>
        <v>309.60221549676248</v>
      </c>
      <c r="M28" s="45">
        <f>INDEX('GCAM baselines'!$B$442:$N$472,MATCH('Hybrid GCAM-EPS CO2e baseline'!$B28,'GCAM baselines'!$A$442:$A$472,0),MATCH('Hybrid GCAM-EPS CO2e baseline'!M$8,'GCAM baselines'!$B$441:$N$441,0))</f>
        <v>-2201.8425921422845</v>
      </c>
      <c r="N28" s="45">
        <f t="shared" si="9"/>
        <v>39879.557493233595</v>
      </c>
      <c r="O28" s="28">
        <f t="shared" si="10"/>
        <v>2.200548940253437E-2</v>
      </c>
      <c r="P28" s="45">
        <f t="array" ref="P28:X28">TRANSPOSE('EPS baselines'!B374:B382)*1000</f>
        <v>27312.914999999997</v>
      </c>
      <c r="Q28" s="45">
        <v>20299.526000000002</v>
      </c>
      <c r="R28" s="45">
        <v>3059.8674500000006</v>
      </c>
      <c r="S28" s="45">
        <v>1057.89355</v>
      </c>
      <c r="T28" s="45">
        <v>42275.451000000001</v>
      </c>
      <c r="U28" s="45">
        <v>39766.351000000024</v>
      </c>
      <c r="V28" s="45">
        <v>2509.1000000000004</v>
      </c>
      <c r="W28" s="45">
        <v>0</v>
      </c>
      <c r="X28" s="45">
        <v>23773.532000000003</v>
      </c>
      <c r="Y28" s="45">
        <f>SUM(P28:S28,U28:X28)</f>
        <v>117779.18500000003</v>
      </c>
      <c r="Z28" s="65">
        <f t="shared" si="24"/>
        <v>27312.914999999997</v>
      </c>
      <c r="AA28" s="65">
        <f t="shared" si="24"/>
        <v>20299.526000000002</v>
      </c>
      <c r="AB28" s="65">
        <f>SUM(R28:S28)</f>
        <v>4117.7610000000004</v>
      </c>
      <c r="AC28" s="65">
        <f>V28</f>
        <v>2509.1000000000004</v>
      </c>
      <c r="AD28" s="65">
        <f>U28</f>
        <v>39766.351000000024</v>
      </c>
      <c r="AE28" s="65">
        <f t="shared" si="25"/>
        <v>0</v>
      </c>
      <c r="AF28" s="65">
        <f t="shared" si="25"/>
        <v>23773.532000000003</v>
      </c>
      <c r="AG28" s="45">
        <f t="shared" si="15"/>
        <v>117779.18500000003</v>
      </c>
      <c r="AH28" s="28">
        <f t="shared" si="7"/>
        <v>6.7494855467541026E-2</v>
      </c>
    </row>
    <row r="29" spans="1:34">
      <c r="A29" s="12" t="s">
        <v>520</v>
      </c>
      <c r="B29" t="s">
        <v>285</v>
      </c>
      <c r="C29" t="s">
        <v>285</v>
      </c>
      <c r="D29" s="45">
        <f>INDEX('GCAM baselines'!$B$442:$N$472,MATCH('Hybrid GCAM-EPS CO2e baseline'!$B29,'GCAM baselines'!$A$442:$A$472,0),MATCH('Hybrid GCAM-EPS CO2e baseline'!D$8,'GCAM baselines'!$B$441:$N$441,0))</f>
        <v>4846.5243527369685</v>
      </c>
      <c r="E29" s="45">
        <f>INDEX('GCAM baselines'!$B$442:$N$472,MATCH('Hybrid GCAM-EPS CO2e baseline'!$B29,'GCAM baselines'!$A$442:$A$472,0),MATCH('Hybrid GCAM-EPS CO2e baseline'!E$8,'GCAM baselines'!$B$441:$N$441,0))</f>
        <v>709.33261263145005</v>
      </c>
      <c r="F29" s="45">
        <f>INDEX('GCAM baselines'!$B$442:$N$472,MATCH('Hybrid GCAM-EPS CO2e baseline'!$B29,'GCAM baselines'!$A$442:$A$472,0),MATCH('Hybrid GCAM-EPS CO2e baseline'!F$8,'GCAM baselines'!$B$441:$N$441,0))</f>
        <v>14095.182057105067</v>
      </c>
      <c r="G29" s="45">
        <f>INDEX('GCAM baselines'!$B$442:$N$472,MATCH('Hybrid GCAM-EPS CO2e baseline'!$B29,'GCAM baselines'!$A$442:$A$472,0),MATCH('Hybrid GCAM-EPS CO2e baseline'!G$8,'GCAM baselines'!$B$441:$N$441,0))</f>
        <v>1848.8751016363333</v>
      </c>
      <c r="H29" s="45">
        <f>INDEX('GCAM baselines'!$B$442:$N$472,MATCH('Hybrid GCAM-EPS CO2e baseline'!$B29,'GCAM baselines'!$A$442:$A$472,0),MATCH('Hybrid GCAM-EPS CO2e baseline'!H$8,'GCAM baselines'!$B$441:$N$441,0))</f>
        <v>2602.2217252909436</v>
      </c>
      <c r="I29" s="45">
        <f>INDEX('GCAM baselines'!$B$442:$N$472,MATCH('Hybrid GCAM-EPS CO2e baseline'!$B29,'GCAM baselines'!$A$442:$A$472,0),MATCH('Hybrid GCAM-EPS CO2e baseline'!I$8,'GCAM baselines'!$B$441:$N$441,0))</f>
        <v>1064.4761858879208</v>
      </c>
      <c r="J29" s="45">
        <f>INDEX('GCAM baselines'!$B$442:$N$472,MATCH('Hybrid GCAM-EPS CO2e baseline'!$B29,'GCAM baselines'!$A$442:$A$472,0),MATCH('Hybrid GCAM-EPS CO2e baseline'!J$8,'GCAM baselines'!$B$441:$N$441,0))</f>
        <v>9857.0552565134894</v>
      </c>
      <c r="K29" s="45">
        <f>INDEX('GCAM baselines'!$B$442:$N$472,MATCH('Hybrid GCAM-EPS CO2e baseline'!$B29,'GCAM baselines'!$A$442:$A$472,0),MATCH('Hybrid GCAM-EPS CO2e baseline'!K$8,'GCAM baselines'!$B$441:$N$441,0))</f>
        <v>0</v>
      </c>
      <c r="L29" s="45">
        <f>INDEX('GCAM baselines'!$B$442:$N$472,MATCH('Hybrid GCAM-EPS CO2e baseline'!$B29,'GCAM baselines'!$A$442:$A$472,0),MATCH('Hybrid GCAM-EPS CO2e baseline'!L$8,'GCAM baselines'!$B$441:$N$441,0))</f>
        <v>256.02473722878045</v>
      </c>
      <c r="M29" s="45">
        <f>INDEX('GCAM baselines'!$B$442:$N$472,MATCH('Hybrid GCAM-EPS CO2e baseline'!$B29,'GCAM baselines'!$A$442:$A$472,0),MATCH('Hybrid GCAM-EPS CO2e baseline'!M$8,'GCAM baselines'!$B$441:$N$441,0))</f>
        <v>-2000.5038651019188</v>
      </c>
      <c r="N29" s="45">
        <f t="shared" si="9"/>
        <v>33279.188163929037</v>
      </c>
      <c r="O29" s="28">
        <f t="shared" si="10"/>
        <v>1.8363413951886051E-2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>
        <f>SUM(D29:E29)</f>
        <v>5555.856965368419</v>
      </c>
      <c r="AA29" s="45">
        <f>F29</f>
        <v>14095.182057105067</v>
      </c>
      <c r="AB29" s="45">
        <f>SUM(G29:H29)</f>
        <v>4451.0968269272771</v>
      </c>
      <c r="AC29" s="45">
        <f t="shared" ref="AC29" si="26">I29</f>
        <v>1064.4761858879208</v>
      </c>
      <c r="AD29" s="45">
        <f t="shared" ref="AD29" si="27">J29</f>
        <v>9857.0552565134894</v>
      </c>
      <c r="AE29" s="45">
        <f>SUM(K29:L29)</f>
        <v>256.02473722878045</v>
      </c>
      <c r="AF29" s="45">
        <f>M29</f>
        <v>-2000.5038651019188</v>
      </c>
      <c r="AG29" s="45">
        <f t="shared" si="15"/>
        <v>33279.188163929037</v>
      </c>
      <c r="AH29" s="28">
        <f t="shared" si="7"/>
        <v>1.9071060775310102E-2</v>
      </c>
    </row>
    <row r="30" spans="1:34">
      <c r="A30" s="12" t="s">
        <v>519</v>
      </c>
      <c r="B30" t="s">
        <v>290</v>
      </c>
      <c r="C30" t="s">
        <v>290</v>
      </c>
      <c r="D30" s="45">
        <f>INDEX('GCAM baselines'!$B$442:$N$472,MATCH('Hybrid GCAM-EPS CO2e baseline'!$B30,'GCAM baselines'!$A$442:$A$472,0),MATCH('Hybrid GCAM-EPS CO2e baseline'!D$8,'GCAM baselines'!$B$441:$N$441,0))</f>
        <v>5028.2026241977483</v>
      </c>
      <c r="E30" s="45">
        <f>INDEX('GCAM baselines'!$B$442:$N$472,MATCH('Hybrid GCAM-EPS CO2e baseline'!$B30,'GCAM baselines'!$A$442:$A$472,0),MATCH('Hybrid GCAM-EPS CO2e baseline'!E$8,'GCAM baselines'!$B$441:$N$441,0))</f>
        <v>362.0340784631</v>
      </c>
      <c r="F30" s="45">
        <f>INDEX('GCAM baselines'!$B$442:$N$472,MATCH('Hybrid GCAM-EPS CO2e baseline'!$B30,'GCAM baselines'!$A$442:$A$472,0),MATCH('Hybrid GCAM-EPS CO2e baseline'!F$8,'GCAM baselines'!$B$441:$N$441,0))</f>
        <v>4959.6931641208785</v>
      </c>
      <c r="G30" s="45">
        <f>INDEX('GCAM baselines'!$B$442:$N$472,MATCH('Hybrid GCAM-EPS CO2e baseline'!$B30,'GCAM baselines'!$A$442:$A$472,0),MATCH('Hybrid GCAM-EPS CO2e baseline'!G$8,'GCAM baselines'!$B$441:$N$441,0))</f>
        <v>1554.3188729457274</v>
      </c>
      <c r="H30" s="45">
        <f>INDEX('GCAM baselines'!$B$442:$N$472,MATCH('Hybrid GCAM-EPS CO2e baseline'!$B30,'GCAM baselines'!$A$442:$A$472,0),MATCH('Hybrid GCAM-EPS CO2e baseline'!H$8,'GCAM baselines'!$B$441:$N$441,0))</f>
        <v>596.00872738659439</v>
      </c>
      <c r="I30" s="45">
        <f>INDEX('GCAM baselines'!$B$442:$N$472,MATCH('Hybrid GCAM-EPS CO2e baseline'!$B30,'GCAM baselines'!$A$442:$A$472,0),MATCH('Hybrid GCAM-EPS CO2e baseline'!I$8,'GCAM baselines'!$B$441:$N$441,0))</f>
        <v>4190.8185431294032</v>
      </c>
      <c r="J30" s="45">
        <f>INDEX('GCAM baselines'!$B$442:$N$472,MATCH('Hybrid GCAM-EPS CO2e baseline'!$B30,'GCAM baselines'!$A$442:$A$472,0),MATCH('Hybrid GCAM-EPS CO2e baseline'!J$8,'GCAM baselines'!$B$441:$N$441,0))</f>
        <v>10191.240620030703</v>
      </c>
      <c r="K30" s="45">
        <f>INDEX('GCAM baselines'!$B$442:$N$472,MATCH('Hybrid GCAM-EPS CO2e baseline'!$B30,'GCAM baselines'!$A$442:$A$472,0),MATCH('Hybrid GCAM-EPS CO2e baseline'!K$8,'GCAM baselines'!$B$441:$N$441,0))</f>
        <v>0</v>
      </c>
      <c r="L30" s="45">
        <f>INDEX('GCAM baselines'!$B$442:$N$472,MATCH('Hybrid GCAM-EPS CO2e baseline'!$B30,'GCAM baselines'!$A$442:$A$472,0),MATCH('Hybrid GCAM-EPS CO2e baseline'!L$8,'GCAM baselines'!$B$441:$N$441,0))</f>
        <v>130.16319374129199</v>
      </c>
      <c r="M30" s="45">
        <f>INDEX('GCAM baselines'!$B$442:$N$472,MATCH('Hybrid GCAM-EPS CO2e baseline'!$B30,'GCAM baselines'!$A$442:$A$472,0),MATCH('Hybrid GCAM-EPS CO2e baseline'!M$8,'GCAM baselines'!$B$441:$N$441,0))</f>
        <v>-660.22301666104204</v>
      </c>
      <c r="N30" s="45">
        <f t="shared" si="9"/>
        <v>26352.256807354403</v>
      </c>
      <c r="O30" s="28">
        <f t="shared" si="10"/>
        <v>1.4541141987483006E-2</v>
      </c>
      <c r="P30" s="45">
        <f t="array" ref="P30:X30">TRANSPOSE('EPS baselines'!B331:B339)*1000</f>
        <v>6331.0640000000003</v>
      </c>
      <c r="Q30" s="45">
        <v>4392.2299999999996</v>
      </c>
      <c r="R30" s="45">
        <v>514.6241</v>
      </c>
      <c r="S30" s="45">
        <v>145.6917</v>
      </c>
      <c r="T30" s="45">
        <v>12542.041000000001</v>
      </c>
      <c r="U30" s="45">
        <v>9557.5935000000027</v>
      </c>
      <c r="V30" s="45">
        <v>2984.4468999999999</v>
      </c>
      <c r="W30" s="45">
        <v>2.2987785999999999</v>
      </c>
      <c r="X30" s="45">
        <v>476.13080000000002</v>
      </c>
      <c r="Y30" s="45">
        <f>SUM(P30:S30,U30:X30)</f>
        <v>24404.0797786</v>
      </c>
      <c r="Z30" s="65">
        <f>P30</f>
        <v>6331.0640000000003</v>
      </c>
      <c r="AA30" s="65">
        <f>Q30</f>
        <v>4392.2299999999996</v>
      </c>
      <c r="AB30" s="65">
        <f>SUM(R30:S30)</f>
        <v>660.31579999999997</v>
      </c>
      <c r="AC30" s="65">
        <f>V30</f>
        <v>2984.4468999999999</v>
      </c>
      <c r="AD30" s="65">
        <f>U30</f>
        <v>9557.5935000000027</v>
      </c>
      <c r="AE30" s="65">
        <f>W30</f>
        <v>2.2987785999999999</v>
      </c>
      <c r="AF30" s="65">
        <f>X30</f>
        <v>476.13080000000002</v>
      </c>
      <c r="AG30" s="45">
        <f t="shared" si="15"/>
        <v>24404.079778600004</v>
      </c>
      <c r="AH30" s="28">
        <f t="shared" si="7"/>
        <v>1.3985067373958713E-2</v>
      </c>
    </row>
    <row r="31" spans="1:34">
      <c r="A31" s="12" t="s">
        <v>520</v>
      </c>
      <c r="B31" t="s">
        <v>278</v>
      </c>
      <c r="C31" t="s">
        <v>278</v>
      </c>
      <c r="D31" s="45">
        <f>INDEX('GCAM baselines'!$B$442:$N$472,MATCH('Hybrid GCAM-EPS CO2e baseline'!$B31,'GCAM baselines'!$A$442:$A$472,0),MATCH('Hybrid GCAM-EPS CO2e baseline'!D$8,'GCAM baselines'!$B$441:$N$441,0))</f>
        <v>14566.144399276034</v>
      </c>
      <c r="E31" s="45">
        <f>INDEX('GCAM baselines'!$B$442:$N$472,MATCH('Hybrid GCAM-EPS CO2e baseline'!$B31,'GCAM baselines'!$A$442:$A$472,0),MATCH('Hybrid GCAM-EPS CO2e baseline'!E$8,'GCAM baselines'!$B$441:$N$441,0))</f>
        <v>6243.3480271649987</v>
      </c>
      <c r="F31" s="45">
        <f>INDEX('GCAM baselines'!$B$442:$N$472,MATCH('Hybrid GCAM-EPS CO2e baseline'!$B31,'GCAM baselines'!$A$442:$A$472,0),MATCH('Hybrid GCAM-EPS CO2e baseline'!F$8,'GCAM baselines'!$B$441:$N$441,0))</f>
        <v>21162.540071169187</v>
      </c>
      <c r="G31" s="45">
        <f>INDEX('GCAM baselines'!$B$442:$N$472,MATCH('Hybrid GCAM-EPS CO2e baseline'!$B31,'GCAM baselines'!$A$442:$A$472,0),MATCH('Hybrid GCAM-EPS CO2e baseline'!G$8,'GCAM baselines'!$B$441:$N$441,0))</f>
        <v>8357.7102179362737</v>
      </c>
      <c r="H31" s="45">
        <f>INDEX('GCAM baselines'!$B$442:$N$472,MATCH('Hybrid GCAM-EPS CO2e baseline'!$B31,'GCAM baselines'!$A$442:$A$472,0),MATCH('Hybrid GCAM-EPS CO2e baseline'!H$8,'GCAM baselines'!$B$441:$N$441,0))</f>
        <v>3944.685333447032</v>
      </c>
      <c r="I31" s="45">
        <f>INDEX('GCAM baselines'!$B$442:$N$472,MATCH('Hybrid GCAM-EPS CO2e baseline'!$B31,'GCAM baselines'!$A$442:$A$472,0),MATCH('Hybrid GCAM-EPS CO2e baseline'!I$8,'GCAM baselines'!$B$441:$N$441,0))</f>
        <v>4580.9476171577935</v>
      </c>
      <c r="J31" s="45">
        <f>INDEX('GCAM baselines'!$B$442:$N$472,MATCH('Hybrid GCAM-EPS CO2e baseline'!$B31,'GCAM baselines'!$A$442:$A$472,0),MATCH('Hybrid GCAM-EPS CO2e baseline'!J$8,'GCAM baselines'!$B$441:$N$441,0))</f>
        <v>34756.437174241975</v>
      </c>
      <c r="K31" s="45">
        <f>INDEX('GCAM baselines'!$B$442:$N$472,MATCH('Hybrid GCAM-EPS CO2e baseline'!$B31,'GCAM baselines'!$A$442:$A$472,0),MATCH('Hybrid GCAM-EPS CO2e baseline'!K$8,'GCAM baselines'!$B$441:$N$441,0))</f>
        <v>0</v>
      </c>
      <c r="L31" s="45">
        <f>INDEX('GCAM baselines'!$B$442:$N$472,MATCH('Hybrid GCAM-EPS CO2e baseline'!$B31,'GCAM baselines'!$A$442:$A$472,0),MATCH('Hybrid GCAM-EPS CO2e baseline'!L$8,'GCAM baselines'!$B$441:$N$441,0))</f>
        <v>632.96745124188249</v>
      </c>
      <c r="M31" s="45">
        <f>INDEX('GCAM baselines'!$B$442:$N$472,MATCH('Hybrid GCAM-EPS CO2e baseline'!$B31,'GCAM baselines'!$A$442:$A$472,0),MATCH('Hybrid GCAM-EPS CO2e baseline'!M$8,'GCAM baselines'!$B$441:$N$441,0))</f>
        <v>-2092.372408181026</v>
      </c>
      <c r="N31" s="45">
        <f t="shared" si="9"/>
        <v>92152.407883454158</v>
      </c>
      <c r="O31" s="28">
        <f t="shared" si="10"/>
        <v>5.0849582156006726E-2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>
        <f t="shared" ref="Z31:Z40" si="28">SUM(D31:E31)</f>
        <v>20809.492426441033</v>
      </c>
      <c r="AA31" s="45">
        <f t="shared" ref="AA31:AA40" si="29">F31</f>
        <v>21162.540071169187</v>
      </c>
      <c r="AB31" s="45">
        <f t="shared" ref="AB31:AB40" si="30">SUM(G31:H31)</f>
        <v>12302.395551383306</v>
      </c>
      <c r="AC31" s="45">
        <f t="shared" ref="AC31" si="31">I31</f>
        <v>4580.9476171577935</v>
      </c>
      <c r="AD31" s="45">
        <f t="shared" ref="AD31" si="32">J31</f>
        <v>34756.437174241975</v>
      </c>
      <c r="AE31" s="45">
        <f t="shared" ref="AE31:AE40" si="33">SUM(K31:L31)</f>
        <v>632.96745124188249</v>
      </c>
      <c r="AF31" s="45">
        <f t="shared" ref="AF31:AF40" si="34">M31</f>
        <v>-2092.372408181026</v>
      </c>
      <c r="AG31" s="45">
        <f t="shared" si="15"/>
        <v>92152.407883454158</v>
      </c>
      <c r="AH31" s="28">
        <f t="shared" si="7"/>
        <v>5.2809105879613828E-2</v>
      </c>
    </row>
    <row r="32" spans="1:34">
      <c r="A32" s="12" t="s">
        <v>520</v>
      </c>
      <c r="B32" t="s">
        <v>294</v>
      </c>
      <c r="C32" t="s">
        <v>294</v>
      </c>
      <c r="D32" s="45">
        <f>INDEX('GCAM baselines'!$B$442:$N$472,MATCH('Hybrid GCAM-EPS CO2e baseline'!$B32,'GCAM baselines'!$A$442:$A$472,0),MATCH('Hybrid GCAM-EPS CO2e baseline'!D$8,'GCAM baselines'!$B$441:$N$441,0))</f>
        <v>2191.1425015711447</v>
      </c>
      <c r="E32" s="45">
        <f>INDEX('GCAM baselines'!$B$442:$N$472,MATCH('Hybrid GCAM-EPS CO2e baseline'!$B32,'GCAM baselines'!$A$442:$A$472,0),MATCH('Hybrid GCAM-EPS CO2e baseline'!E$8,'GCAM baselines'!$B$441:$N$441,0))</f>
        <v>235.07804366333997</v>
      </c>
      <c r="F32" s="45">
        <f>INDEX('GCAM baselines'!$B$442:$N$472,MATCH('Hybrid GCAM-EPS CO2e baseline'!$B32,'GCAM baselines'!$A$442:$A$472,0),MATCH('Hybrid GCAM-EPS CO2e baseline'!F$8,'GCAM baselines'!$B$441:$N$441,0))</f>
        <v>2758.5769770993256</v>
      </c>
      <c r="G32" s="45">
        <f>INDEX('GCAM baselines'!$B$442:$N$472,MATCH('Hybrid GCAM-EPS CO2e baseline'!$B32,'GCAM baselines'!$A$442:$A$472,0),MATCH('Hybrid GCAM-EPS CO2e baseline'!G$8,'GCAM baselines'!$B$441:$N$441,0))</f>
        <v>3916.0998041651092</v>
      </c>
      <c r="H32" s="45">
        <f>INDEX('GCAM baselines'!$B$442:$N$472,MATCH('Hybrid GCAM-EPS CO2e baseline'!$B32,'GCAM baselines'!$A$442:$A$472,0),MATCH('Hybrid GCAM-EPS CO2e baseline'!H$8,'GCAM baselines'!$B$441:$N$441,0))</f>
        <v>611.37252838640336</v>
      </c>
      <c r="I32" s="45">
        <f>INDEX('GCAM baselines'!$B$442:$N$472,MATCH('Hybrid GCAM-EPS CO2e baseline'!$B32,'GCAM baselines'!$A$442:$A$472,0),MATCH('Hybrid GCAM-EPS CO2e baseline'!I$8,'GCAM baselines'!$B$441:$N$441,0))</f>
        <v>8948.2758494713853</v>
      </c>
      <c r="J32" s="45">
        <f>INDEX('GCAM baselines'!$B$442:$N$472,MATCH('Hybrid GCAM-EPS CO2e baseline'!$B32,'GCAM baselines'!$A$442:$A$472,0),MATCH('Hybrid GCAM-EPS CO2e baseline'!J$8,'GCAM baselines'!$B$441:$N$441,0))</f>
        <v>9476.4264992605058</v>
      </c>
      <c r="K32" s="45">
        <f>INDEX('GCAM baselines'!$B$442:$N$472,MATCH('Hybrid GCAM-EPS CO2e baseline'!$B32,'GCAM baselines'!$A$442:$A$472,0),MATCH('Hybrid GCAM-EPS CO2e baseline'!K$8,'GCAM baselines'!$B$441:$N$441,0))</f>
        <v>0</v>
      </c>
      <c r="L32" s="45">
        <f>INDEX('GCAM baselines'!$B$442:$N$472,MATCH('Hybrid GCAM-EPS CO2e baseline'!$B32,'GCAM baselines'!$A$442:$A$472,0),MATCH('Hybrid GCAM-EPS CO2e baseline'!L$8,'GCAM baselines'!$B$441:$N$441,0))</f>
        <v>85.974522111638976</v>
      </c>
      <c r="M32" s="45">
        <f>INDEX('GCAM baselines'!$B$442:$N$472,MATCH('Hybrid GCAM-EPS CO2e baseline'!$B32,'GCAM baselines'!$A$442:$A$472,0),MATCH('Hybrid GCAM-EPS CO2e baseline'!M$8,'GCAM baselines'!$B$441:$N$441,0))</f>
        <v>-1996.0168697060383</v>
      </c>
      <c r="N32" s="45">
        <f t="shared" si="9"/>
        <v>26226.929856022813</v>
      </c>
      <c r="O32" s="28">
        <f t="shared" si="10"/>
        <v>1.4471986734196978E-2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>
        <f t="shared" si="28"/>
        <v>2426.2205452344847</v>
      </c>
      <c r="AA32" s="45">
        <f t="shared" si="29"/>
        <v>2758.5769770993256</v>
      </c>
      <c r="AB32" s="45">
        <f t="shared" si="30"/>
        <v>4527.4723325515124</v>
      </c>
      <c r="AC32" s="45">
        <f t="shared" ref="AC32:AC40" si="35">I32</f>
        <v>8948.2758494713853</v>
      </c>
      <c r="AD32" s="45">
        <f t="shared" ref="AD32:AD40" si="36">J32</f>
        <v>9476.4264992605058</v>
      </c>
      <c r="AE32" s="45">
        <f t="shared" si="33"/>
        <v>85.974522111638976</v>
      </c>
      <c r="AF32" s="45">
        <f t="shared" si="34"/>
        <v>-1996.0168697060383</v>
      </c>
      <c r="AG32" s="45">
        <f t="shared" si="15"/>
        <v>26226.929856022813</v>
      </c>
      <c r="AH32" s="28">
        <f t="shared" si="7"/>
        <v>1.5029674725543361E-2</v>
      </c>
    </row>
    <row r="33" spans="1:34">
      <c r="A33" s="12" t="s">
        <v>520</v>
      </c>
      <c r="B33" t="s">
        <v>280</v>
      </c>
      <c r="C33" t="s">
        <v>280</v>
      </c>
      <c r="D33" s="45">
        <f>INDEX('GCAM baselines'!$B$442:$N$472,MATCH('Hybrid GCAM-EPS CO2e baseline'!$B33,'GCAM baselines'!$A$442:$A$472,0),MATCH('Hybrid GCAM-EPS CO2e baseline'!D$8,'GCAM baselines'!$B$441:$N$441,0))</f>
        <v>5018.597945786415</v>
      </c>
      <c r="E33" s="45">
        <f>INDEX('GCAM baselines'!$B$442:$N$472,MATCH('Hybrid GCAM-EPS CO2e baseline'!$B33,'GCAM baselines'!$A$442:$A$472,0),MATCH('Hybrid GCAM-EPS CO2e baseline'!E$8,'GCAM baselines'!$B$441:$N$441,0))</f>
        <v>2114.0557015286995</v>
      </c>
      <c r="F33" s="45">
        <f>INDEX('GCAM baselines'!$B$442:$N$472,MATCH('Hybrid GCAM-EPS CO2e baseline'!$B33,'GCAM baselines'!$A$442:$A$472,0),MATCH('Hybrid GCAM-EPS CO2e baseline'!F$8,'GCAM baselines'!$B$441:$N$441,0))</f>
        <v>12111.232534730869</v>
      </c>
      <c r="G33" s="45">
        <f>INDEX('GCAM baselines'!$B$442:$N$472,MATCH('Hybrid GCAM-EPS CO2e baseline'!$B33,'GCAM baselines'!$A$442:$A$472,0),MATCH('Hybrid GCAM-EPS CO2e baseline'!G$8,'GCAM baselines'!$B$441:$N$441,0))</f>
        <v>3876.8604385826138</v>
      </c>
      <c r="H33" s="45">
        <f>INDEX('GCAM baselines'!$B$442:$N$472,MATCH('Hybrid GCAM-EPS CO2e baseline'!$B33,'GCAM baselines'!$A$442:$A$472,0),MATCH('Hybrid GCAM-EPS CO2e baseline'!H$8,'GCAM baselines'!$B$441:$N$441,0))</f>
        <v>901.72331010191988</v>
      </c>
      <c r="I33" s="45">
        <f>INDEX('GCAM baselines'!$B$442:$N$472,MATCH('Hybrid GCAM-EPS CO2e baseline'!$B33,'GCAM baselines'!$A$442:$A$472,0),MATCH('Hybrid GCAM-EPS CO2e baseline'!I$8,'GCAM baselines'!$B$441:$N$441,0))</f>
        <v>4428.0465203953372</v>
      </c>
      <c r="J33" s="45">
        <f>INDEX('GCAM baselines'!$B$442:$N$472,MATCH('Hybrid GCAM-EPS CO2e baseline'!$B33,'GCAM baselines'!$A$442:$A$472,0),MATCH('Hybrid GCAM-EPS CO2e baseline'!J$8,'GCAM baselines'!$B$441:$N$441,0))</f>
        <v>21574.586798090528</v>
      </c>
      <c r="K33" s="45">
        <f>INDEX('GCAM baselines'!$B$442:$N$472,MATCH('Hybrid GCAM-EPS CO2e baseline'!$B33,'GCAM baselines'!$A$442:$A$472,0),MATCH('Hybrid GCAM-EPS CO2e baseline'!K$8,'GCAM baselines'!$B$441:$N$441,0))</f>
        <v>10245.915402318396</v>
      </c>
      <c r="L33" s="45">
        <f>INDEX('GCAM baselines'!$B$442:$N$472,MATCH('Hybrid GCAM-EPS CO2e baseline'!$B33,'GCAM baselines'!$A$442:$A$472,0),MATCH('Hybrid GCAM-EPS CO2e baseline'!L$8,'GCAM baselines'!$B$441:$N$441,0))</f>
        <v>393.41082876853085</v>
      </c>
      <c r="M33" s="45">
        <f>INDEX('GCAM baselines'!$B$442:$N$472,MATCH('Hybrid GCAM-EPS CO2e baseline'!$B33,'GCAM baselines'!$A$442:$A$472,0),MATCH('Hybrid GCAM-EPS CO2e baseline'!M$8,'GCAM baselines'!$B$441:$N$441,0))</f>
        <v>1378.7405308571958</v>
      </c>
      <c r="N33" s="45">
        <f t="shared" si="9"/>
        <v>62043.170011160502</v>
      </c>
      <c r="O33" s="28">
        <f t="shared" si="10"/>
        <v>3.4235342767077612E-2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>
        <f t="shared" si="28"/>
        <v>7132.6536473151145</v>
      </c>
      <c r="AA33" s="45">
        <f t="shared" si="29"/>
        <v>12111.232534730869</v>
      </c>
      <c r="AB33" s="45">
        <f t="shared" si="30"/>
        <v>4778.5837486845339</v>
      </c>
      <c r="AC33" s="45">
        <f t="shared" si="35"/>
        <v>4428.0465203953372</v>
      </c>
      <c r="AD33" s="45">
        <f t="shared" si="36"/>
        <v>21574.586798090528</v>
      </c>
      <c r="AE33" s="45">
        <f t="shared" si="33"/>
        <v>10639.326231086927</v>
      </c>
      <c r="AF33" s="45">
        <f t="shared" si="34"/>
        <v>1378.7405308571958</v>
      </c>
      <c r="AG33" s="45">
        <f t="shared" si="15"/>
        <v>62043.170011160502</v>
      </c>
      <c r="AH33" s="28">
        <f t="shared" si="7"/>
        <v>3.555462531559675E-2</v>
      </c>
    </row>
    <row r="34" spans="1:34">
      <c r="A34" s="12" t="s">
        <v>520</v>
      </c>
      <c r="B34" t="s">
        <v>296</v>
      </c>
      <c r="C34" t="s">
        <v>296</v>
      </c>
      <c r="D34" s="45">
        <f>INDEX('GCAM baselines'!$B$442:$N$472,MATCH('Hybrid GCAM-EPS CO2e baseline'!$B34,'GCAM baselines'!$A$442:$A$472,0),MATCH('Hybrid GCAM-EPS CO2e baseline'!D$8,'GCAM baselines'!$B$441:$N$441,0))</f>
        <v>2035.760230099997</v>
      </c>
      <c r="E34" s="45">
        <f>INDEX('GCAM baselines'!$B$442:$N$472,MATCH('Hybrid GCAM-EPS CO2e baseline'!$B34,'GCAM baselines'!$A$442:$A$472,0),MATCH('Hybrid GCAM-EPS CO2e baseline'!E$8,'GCAM baselines'!$B$441:$N$441,0))</f>
        <v>470.05608333169965</v>
      </c>
      <c r="F34" s="45">
        <f>INDEX('GCAM baselines'!$B$442:$N$472,MATCH('Hybrid GCAM-EPS CO2e baseline'!$B34,'GCAM baselines'!$A$442:$A$472,0),MATCH('Hybrid GCAM-EPS CO2e baseline'!F$8,'GCAM baselines'!$B$441:$N$441,0))</f>
        <v>5988.8013960058952</v>
      </c>
      <c r="G34" s="45">
        <f>INDEX('GCAM baselines'!$B$442:$N$472,MATCH('Hybrid GCAM-EPS CO2e baseline'!$B34,'GCAM baselines'!$A$442:$A$472,0),MATCH('Hybrid GCAM-EPS CO2e baseline'!G$8,'GCAM baselines'!$B$441:$N$441,0))</f>
        <v>1796.3610140672174</v>
      </c>
      <c r="H34" s="45">
        <f>INDEX('GCAM baselines'!$B$442:$N$472,MATCH('Hybrid GCAM-EPS CO2e baseline'!$B34,'GCAM baselines'!$A$442:$A$472,0),MATCH('Hybrid GCAM-EPS CO2e baseline'!H$8,'GCAM baselines'!$B$441:$N$441,0))</f>
        <v>871.79056439293026</v>
      </c>
      <c r="I34" s="45">
        <f>INDEX('GCAM baselines'!$B$442:$N$472,MATCH('Hybrid GCAM-EPS CO2e baseline'!$B34,'GCAM baselines'!$A$442:$A$472,0),MATCH('Hybrid GCAM-EPS CO2e baseline'!I$8,'GCAM baselines'!$B$441:$N$441,0))</f>
        <v>1534.8157460138623</v>
      </c>
      <c r="J34" s="45">
        <f>INDEX('GCAM baselines'!$B$442:$N$472,MATCH('Hybrid GCAM-EPS CO2e baseline'!$B34,'GCAM baselines'!$A$442:$A$472,0),MATCH('Hybrid GCAM-EPS CO2e baseline'!J$8,'GCAM baselines'!$B$441:$N$441,0))</f>
        <v>7754.475261149214</v>
      </c>
      <c r="K34" s="45">
        <f>INDEX('GCAM baselines'!$B$442:$N$472,MATCH('Hybrid GCAM-EPS CO2e baseline'!$B34,'GCAM baselines'!$A$442:$A$472,0),MATCH('Hybrid GCAM-EPS CO2e baseline'!K$8,'GCAM baselines'!$B$441:$N$441,0))</f>
        <v>0</v>
      </c>
      <c r="L34" s="45">
        <f>INDEX('GCAM baselines'!$B$442:$N$472,MATCH('Hybrid GCAM-EPS CO2e baseline'!$B34,'GCAM baselines'!$A$442:$A$472,0),MATCH('Hybrid GCAM-EPS CO2e baseline'!L$8,'GCAM baselines'!$B$441:$N$441,0))</f>
        <v>100.64692353438824</v>
      </c>
      <c r="M34" s="45">
        <f>INDEX('GCAM baselines'!$B$442:$N$472,MATCH('Hybrid GCAM-EPS CO2e baseline'!$B34,'GCAM baselines'!$A$442:$A$472,0),MATCH('Hybrid GCAM-EPS CO2e baseline'!M$8,'GCAM baselines'!$B$441:$N$441,0))</f>
        <v>-774.17377985243093</v>
      </c>
      <c r="N34" s="45">
        <f t="shared" si="9"/>
        <v>19778.533438742772</v>
      </c>
      <c r="O34" s="28">
        <f t="shared" si="10"/>
        <v>1.0913769744254878E-2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>
        <f t="shared" si="28"/>
        <v>2505.8163134316965</v>
      </c>
      <c r="AA34" s="45">
        <f t="shared" si="29"/>
        <v>5988.8013960058952</v>
      </c>
      <c r="AB34" s="45">
        <f t="shared" si="30"/>
        <v>2668.1515784601479</v>
      </c>
      <c r="AC34" s="45">
        <f t="shared" si="35"/>
        <v>1534.8157460138623</v>
      </c>
      <c r="AD34" s="45">
        <f t="shared" si="36"/>
        <v>7754.475261149214</v>
      </c>
      <c r="AE34" s="45">
        <f t="shared" si="33"/>
        <v>100.64692353438824</v>
      </c>
      <c r="AF34" s="45">
        <f t="shared" si="34"/>
        <v>-774.17377985243093</v>
      </c>
      <c r="AG34" s="45">
        <f t="shared" si="15"/>
        <v>19778.533438742772</v>
      </c>
      <c r="AH34" s="28">
        <f t="shared" si="7"/>
        <v>1.1334339389492892E-2</v>
      </c>
    </row>
    <row r="35" spans="1:34">
      <c r="A35" s="12" t="s">
        <v>520</v>
      </c>
      <c r="B35" t="s">
        <v>386</v>
      </c>
      <c r="C35" t="s">
        <v>302</v>
      </c>
      <c r="D35" s="45">
        <f>INDEX('GCAM baselines'!$B$442:$N$472,MATCH('Hybrid GCAM-EPS CO2e baseline'!$B35,'GCAM baselines'!$A$442:$A$472,0),MATCH('Hybrid GCAM-EPS CO2e baseline'!D$8,'GCAM baselines'!$B$441:$N$441,0))</f>
        <v>889.36841130923506</v>
      </c>
      <c r="E35" s="45">
        <f>INDEX('GCAM baselines'!$B$442:$N$472,MATCH('Hybrid GCAM-EPS CO2e baseline'!$B35,'GCAM baselines'!$A$442:$A$472,0),MATCH('Hybrid GCAM-EPS CO2e baseline'!E$8,'GCAM baselines'!$B$441:$N$441,0))</f>
        <v>141.34008338172998</v>
      </c>
      <c r="F35" s="45">
        <f>INDEX('GCAM baselines'!$B$442:$N$472,MATCH('Hybrid GCAM-EPS CO2e baseline'!$B35,'GCAM baselines'!$A$442:$A$472,0),MATCH('Hybrid GCAM-EPS CO2e baseline'!F$8,'GCAM baselines'!$B$441:$N$441,0))</f>
        <v>503.07898941642179</v>
      </c>
      <c r="G35" s="45">
        <f>INDEX('GCAM baselines'!$B$442:$N$472,MATCH('Hybrid GCAM-EPS CO2e baseline'!$B35,'GCAM baselines'!$A$442:$A$472,0),MATCH('Hybrid GCAM-EPS CO2e baseline'!G$8,'GCAM baselines'!$B$441:$N$441,0))</f>
        <v>187.51459325396425</v>
      </c>
      <c r="H35" s="45">
        <f>INDEX('GCAM baselines'!$B$442:$N$472,MATCH('Hybrid GCAM-EPS CO2e baseline'!$B35,'GCAM baselines'!$A$442:$A$472,0),MATCH('Hybrid GCAM-EPS CO2e baseline'!H$8,'GCAM baselines'!$B$441:$N$441,0))</f>
        <v>133.33623038983487</v>
      </c>
      <c r="I35" s="45">
        <f>INDEX('GCAM baselines'!$B$442:$N$472,MATCH('Hybrid GCAM-EPS CO2e baseline'!$B35,'GCAM baselines'!$A$442:$A$472,0),MATCH('Hybrid GCAM-EPS CO2e baseline'!I$8,'GCAM baselines'!$B$441:$N$441,0))</f>
        <v>1432.525602127037</v>
      </c>
      <c r="J35" s="45">
        <f>INDEX('GCAM baselines'!$B$442:$N$472,MATCH('Hybrid GCAM-EPS CO2e baseline'!$B35,'GCAM baselines'!$A$442:$A$472,0),MATCH('Hybrid GCAM-EPS CO2e baseline'!J$8,'GCAM baselines'!$B$441:$N$441,0))</f>
        <v>3034.5948456278202</v>
      </c>
      <c r="K35" s="45">
        <f>INDEX('GCAM baselines'!$B$442:$N$472,MATCH('Hybrid GCAM-EPS CO2e baseline'!$B35,'GCAM baselines'!$A$442:$A$472,0),MATCH('Hybrid GCAM-EPS CO2e baseline'!K$8,'GCAM baselines'!$B$441:$N$441,0))</f>
        <v>0</v>
      </c>
      <c r="L35" s="45">
        <f>INDEX('GCAM baselines'!$B$442:$N$472,MATCH('Hybrid GCAM-EPS CO2e baseline'!$B35,'GCAM baselines'!$A$442:$A$472,0),MATCH('Hybrid GCAM-EPS CO2e baseline'!L$8,'GCAM baselines'!$B$441:$N$441,0))</f>
        <v>19.038066265410638</v>
      </c>
      <c r="M35" s="45">
        <f>INDEX('GCAM baselines'!$B$442:$N$472,MATCH('Hybrid GCAM-EPS CO2e baseline'!$B35,'GCAM baselines'!$A$442:$A$472,0),MATCH('Hybrid GCAM-EPS CO2e baseline'!M$8,'GCAM baselines'!$B$441:$N$441,0))</f>
        <v>186.5885981713669</v>
      </c>
      <c r="N35" s="45">
        <f t="shared" si="9"/>
        <v>6527.3854199428206</v>
      </c>
      <c r="O35" s="28">
        <f t="shared" si="10"/>
        <v>3.601803021740659E-3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>
        <f t="shared" si="28"/>
        <v>1030.7084946909649</v>
      </c>
      <c r="AA35" s="45">
        <f t="shared" si="29"/>
        <v>503.07898941642179</v>
      </c>
      <c r="AB35" s="45">
        <f t="shared" si="30"/>
        <v>320.85082364379912</v>
      </c>
      <c r="AC35" s="45">
        <f t="shared" si="35"/>
        <v>1432.525602127037</v>
      </c>
      <c r="AD35" s="45">
        <f t="shared" si="36"/>
        <v>3034.5948456278202</v>
      </c>
      <c r="AE35" s="45">
        <f t="shared" si="33"/>
        <v>19.038066265410638</v>
      </c>
      <c r="AF35" s="45">
        <f t="shared" si="34"/>
        <v>186.5885981713669</v>
      </c>
      <c r="AG35" s="45">
        <f t="shared" si="15"/>
        <v>6527.3854199428215</v>
      </c>
      <c r="AH35" s="28">
        <f t="shared" si="7"/>
        <v>3.7406009856493336E-3</v>
      </c>
    </row>
    <row r="36" spans="1:34">
      <c r="A36" s="12" t="s">
        <v>520</v>
      </c>
      <c r="B36" t="s">
        <v>387</v>
      </c>
      <c r="C36" t="s">
        <v>298</v>
      </c>
      <c r="D36" s="45">
        <f>INDEX('GCAM baselines'!$B$442:$N$472,MATCH('Hybrid GCAM-EPS CO2e baseline'!$B36,'GCAM baselines'!$A$442:$A$472,0),MATCH('Hybrid GCAM-EPS CO2e baseline'!D$8,'GCAM baselines'!$B$441:$N$441,0))</f>
        <v>3182.0287205151094</v>
      </c>
      <c r="E36" s="45">
        <f>INDEX('GCAM baselines'!$B$442:$N$472,MATCH('Hybrid GCAM-EPS CO2e baseline'!$B36,'GCAM baselines'!$A$442:$A$472,0),MATCH('Hybrid GCAM-EPS CO2e baseline'!E$8,'GCAM baselines'!$B$441:$N$441,0))</f>
        <v>493.70000451359988</v>
      </c>
      <c r="F36" s="45">
        <f>INDEX('GCAM baselines'!$B$442:$N$472,MATCH('Hybrid GCAM-EPS CO2e baseline'!$B36,'GCAM baselines'!$A$442:$A$472,0),MATCH('Hybrid GCAM-EPS CO2e baseline'!F$8,'GCAM baselines'!$B$441:$N$441,0))</f>
        <v>3329.1765860278292</v>
      </c>
      <c r="G36" s="45">
        <f>INDEX('GCAM baselines'!$B$442:$N$472,MATCH('Hybrid GCAM-EPS CO2e baseline'!$B36,'GCAM baselines'!$A$442:$A$472,0),MATCH('Hybrid GCAM-EPS CO2e baseline'!G$8,'GCAM baselines'!$B$441:$N$441,0))</f>
        <v>963.56014546788708</v>
      </c>
      <c r="H36" s="45">
        <f>INDEX('GCAM baselines'!$B$442:$N$472,MATCH('Hybrid GCAM-EPS CO2e baseline'!$B36,'GCAM baselines'!$A$442:$A$472,0),MATCH('Hybrid GCAM-EPS CO2e baseline'!H$8,'GCAM baselines'!$B$441:$N$441,0))</f>
        <v>464.07908202533912</v>
      </c>
      <c r="I36" s="45">
        <f>INDEX('GCAM baselines'!$B$442:$N$472,MATCH('Hybrid GCAM-EPS CO2e baseline'!$B36,'GCAM baselines'!$A$442:$A$472,0),MATCH('Hybrid GCAM-EPS CO2e baseline'!I$8,'GCAM baselines'!$B$441:$N$441,0))</f>
        <v>5872.1565477639469</v>
      </c>
      <c r="J36" s="45">
        <f>INDEX('GCAM baselines'!$B$442:$N$472,MATCH('Hybrid GCAM-EPS CO2e baseline'!$B36,'GCAM baselines'!$A$442:$A$472,0),MATCH('Hybrid GCAM-EPS CO2e baseline'!J$8,'GCAM baselines'!$B$441:$N$441,0))</f>
        <v>6234.0068412211849</v>
      </c>
      <c r="K36" s="45">
        <f>INDEX('GCAM baselines'!$B$442:$N$472,MATCH('Hybrid GCAM-EPS CO2e baseline'!$B36,'GCAM baselines'!$A$442:$A$472,0),MATCH('Hybrid GCAM-EPS CO2e baseline'!K$8,'GCAM baselines'!$B$441:$N$441,0))</f>
        <v>0</v>
      </c>
      <c r="L36" s="45">
        <f>INDEX('GCAM baselines'!$B$442:$N$472,MATCH('Hybrid GCAM-EPS CO2e baseline'!$B36,'GCAM baselines'!$A$442:$A$472,0),MATCH('Hybrid GCAM-EPS CO2e baseline'!L$8,'GCAM baselines'!$B$441:$N$441,0))</f>
        <v>132.26482137807582</v>
      </c>
      <c r="M36" s="45">
        <f>INDEX('GCAM baselines'!$B$442:$N$472,MATCH('Hybrid GCAM-EPS CO2e baseline'!$B36,'GCAM baselines'!$A$442:$A$472,0),MATCH('Hybrid GCAM-EPS CO2e baseline'!M$8,'GCAM baselines'!$B$441:$N$441,0))</f>
        <v>-1831.692718913439</v>
      </c>
      <c r="N36" s="45">
        <f t="shared" si="9"/>
        <v>18839.280029999532</v>
      </c>
      <c r="O36" s="28">
        <f t="shared" si="10"/>
        <v>1.0395490900867499E-2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>
        <f t="shared" si="28"/>
        <v>3675.7287250287091</v>
      </c>
      <c r="AA36" s="45">
        <f t="shared" si="29"/>
        <v>3329.1765860278292</v>
      </c>
      <c r="AB36" s="45">
        <f t="shared" si="30"/>
        <v>1427.6392274932261</v>
      </c>
      <c r="AC36" s="45">
        <f t="shared" si="35"/>
        <v>5872.1565477639469</v>
      </c>
      <c r="AD36" s="45">
        <f t="shared" si="36"/>
        <v>6234.0068412211849</v>
      </c>
      <c r="AE36" s="45">
        <f t="shared" si="33"/>
        <v>132.26482137807582</v>
      </c>
      <c r="AF36" s="45">
        <f t="shared" si="34"/>
        <v>-1831.692718913439</v>
      </c>
      <c r="AG36" s="45">
        <f t="shared" si="15"/>
        <v>18839.280029999532</v>
      </c>
      <c r="AH36" s="28">
        <f t="shared" si="7"/>
        <v>1.0796088313375153E-2</v>
      </c>
    </row>
    <row r="37" spans="1:34">
      <c r="A37" s="12" t="s">
        <v>520</v>
      </c>
      <c r="B37" t="s">
        <v>295</v>
      </c>
      <c r="C37" t="s">
        <v>295</v>
      </c>
      <c r="D37" s="45">
        <f>INDEX('GCAM baselines'!$B$442:$N$472,MATCH('Hybrid GCAM-EPS CO2e baseline'!$B37,'GCAM baselines'!$A$442:$A$472,0),MATCH('Hybrid GCAM-EPS CO2e baseline'!D$8,'GCAM baselines'!$B$441:$N$441,0))</f>
        <v>1505.9963696187911</v>
      </c>
      <c r="E37" s="45">
        <f>INDEX('GCAM baselines'!$B$442:$N$472,MATCH('Hybrid GCAM-EPS CO2e baseline'!$B37,'GCAM baselines'!$A$442:$A$472,0),MATCH('Hybrid GCAM-EPS CO2e baseline'!E$8,'GCAM baselines'!$B$441:$N$441,0))</f>
        <v>552.68195542564956</v>
      </c>
      <c r="F37" s="45">
        <f>INDEX('GCAM baselines'!$B$442:$N$472,MATCH('Hybrid GCAM-EPS CO2e baseline'!$B37,'GCAM baselines'!$A$442:$A$472,0),MATCH('Hybrid GCAM-EPS CO2e baseline'!F$8,'GCAM baselines'!$B$441:$N$441,0))</f>
        <v>3667.697273271358</v>
      </c>
      <c r="G37" s="45">
        <f>INDEX('GCAM baselines'!$B$442:$N$472,MATCH('Hybrid GCAM-EPS CO2e baseline'!$B37,'GCAM baselines'!$A$442:$A$472,0),MATCH('Hybrid GCAM-EPS CO2e baseline'!G$8,'GCAM baselines'!$B$441:$N$441,0))</f>
        <v>3403.6926571006552</v>
      </c>
      <c r="H37" s="45">
        <f>INDEX('GCAM baselines'!$B$442:$N$472,MATCH('Hybrid GCAM-EPS CO2e baseline'!$B37,'GCAM baselines'!$A$442:$A$472,0),MATCH('Hybrid GCAM-EPS CO2e baseline'!H$8,'GCAM baselines'!$B$441:$N$441,0))</f>
        <v>479.52055214180353</v>
      </c>
      <c r="I37" s="45">
        <f>INDEX('GCAM baselines'!$B$442:$N$472,MATCH('Hybrid GCAM-EPS CO2e baseline'!$B37,'GCAM baselines'!$A$442:$A$472,0),MATCH('Hybrid GCAM-EPS CO2e baseline'!I$8,'GCAM baselines'!$B$441:$N$441,0))</f>
        <v>7182.8439909385907</v>
      </c>
      <c r="J37" s="45">
        <f>INDEX('GCAM baselines'!$B$442:$N$472,MATCH('Hybrid GCAM-EPS CO2e baseline'!$B37,'GCAM baselines'!$A$442:$A$472,0),MATCH('Hybrid GCAM-EPS CO2e baseline'!J$8,'GCAM baselines'!$B$441:$N$441,0))</f>
        <v>9245.2588944212002</v>
      </c>
      <c r="K37" s="45">
        <f>INDEX('GCAM baselines'!$B$442:$N$472,MATCH('Hybrid GCAM-EPS CO2e baseline'!$B37,'GCAM baselines'!$A$442:$A$472,0),MATCH('Hybrid GCAM-EPS CO2e baseline'!K$8,'GCAM baselines'!$B$441:$N$441,0))</f>
        <v>0</v>
      </c>
      <c r="L37" s="45">
        <f>INDEX('GCAM baselines'!$B$442:$N$472,MATCH('Hybrid GCAM-EPS CO2e baseline'!$B37,'GCAM baselines'!$A$442:$A$472,0),MATCH('Hybrid GCAM-EPS CO2e baseline'!L$8,'GCAM baselines'!$B$441:$N$441,0))</f>
        <v>57.067444987535893</v>
      </c>
      <c r="M37" s="45">
        <f>INDEX('GCAM baselines'!$B$442:$N$472,MATCH('Hybrid GCAM-EPS CO2e baseline'!$B37,'GCAM baselines'!$A$442:$A$472,0),MATCH('Hybrid GCAM-EPS CO2e baseline'!M$8,'GCAM baselines'!$B$441:$N$441,0))</f>
        <v>-2252.0444067752387</v>
      </c>
      <c r="N37" s="45">
        <f t="shared" si="9"/>
        <v>23842.714731130345</v>
      </c>
      <c r="O37" s="28">
        <f t="shared" si="10"/>
        <v>1.3156379842794401E-2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>
        <f t="shared" si="28"/>
        <v>2058.6783250444405</v>
      </c>
      <c r="AA37" s="45">
        <f t="shared" si="29"/>
        <v>3667.697273271358</v>
      </c>
      <c r="AB37" s="45">
        <f t="shared" si="30"/>
        <v>3883.2132092424586</v>
      </c>
      <c r="AC37" s="45">
        <f t="shared" si="35"/>
        <v>7182.8439909385907</v>
      </c>
      <c r="AD37" s="45">
        <f t="shared" si="36"/>
        <v>9245.2588944212002</v>
      </c>
      <c r="AE37" s="45">
        <f t="shared" si="33"/>
        <v>57.067444987535893</v>
      </c>
      <c r="AF37" s="45">
        <f t="shared" si="34"/>
        <v>-2252.0444067752387</v>
      </c>
      <c r="AG37" s="45">
        <f t="shared" si="15"/>
        <v>23842.714731130345</v>
      </c>
      <c r="AH37" s="28">
        <f t="shared" si="7"/>
        <v>1.3663370015096077E-2</v>
      </c>
    </row>
    <row r="38" spans="1:34">
      <c r="A38" s="443" t="s">
        <v>519</v>
      </c>
      <c r="B38" t="s">
        <v>293</v>
      </c>
      <c r="C38" t="s">
        <v>293</v>
      </c>
      <c r="D38" s="45">
        <f>INDEX('GCAM baselines'!$B$442:$N$472,MATCH('Hybrid GCAM-EPS CO2e baseline'!$B38,'GCAM baselines'!$A$442:$A$472,0),MATCH('Hybrid GCAM-EPS CO2e baseline'!D$8,'GCAM baselines'!$B$441:$N$441,0))</f>
        <v>2891.0741295558742</v>
      </c>
      <c r="E38" s="45">
        <f>INDEX('GCAM baselines'!$B$442:$N$472,MATCH('Hybrid GCAM-EPS CO2e baseline'!$B38,'GCAM baselines'!$A$442:$A$472,0),MATCH('Hybrid GCAM-EPS CO2e baseline'!E$8,'GCAM baselines'!$B$441:$N$441,0))</f>
        <v>785.50418247109985</v>
      </c>
      <c r="F38" s="45">
        <f>INDEX('GCAM baselines'!$B$442:$N$472,MATCH('Hybrid GCAM-EPS CO2e baseline'!$B38,'GCAM baselines'!$A$442:$A$472,0),MATCH('Hybrid GCAM-EPS CO2e baseline'!F$8,'GCAM baselines'!$B$441:$N$441,0))</f>
        <v>6265.8647242279294</v>
      </c>
      <c r="G38" s="45">
        <f>INDEX('GCAM baselines'!$B$442:$N$472,MATCH('Hybrid GCAM-EPS CO2e baseline'!$B38,'GCAM baselines'!$A$442:$A$472,0),MATCH('Hybrid GCAM-EPS CO2e baseline'!G$8,'GCAM baselines'!$B$441:$N$441,0))</f>
        <v>1530.1944218217993</v>
      </c>
      <c r="H38" s="45">
        <f>INDEX('GCAM baselines'!$B$442:$N$472,MATCH('Hybrid GCAM-EPS CO2e baseline'!$B38,'GCAM baselines'!$A$442:$A$472,0),MATCH('Hybrid GCAM-EPS CO2e baseline'!H$8,'GCAM baselines'!$B$441:$N$441,0))</f>
        <v>1173.1009921356429</v>
      </c>
      <c r="I38" s="45">
        <f>INDEX('GCAM baselines'!$B$442:$N$472,MATCH('Hybrid GCAM-EPS CO2e baseline'!$B38,'GCAM baselines'!$A$442:$A$472,0),MATCH('Hybrid GCAM-EPS CO2e baseline'!I$8,'GCAM baselines'!$B$441:$N$441,0))</f>
        <v>474.88761405521075</v>
      </c>
      <c r="J38" s="45">
        <f>INDEX('GCAM baselines'!$B$442:$N$472,MATCH('Hybrid GCAM-EPS CO2e baseline'!$B38,'GCAM baselines'!$A$442:$A$472,0),MATCH('Hybrid GCAM-EPS CO2e baseline'!J$8,'GCAM baselines'!$B$441:$N$441,0))</f>
        <v>8799.2813136513687</v>
      </c>
      <c r="K38" s="45">
        <f>INDEX('GCAM baselines'!$B$442:$N$472,MATCH('Hybrid GCAM-EPS CO2e baseline'!$B38,'GCAM baselines'!$A$442:$A$472,0),MATCH('Hybrid GCAM-EPS CO2e baseline'!K$8,'GCAM baselines'!$B$441:$N$441,0))</f>
        <v>0</v>
      </c>
      <c r="L38" s="45">
        <f>INDEX('GCAM baselines'!$B$442:$N$472,MATCH('Hybrid GCAM-EPS CO2e baseline'!$B38,'GCAM baselines'!$A$442:$A$472,0),MATCH('Hybrid GCAM-EPS CO2e baseline'!L$8,'GCAM baselines'!$B$441:$N$441,0))</f>
        <v>132.94526600007333</v>
      </c>
      <c r="M38" s="45">
        <f>INDEX('GCAM baselines'!$B$442:$N$472,MATCH('Hybrid GCAM-EPS CO2e baseline'!$B38,'GCAM baselines'!$A$442:$A$472,0),MATCH('Hybrid GCAM-EPS CO2e baseline'!M$8,'GCAM baselines'!$B$441:$N$441,0))</f>
        <v>-1465.2913044198099</v>
      </c>
      <c r="N38" s="45">
        <f t="shared" si="9"/>
        <v>20587.561339499189</v>
      </c>
      <c r="O38" s="28">
        <f t="shared" si="10"/>
        <v>1.1360190316987427E-2</v>
      </c>
      <c r="P38" s="45" cm="1">
        <f t="array" ref="P38:X38">TRANSPOSE('EPS baselines'!B516:B524)*1000</f>
        <v>2432.5372000000002</v>
      </c>
      <c r="Q38" s="45">
        <v>8718.9140000000007</v>
      </c>
      <c r="R38" s="45">
        <v>843.21630000000005</v>
      </c>
      <c r="S38" s="45">
        <v>488.90900000000005</v>
      </c>
      <c r="T38" s="45">
        <v>12048.642000000002</v>
      </c>
      <c r="U38" s="45">
        <v>11040.589900000003</v>
      </c>
      <c r="V38" s="45">
        <v>1008.0549999999999</v>
      </c>
      <c r="W38" s="45">
        <v>191.21521000000001</v>
      </c>
      <c r="X38" s="45">
        <v>-564.31749999999988</v>
      </c>
      <c r="Y38" s="45">
        <f>SUM(P38:S38,U38:X38)</f>
        <v>24159.11911</v>
      </c>
      <c r="Z38" s="65">
        <f>P38</f>
        <v>2432.5372000000002</v>
      </c>
      <c r="AA38" s="65">
        <f>Q38</f>
        <v>8718.9140000000007</v>
      </c>
      <c r="AB38" s="65">
        <f>SUM(R38:S38)</f>
        <v>1332.1253000000002</v>
      </c>
      <c r="AC38" s="65">
        <f>V38</f>
        <v>1008.0549999999999</v>
      </c>
      <c r="AD38" s="65">
        <f>U38</f>
        <v>11040.589900000003</v>
      </c>
      <c r="AE38" s="65">
        <f>W38</f>
        <v>191.21521000000001</v>
      </c>
      <c r="AF38" s="65">
        <f>X38</f>
        <v>-564.31749999999988</v>
      </c>
      <c r="AG38" s="45">
        <f>SUM(Z38:AF38)</f>
        <v>24159.11911</v>
      </c>
      <c r="AH38" s="28">
        <f t="shared" ref="AH38" si="37">AG38/$AG$42</f>
        <v>1.3844689556584706E-2</v>
      </c>
    </row>
    <row r="39" spans="1:34">
      <c r="A39" s="12" t="s">
        <v>520</v>
      </c>
      <c r="B39" t="s">
        <v>281</v>
      </c>
      <c r="C39" t="s">
        <v>281</v>
      </c>
      <c r="D39" s="45">
        <f>INDEX('GCAM baselines'!$B$442:$N$472,MATCH('Hybrid GCAM-EPS CO2e baseline'!$B39,'GCAM baselines'!$A$442:$A$472,0),MATCH('Hybrid GCAM-EPS CO2e baseline'!D$8,'GCAM baselines'!$B$441:$N$441,0))</f>
        <v>10132.481501540507</v>
      </c>
      <c r="E39" s="45">
        <f>INDEX('GCAM baselines'!$B$442:$N$472,MATCH('Hybrid GCAM-EPS CO2e baseline'!$B39,'GCAM baselines'!$A$442:$A$472,0),MATCH('Hybrid GCAM-EPS CO2e baseline'!E$8,'GCAM baselines'!$B$441:$N$441,0))</f>
        <v>10298.523523518001</v>
      </c>
      <c r="F39" s="45">
        <f>INDEX('GCAM baselines'!$B$442:$N$472,MATCH('Hybrid GCAM-EPS CO2e baseline'!$B39,'GCAM baselines'!$A$442:$A$472,0),MATCH('Hybrid GCAM-EPS CO2e baseline'!F$8,'GCAM baselines'!$B$441:$N$441,0))</f>
        <v>19435.01342417199</v>
      </c>
      <c r="G39" s="45">
        <f>INDEX('GCAM baselines'!$B$442:$N$472,MATCH('Hybrid GCAM-EPS CO2e baseline'!$B39,'GCAM baselines'!$A$442:$A$472,0),MATCH('Hybrid GCAM-EPS CO2e baseline'!G$8,'GCAM baselines'!$B$441:$N$441,0))</f>
        <v>8770.7062986874716</v>
      </c>
      <c r="H39" s="45">
        <f>INDEX('GCAM baselines'!$B$442:$N$472,MATCH('Hybrid GCAM-EPS CO2e baseline'!$B39,'GCAM baselines'!$A$442:$A$472,0),MATCH('Hybrid GCAM-EPS CO2e baseline'!H$8,'GCAM baselines'!$B$441:$N$441,0))</f>
        <v>3584.6401078442364</v>
      </c>
      <c r="I39" s="45">
        <f>INDEX('GCAM baselines'!$B$442:$N$472,MATCH('Hybrid GCAM-EPS CO2e baseline'!$B39,'GCAM baselines'!$A$442:$A$472,0),MATCH('Hybrid GCAM-EPS CO2e baseline'!I$8,'GCAM baselines'!$B$441:$N$441,0))</f>
        <v>13147.486263350364</v>
      </c>
      <c r="J39" s="45">
        <f>INDEX('GCAM baselines'!$B$442:$N$472,MATCH('Hybrid GCAM-EPS CO2e baseline'!$B39,'GCAM baselines'!$A$442:$A$472,0),MATCH('Hybrid GCAM-EPS CO2e baseline'!J$8,'GCAM baselines'!$B$441:$N$441,0))</f>
        <v>37558.476850570558</v>
      </c>
      <c r="K39" s="45">
        <f>INDEX('GCAM baselines'!$B$442:$N$472,MATCH('Hybrid GCAM-EPS CO2e baseline'!$B39,'GCAM baselines'!$A$442:$A$472,0),MATCH('Hybrid GCAM-EPS CO2e baseline'!K$8,'GCAM baselines'!$B$441:$N$441,0))</f>
        <v>0</v>
      </c>
      <c r="L39" s="45">
        <f>INDEX('GCAM baselines'!$B$442:$N$472,MATCH('Hybrid GCAM-EPS CO2e baseline'!$B39,'GCAM baselines'!$A$442:$A$472,0),MATCH('Hybrid GCAM-EPS CO2e baseline'!L$8,'GCAM baselines'!$B$441:$N$441,0))</f>
        <v>403.62927197322779</v>
      </c>
      <c r="M39" s="45">
        <f>INDEX('GCAM baselines'!$B$442:$N$472,MATCH('Hybrid GCAM-EPS CO2e baseline'!$B39,'GCAM baselines'!$A$442:$A$472,0),MATCH('Hybrid GCAM-EPS CO2e baseline'!M$8,'GCAM baselines'!$B$441:$N$441,0))</f>
        <v>-11145.147431781948</v>
      </c>
      <c r="N39" s="45">
        <f t="shared" si="9"/>
        <v>92185.809809874409</v>
      </c>
      <c r="O39" s="28">
        <f t="shared" si="10"/>
        <v>5.0868013296773262E-2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>
        <f t="shared" si="28"/>
        <v>20431.005025058508</v>
      </c>
      <c r="AA39" s="45">
        <f t="shared" si="29"/>
        <v>19435.01342417199</v>
      </c>
      <c r="AB39" s="45">
        <f t="shared" si="30"/>
        <v>12355.346406531708</v>
      </c>
      <c r="AC39" s="45">
        <f t="shared" si="35"/>
        <v>13147.486263350364</v>
      </c>
      <c r="AD39" s="45">
        <f t="shared" si="36"/>
        <v>37558.476850570558</v>
      </c>
      <c r="AE39" s="45">
        <f t="shared" si="33"/>
        <v>403.62927197322779</v>
      </c>
      <c r="AF39" s="45">
        <f t="shared" si="34"/>
        <v>-11145.147431781948</v>
      </c>
      <c r="AG39" s="45">
        <f t="shared" si="15"/>
        <v>92185.809809874409</v>
      </c>
      <c r="AH39" s="28">
        <f>AG39/$AG$42</f>
        <v>5.2828247277103314E-2</v>
      </c>
    </row>
    <row r="40" spans="1:34">
      <c r="A40" s="12" t="s">
        <v>520</v>
      </c>
      <c r="B40" t="s">
        <v>301</v>
      </c>
      <c r="C40" t="s">
        <v>301</v>
      </c>
      <c r="D40" s="45">
        <f>INDEX('GCAM baselines'!$B$442:$N$472,MATCH('Hybrid GCAM-EPS CO2e baseline'!$B40,'GCAM baselines'!$A$442:$A$472,0),MATCH('Hybrid GCAM-EPS CO2e baseline'!D$8,'GCAM baselines'!$B$441:$N$441,0))</f>
        <v>890.93127099534252</v>
      </c>
      <c r="E40" s="45">
        <f>INDEX('GCAM baselines'!$B$442:$N$472,MATCH('Hybrid GCAM-EPS CO2e baseline'!$B40,'GCAM baselines'!$A$442:$A$472,0),MATCH('Hybrid GCAM-EPS CO2e baseline'!E$8,'GCAM baselines'!$B$441:$N$441,0))</f>
        <v>632.36796982984981</v>
      </c>
      <c r="F40" s="45">
        <f>INDEX('GCAM baselines'!$B$442:$N$472,MATCH('Hybrid GCAM-EPS CO2e baseline'!$B40,'GCAM baselines'!$A$442:$A$472,0),MATCH('Hybrid GCAM-EPS CO2e baseline'!F$8,'GCAM baselines'!$B$441:$N$441,0))</f>
        <v>3547.9967352666922</v>
      </c>
      <c r="G40" s="45">
        <f>INDEX('GCAM baselines'!$B$442:$N$472,MATCH('Hybrid GCAM-EPS CO2e baseline'!$B40,'GCAM baselines'!$A$442:$A$472,0),MATCH('Hybrid GCAM-EPS CO2e baseline'!G$8,'GCAM baselines'!$B$441:$N$441,0))</f>
        <v>265.37293089906063</v>
      </c>
      <c r="H40" s="45">
        <f>INDEX('GCAM baselines'!$B$442:$N$472,MATCH('Hybrid GCAM-EPS CO2e baseline'!$B40,'GCAM baselines'!$A$442:$A$472,0),MATCH('Hybrid GCAM-EPS CO2e baseline'!H$8,'GCAM baselines'!$B$441:$N$441,0))</f>
        <v>368.25921898084511</v>
      </c>
      <c r="I40" s="45">
        <f>INDEX('GCAM baselines'!$B$442:$N$472,MATCH('Hybrid GCAM-EPS CO2e baseline'!$B40,'GCAM baselines'!$A$442:$A$472,0),MATCH('Hybrid GCAM-EPS CO2e baseline'!I$8,'GCAM baselines'!$B$441:$N$441,0))</f>
        <v>122.03368702225613</v>
      </c>
      <c r="J40" s="45">
        <f>INDEX('GCAM baselines'!$B$442:$N$472,MATCH('Hybrid GCAM-EPS CO2e baseline'!$B40,'GCAM baselines'!$A$442:$A$472,0),MATCH('Hybrid GCAM-EPS CO2e baseline'!J$8,'GCAM baselines'!$B$441:$N$441,0))</f>
        <v>4240.4287822513206</v>
      </c>
      <c r="K40" s="45">
        <f>INDEX('GCAM baselines'!$B$442:$N$472,MATCH('Hybrid GCAM-EPS CO2e baseline'!$B40,'GCAM baselines'!$A$442:$A$472,0),MATCH('Hybrid GCAM-EPS CO2e baseline'!K$8,'GCAM baselines'!$B$441:$N$441,0))</f>
        <v>0</v>
      </c>
      <c r="L40" s="45">
        <f>INDEX('GCAM baselines'!$B$442:$N$472,MATCH('Hybrid GCAM-EPS CO2e baseline'!$B40,'GCAM baselines'!$A$442:$A$472,0),MATCH('Hybrid GCAM-EPS CO2e baseline'!L$8,'GCAM baselines'!$B$441:$N$441,0))</f>
        <v>40.710213000140492</v>
      </c>
      <c r="M40" s="45">
        <f>INDEX('GCAM baselines'!$B$442:$N$472,MATCH('Hybrid GCAM-EPS CO2e baseline'!$B40,'GCAM baselines'!$A$442:$A$472,0),MATCH('Hybrid GCAM-EPS CO2e baseline'!M$8,'GCAM baselines'!$B$441:$N$441,0))</f>
        <v>-481.26574782009459</v>
      </c>
      <c r="N40" s="45">
        <f t="shared" si="9"/>
        <v>9626.8350604254138</v>
      </c>
      <c r="O40" s="28">
        <f t="shared" si="10"/>
        <v>5.3120754145298986E-3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>
        <f t="shared" si="28"/>
        <v>1523.2992408251923</v>
      </c>
      <c r="AA40" s="45">
        <f t="shared" si="29"/>
        <v>3547.9967352666922</v>
      </c>
      <c r="AB40" s="45">
        <f t="shared" si="30"/>
        <v>633.63214987990568</v>
      </c>
      <c r="AC40" s="45">
        <f t="shared" si="35"/>
        <v>122.03368702225613</v>
      </c>
      <c r="AD40" s="45">
        <f t="shared" si="36"/>
        <v>4240.4287822513206</v>
      </c>
      <c r="AE40" s="45">
        <f t="shared" si="33"/>
        <v>40.710213000140492</v>
      </c>
      <c r="AF40" s="45">
        <f t="shared" si="34"/>
        <v>-481.26574782009459</v>
      </c>
      <c r="AG40" s="45">
        <f t="shared" si="15"/>
        <v>9626.8350604254138</v>
      </c>
      <c r="AH40" s="28">
        <f>AG40/$AG$42</f>
        <v>5.516779904813144E-3</v>
      </c>
    </row>
    <row r="41" spans="1:34">
      <c r="A41" s="12" t="s">
        <v>519</v>
      </c>
      <c r="B41" t="s">
        <v>276</v>
      </c>
      <c r="C41" t="s">
        <v>276</v>
      </c>
      <c r="D41" s="45">
        <f>INDEX('GCAM baselines'!$B$442:$N$472,MATCH('Hybrid GCAM-EPS CO2e baseline'!$B41,'GCAM baselines'!$A$442:$A$472,0),MATCH('Hybrid GCAM-EPS CO2e baseline'!D$8,'GCAM baselines'!$B$441:$N$441,0))</f>
        <v>46326.276599722463</v>
      </c>
      <c r="E41" s="45">
        <f>INDEX('GCAM baselines'!$B$442:$N$472,MATCH('Hybrid GCAM-EPS CO2e baseline'!$B41,'GCAM baselines'!$A$442:$A$472,0),MATCH('Hybrid GCAM-EPS CO2e baseline'!E$8,'GCAM baselines'!$B$441:$N$441,0))</f>
        <v>4679.1116025299998</v>
      </c>
      <c r="F41" s="45">
        <f>INDEX('GCAM baselines'!$B$442:$N$472,MATCH('Hybrid GCAM-EPS CO2e baseline'!$B41,'GCAM baselines'!$A$442:$A$472,0),MATCH('Hybrid GCAM-EPS CO2e baseline'!F$8,'GCAM baselines'!$B$441:$N$441,0))</f>
        <v>55686.476473011804</v>
      </c>
      <c r="G41" s="45">
        <f>INDEX('GCAM baselines'!$B$442:$N$472,MATCH('Hybrid GCAM-EPS CO2e baseline'!$B41,'GCAM baselines'!$A$442:$A$472,0),MATCH('Hybrid GCAM-EPS CO2e baseline'!G$8,'GCAM baselines'!$B$441:$N$441,0))</f>
        <v>13983.856824862676</v>
      </c>
      <c r="H41" s="45">
        <f>INDEX('GCAM baselines'!$B$442:$N$472,MATCH('Hybrid GCAM-EPS CO2e baseline'!$B41,'GCAM baselines'!$A$442:$A$472,0),MATCH('Hybrid GCAM-EPS CO2e baseline'!H$8,'GCAM baselines'!$B$441:$N$441,0))</f>
        <v>8912.2149300086949</v>
      </c>
      <c r="I41" s="45">
        <f>INDEX('GCAM baselines'!$B$442:$N$472,MATCH('Hybrid GCAM-EPS CO2e baseline'!$B41,'GCAM baselines'!$A$442:$A$472,0),MATCH('Hybrid GCAM-EPS CO2e baseline'!I$8,'GCAM baselines'!$B$441:$N$441,0))</f>
        <v>21301.885786183051</v>
      </c>
      <c r="J41" s="45">
        <f>INDEX('GCAM baselines'!$B$442:$N$472,MATCH('Hybrid GCAM-EPS CO2e baseline'!$B41,'GCAM baselines'!$A$442:$A$472,0),MATCH('Hybrid GCAM-EPS CO2e baseline'!J$8,'GCAM baselines'!$B$441:$N$441,0))</f>
        <v>44122.462633714662</v>
      </c>
      <c r="K41" s="45">
        <f>INDEX('GCAM baselines'!$B$442:$N$472,MATCH('Hybrid GCAM-EPS CO2e baseline'!$B41,'GCAM baselines'!$A$442:$A$472,0),MATCH('Hybrid GCAM-EPS CO2e baseline'!K$8,'GCAM baselines'!$B$441:$N$441,0))</f>
        <v>0</v>
      </c>
      <c r="L41" s="45">
        <f>INDEX('GCAM baselines'!$B$442:$N$472,MATCH('Hybrid GCAM-EPS CO2e baseline'!$B41,'GCAM baselines'!$A$442:$A$472,0),MATCH('Hybrid GCAM-EPS CO2e baseline'!L$8,'GCAM baselines'!$B$441:$N$441,0))</f>
        <v>710.3821096584295</v>
      </c>
      <c r="M41" s="45">
        <f>INDEX('GCAM baselines'!$B$442:$N$472,MATCH('Hybrid GCAM-EPS CO2e baseline'!$B41,'GCAM baselines'!$A$442:$A$472,0),MATCH('Hybrid GCAM-EPS CO2e baseline'!M$8,'GCAM baselines'!$B$441:$N$441,0))</f>
        <v>-10714.282229884546</v>
      </c>
      <c r="N41" s="45">
        <f>SUM(D41:M41)</f>
        <v>185008.38472980724</v>
      </c>
      <c r="O41" s="28">
        <f t="shared" si="10"/>
        <v>0.1020873927761746</v>
      </c>
      <c r="P41" s="45">
        <f t="array" ref="P41:X41">TRANSPOSE('EPS baselines'!B92:B100)*1000</f>
        <v>44892.090000000011</v>
      </c>
      <c r="Q41" s="45">
        <v>39340.910000000011</v>
      </c>
      <c r="R41" s="45">
        <v>9699.8359999999993</v>
      </c>
      <c r="S41" s="45">
        <v>7389.579999999999</v>
      </c>
      <c r="T41" s="45">
        <v>79550.579999999987</v>
      </c>
      <c r="U41" s="45">
        <v>58311.444999999992</v>
      </c>
      <c r="V41" s="45">
        <v>21239.141</v>
      </c>
      <c r="W41" s="45">
        <v>2304.5817999999999</v>
      </c>
      <c r="X41" s="45">
        <v>-21301.194</v>
      </c>
      <c r="Y41" s="45">
        <f>SUM(P41:S41,U41:X41)</f>
        <v>161876.38980000003</v>
      </c>
      <c r="Z41" s="65">
        <f>P41</f>
        <v>44892.090000000011</v>
      </c>
      <c r="AA41" s="65">
        <f>Q41</f>
        <v>39340.910000000011</v>
      </c>
      <c r="AB41" s="65">
        <f>SUM(R41:S41)</f>
        <v>17089.415999999997</v>
      </c>
      <c r="AC41" s="65">
        <f>V41</f>
        <v>21239.141</v>
      </c>
      <c r="AD41" s="65">
        <f>U41</f>
        <v>58311.444999999992</v>
      </c>
      <c r="AE41" s="65">
        <f>W41</f>
        <v>2304.5817999999999</v>
      </c>
      <c r="AF41" s="65">
        <f>X41</f>
        <v>-21301.194</v>
      </c>
      <c r="AG41" s="45">
        <f t="shared" si="15"/>
        <v>161876.38980000003</v>
      </c>
      <c r="AH41" s="28">
        <f>AG41/$AG$42</f>
        <v>9.2765317854409779E-2</v>
      </c>
    </row>
    <row r="42" spans="1:34">
      <c r="A42" s="227" t="s">
        <v>618</v>
      </c>
      <c r="B42" s="226"/>
      <c r="C42" s="226"/>
      <c r="D42" s="224">
        <f t="shared" ref="D42:O42" si="38">SUM(D9:D41)</f>
        <v>231991.33582301397</v>
      </c>
      <c r="E42" s="224">
        <f t="shared" si="38"/>
        <v>48041.131219095005</v>
      </c>
      <c r="F42" s="224">
        <f t="shared" si="38"/>
        <v>422490.1905685988</v>
      </c>
      <c r="G42" s="224">
        <f t="shared" si="38"/>
        <v>168687.04609118972</v>
      </c>
      <c r="H42" s="224">
        <f t="shared" si="38"/>
        <v>76638.553641211416</v>
      </c>
      <c r="I42" s="224">
        <f t="shared" si="38"/>
        <v>245300.68405097385</v>
      </c>
      <c r="J42" s="224">
        <f t="shared" si="38"/>
        <v>714692.40965235047</v>
      </c>
      <c r="K42" s="224">
        <f t="shared" si="38"/>
        <v>40422.72726451257</v>
      </c>
      <c r="L42" s="224">
        <f t="shared" si="38"/>
        <v>10600.024670918077</v>
      </c>
      <c r="M42" s="224">
        <f t="shared" si="38"/>
        <v>-146609.13497189694</v>
      </c>
      <c r="N42" s="224">
        <f t="shared" si="38"/>
        <v>1812254.9680099671</v>
      </c>
      <c r="O42" s="225">
        <f t="shared" si="38"/>
        <v>1</v>
      </c>
      <c r="P42" s="46">
        <f>SUM(P10:P41)</f>
        <v>188023.78848667548</v>
      </c>
      <c r="Q42" s="46">
        <f t="shared" ref="Q42:AH42" si="39">SUM(Q10:Q41)</f>
        <v>262151.77527714451</v>
      </c>
      <c r="R42" s="46">
        <f t="shared" si="39"/>
        <v>46026.603215274081</v>
      </c>
      <c r="S42" s="46">
        <f t="shared" si="39"/>
        <v>26757.102007123194</v>
      </c>
      <c r="T42" s="46">
        <f t="shared" si="39"/>
        <v>551628.84383173753</v>
      </c>
      <c r="U42" s="46">
        <f t="shared" si="39"/>
        <v>430254.80478130898</v>
      </c>
      <c r="V42" s="46">
        <f t="shared" si="39"/>
        <v>121840.07819681472</v>
      </c>
      <c r="W42" s="46">
        <f t="shared" si="39"/>
        <v>19878.851945131333</v>
      </c>
      <c r="X42" s="46">
        <f t="shared" si="39"/>
        <v>-26401.667984335676</v>
      </c>
      <c r="Y42" s="46">
        <f>SUM(Y10:Y41)</f>
        <v>1068531.3359251367</v>
      </c>
      <c r="Z42" s="46">
        <f>SUM(Z10:Z41)</f>
        <v>297517.19612577383</v>
      </c>
      <c r="AA42" s="46">
        <f t="shared" si="39"/>
        <v>390736.75486375811</v>
      </c>
      <c r="AB42" s="46">
        <f t="shared" si="39"/>
        <v>181109.60517769441</v>
      </c>
      <c r="AC42" s="46">
        <f t="shared" si="39"/>
        <v>236445.1377571706</v>
      </c>
      <c r="AD42" s="46">
        <f t="shared" si="39"/>
        <v>684280.88579028402</v>
      </c>
      <c r="AE42" s="46">
        <f t="shared" si="39"/>
        <v>36083.500409319859</v>
      </c>
      <c r="AF42" s="46">
        <f t="shared" si="39"/>
        <v>-81163.268870441461</v>
      </c>
      <c r="AG42" s="46">
        <f>SUM(AG10:AG41)</f>
        <v>1745009.8112535593</v>
      </c>
      <c r="AH42" s="47">
        <f t="shared" si="39"/>
        <v>0.99999999999999989</v>
      </c>
    </row>
    <row r="43" spans="1:34">
      <c r="W43" s="40"/>
      <c r="X43" s="250" t="s">
        <v>619</v>
      </c>
      <c r="Y43" s="251">
        <f>Y42/AG42</f>
        <v>0.61233543160283888</v>
      </c>
      <c r="Z43" s="77">
        <f t="shared" ref="Z43:AF43" si="40">Z42/$AG$42</f>
        <v>0.1704960019176322</v>
      </c>
      <c r="AA43" s="77">
        <f t="shared" si="40"/>
        <v>0.22391665212648021</v>
      </c>
      <c r="AB43" s="77">
        <f t="shared" si="40"/>
        <v>0.10378715581409313</v>
      </c>
      <c r="AC43" s="77">
        <f t="shared" si="40"/>
        <v>0.1354978844430198</v>
      </c>
      <c r="AD43" s="77">
        <f t="shared" si="40"/>
        <v>0.39213583865108387</v>
      </c>
      <c r="AE43" s="77">
        <f t="shared" si="40"/>
        <v>2.0678107467715968E-2</v>
      </c>
      <c r="AF43" s="77">
        <f t="shared" si="40"/>
        <v>-4.6511640420025126E-2</v>
      </c>
    </row>
    <row r="44" spans="1:34">
      <c r="D44" s="1"/>
      <c r="E44" s="1"/>
      <c r="F44" s="1"/>
      <c r="G44" s="1"/>
      <c r="H44" s="1"/>
      <c r="I44" s="1"/>
      <c r="J44" s="1"/>
      <c r="K44" s="1"/>
      <c r="L44" s="1"/>
      <c r="P44" s="201">
        <f>SUM(P10:P11)-P9</f>
        <v>993.01128667543526</v>
      </c>
      <c r="Q44" s="201">
        <f t="shared" ref="Q44:Y44" si="41">SUM(Q10:Q11)-Q9</f>
        <v>1111.7343771444321</v>
      </c>
      <c r="R44" s="201">
        <f t="shared" si="41"/>
        <v>460.18356527407741</v>
      </c>
      <c r="S44" s="201">
        <f t="shared" si="41"/>
        <v>-104.69719287680437</v>
      </c>
      <c r="T44" s="201">
        <f t="shared" si="41"/>
        <v>1604.3028317374847</v>
      </c>
      <c r="U44" s="201">
        <f t="shared" si="41"/>
        <v>1736.185981308965</v>
      </c>
      <c r="V44" s="201">
        <f t="shared" si="41"/>
        <v>334.11109681470589</v>
      </c>
      <c r="W44" s="201">
        <f t="shared" si="41"/>
        <v>376.16924953133184</v>
      </c>
      <c r="X44" s="201">
        <f t="shared" si="41"/>
        <v>-486.90928433567115</v>
      </c>
      <c r="Y44" s="201">
        <f t="shared" si="41"/>
        <v>4419.7890795364947</v>
      </c>
    </row>
    <row r="45" spans="1:34">
      <c r="D45" s="1"/>
      <c r="E45" s="1"/>
      <c r="F45" s="1"/>
      <c r="G45" s="1"/>
      <c r="H45" s="1"/>
      <c r="I45" s="1"/>
      <c r="J45" s="1"/>
      <c r="K45" s="1"/>
      <c r="L45" s="1"/>
    </row>
    <row r="46" spans="1:34">
      <c r="A46" s="63" t="s">
        <v>394</v>
      </c>
      <c r="B46" s="56"/>
      <c r="C46" s="57" t="s">
        <v>389</v>
      </c>
    </row>
    <row r="47" spans="1:34" ht="28.8">
      <c r="A47" s="55" t="s">
        <v>620</v>
      </c>
      <c r="B47" s="58">
        <f>N42/1000</f>
        <v>1812.2549680099671</v>
      </c>
      <c r="C47" s="169">
        <v>2100</v>
      </c>
    </row>
    <row r="48" spans="1:34" ht="28.8">
      <c r="A48" s="55" t="s">
        <v>621</v>
      </c>
      <c r="B48" s="58">
        <f>AG42/1000</f>
        <v>1745.0098112535593</v>
      </c>
      <c r="C48" s="170">
        <f>ROUND(B48,-1)</f>
        <v>1750</v>
      </c>
    </row>
    <row r="50" spans="1:3">
      <c r="A50" s="33" t="s">
        <v>622</v>
      </c>
      <c r="B50" s="151" t="s">
        <v>623</v>
      </c>
    </row>
    <row r="51" spans="1:3">
      <c r="A51" s="12">
        <v>500</v>
      </c>
      <c r="B51" s="171">
        <f>C48-A51</f>
        <v>1250</v>
      </c>
    </row>
    <row r="53" spans="1:3">
      <c r="A53" s="33" t="s">
        <v>624</v>
      </c>
      <c r="B53" s="151" t="s">
        <v>625</v>
      </c>
    </row>
    <row r="54" spans="1:3">
      <c r="A54" s="12">
        <v>200</v>
      </c>
      <c r="B54" s="45">
        <f>B51-A54</f>
        <v>1050</v>
      </c>
    </row>
    <row r="56" spans="1:3">
      <c r="B56" s="63" t="s">
        <v>626</v>
      </c>
      <c r="C56" s="63" t="s">
        <v>627</v>
      </c>
    </row>
    <row r="57" spans="1:3">
      <c r="A57" s="63">
        <v>1</v>
      </c>
      <c r="B57" s="12" t="s">
        <v>76</v>
      </c>
      <c r="C57" s="12" t="s">
        <v>76</v>
      </c>
    </row>
    <row r="58" spans="1:3">
      <c r="A58" s="63">
        <v>2</v>
      </c>
      <c r="B58" s="12" t="s">
        <v>276</v>
      </c>
      <c r="C58" s="12" t="s">
        <v>145</v>
      </c>
    </row>
    <row r="59" spans="1:3">
      <c r="A59" s="63">
        <v>3</v>
      </c>
      <c r="B59" s="12" t="s">
        <v>145</v>
      </c>
      <c r="C59" s="12" t="s">
        <v>276</v>
      </c>
    </row>
    <row r="60" spans="1:3">
      <c r="A60" s="63">
        <v>4</v>
      </c>
      <c r="B60" s="12" t="s">
        <v>279</v>
      </c>
      <c r="C60" s="12" t="s">
        <v>277</v>
      </c>
    </row>
    <row r="61" spans="1:3">
      <c r="A61" s="63">
        <v>5</v>
      </c>
      <c r="B61" s="12" t="s">
        <v>277</v>
      </c>
      <c r="C61" s="12" t="s">
        <v>278</v>
      </c>
    </row>
    <row r="62" spans="1:3">
      <c r="A62" s="63">
        <v>6</v>
      </c>
      <c r="B62" s="12" t="s">
        <v>278</v>
      </c>
      <c r="C62" s="12" t="s">
        <v>281</v>
      </c>
    </row>
    <row r="63" spans="1:3">
      <c r="A63" s="63">
        <v>7</v>
      </c>
      <c r="B63" s="12" t="s">
        <v>281</v>
      </c>
      <c r="C63" s="12" t="s">
        <v>280</v>
      </c>
    </row>
    <row r="64" spans="1:3">
      <c r="A64" s="63">
        <v>8</v>
      </c>
      <c r="B64" s="12" t="s">
        <v>628</v>
      </c>
      <c r="C64" s="12" t="s">
        <v>284</v>
      </c>
    </row>
    <row r="65" spans="1:3">
      <c r="A65" s="63">
        <v>9</v>
      </c>
      <c r="B65" s="12" t="s">
        <v>283</v>
      </c>
      <c r="C65" s="12" t="s">
        <v>279</v>
      </c>
    </row>
    <row r="66" spans="1:3">
      <c r="A66" s="63">
        <v>10</v>
      </c>
      <c r="B66" s="12" t="s">
        <v>284</v>
      </c>
      <c r="C66" s="12" t="s">
        <v>283</v>
      </c>
    </row>
    <row r="95" spans="25:26">
      <c r="Y95" s="78" t="s">
        <v>629</v>
      </c>
    </row>
    <row r="96" spans="25:26">
      <c r="Y96" s="78" t="s">
        <v>79</v>
      </c>
      <c r="Z96" s="80">
        <f t="array" ref="Z96:Z102">TRANSPOSE(Z43:AF43)</f>
        <v>0.1704960019176322</v>
      </c>
    </row>
    <row r="97" spans="1:34">
      <c r="Y97" s="78" t="s">
        <v>81</v>
      </c>
      <c r="Z97" s="80">
        <v>0.22391665212648021</v>
      </c>
    </row>
    <row r="98" spans="1:34">
      <c r="Y98" s="78" t="s">
        <v>83</v>
      </c>
      <c r="Z98" s="80">
        <v>0.10378715581409313</v>
      </c>
    </row>
    <row r="99" spans="1:34">
      <c r="Y99" s="78" t="s">
        <v>105</v>
      </c>
      <c r="Z99" s="80">
        <v>0.1354978844430198</v>
      </c>
    </row>
    <row r="100" spans="1:34">
      <c r="Y100" s="78" t="s">
        <v>85</v>
      </c>
      <c r="Z100" s="80">
        <v>0.39213583865108387</v>
      </c>
    </row>
    <row r="101" spans="1:34">
      <c r="Y101" s="78" t="s">
        <v>87</v>
      </c>
      <c r="Z101" s="80">
        <v>2.0678107467715968E-2</v>
      </c>
    </row>
    <row r="102" spans="1:34">
      <c r="Y102" s="78" t="s">
        <v>103</v>
      </c>
      <c r="Z102" s="80">
        <v>-4.6511640420025126E-2</v>
      </c>
    </row>
    <row r="108" spans="1:34">
      <c r="A108" s="481" t="s">
        <v>604</v>
      </c>
      <c r="B108" s="481"/>
      <c r="C108" s="481"/>
      <c r="D108" s="479" t="s">
        <v>520</v>
      </c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60"/>
      <c r="P108" s="480" t="s">
        <v>519</v>
      </c>
      <c r="Q108" s="480"/>
      <c r="R108" s="480"/>
      <c r="S108" s="480"/>
      <c r="T108" s="480"/>
      <c r="U108" s="480"/>
      <c r="V108" s="480"/>
      <c r="W108" s="480"/>
      <c r="X108" s="480"/>
      <c r="Y108" s="480"/>
      <c r="Z108" s="478" t="s">
        <v>608</v>
      </c>
      <c r="AA108" s="478"/>
      <c r="AB108" s="478"/>
      <c r="AC108" s="478"/>
      <c r="AD108" s="478"/>
      <c r="AE108" s="478"/>
      <c r="AF108" s="478"/>
      <c r="AG108" s="478"/>
      <c r="AH108" s="478"/>
    </row>
    <row r="109" spans="1:34" ht="43.2">
      <c r="A109" s="43" t="s">
        <v>609</v>
      </c>
      <c r="B109" s="43" t="s">
        <v>610</v>
      </c>
      <c r="C109" s="43" t="s">
        <v>611</v>
      </c>
      <c r="D109" s="59" t="s">
        <v>79</v>
      </c>
      <c r="E109" s="59" t="s">
        <v>403</v>
      </c>
      <c r="F109" s="59" t="s">
        <v>81</v>
      </c>
      <c r="G109" s="59" t="s">
        <v>374</v>
      </c>
      <c r="H109" s="59" t="s">
        <v>373</v>
      </c>
      <c r="I109" s="59" t="s">
        <v>105</v>
      </c>
      <c r="J109" s="59" t="s">
        <v>85</v>
      </c>
      <c r="K109" s="59" t="s">
        <v>377</v>
      </c>
      <c r="L109" s="59" t="s">
        <v>371</v>
      </c>
      <c r="M109" s="59" t="s">
        <v>372</v>
      </c>
      <c r="N109" s="59" t="s">
        <v>612</v>
      </c>
      <c r="O109" s="59" t="s">
        <v>613</v>
      </c>
      <c r="P109" s="61" t="s">
        <v>79</v>
      </c>
      <c r="Q109" s="61" t="s">
        <v>81</v>
      </c>
      <c r="R109" s="61" t="s">
        <v>374</v>
      </c>
      <c r="S109" s="61" t="s">
        <v>373</v>
      </c>
      <c r="T109" s="61" t="s">
        <v>526</v>
      </c>
      <c r="U109" s="61" t="s">
        <v>528</v>
      </c>
      <c r="V109" s="61" t="s">
        <v>105</v>
      </c>
      <c r="W109" s="61" t="s">
        <v>87</v>
      </c>
      <c r="X109" s="61" t="s">
        <v>103</v>
      </c>
      <c r="Y109" s="61" t="s">
        <v>614</v>
      </c>
      <c r="Z109" s="64" t="s">
        <v>79</v>
      </c>
      <c r="AA109" s="64" t="s">
        <v>81</v>
      </c>
      <c r="AB109" s="64" t="s">
        <v>83</v>
      </c>
      <c r="AC109" s="64" t="s">
        <v>105</v>
      </c>
      <c r="AD109" s="64" t="s">
        <v>85</v>
      </c>
      <c r="AE109" s="64" t="s">
        <v>87</v>
      </c>
      <c r="AF109" s="64" t="s">
        <v>103</v>
      </c>
      <c r="AG109" s="64" t="s">
        <v>615</v>
      </c>
      <c r="AH109" s="64" t="s">
        <v>616</v>
      </c>
    </row>
    <row r="110" spans="1:34">
      <c r="A110" s="182" t="s">
        <v>519</v>
      </c>
      <c r="B110" s="11" t="s">
        <v>382</v>
      </c>
      <c r="C110" s="11" t="s">
        <v>617</v>
      </c>
      <c r="D110" s="207">
        <f>INDEX('GCAM baselines'!$B$520:$N$550,MATCH('Hybrid GCAM-EPS CO2e baseline'!$B110,'GCAM baselines'!$A$520:$A$550,0),MATCH('Hybrid GCAM-EPS CO2e baseline'!D$109,'GCAM baselines'!$B$519:$N$519,0))</f>
        <v>907.03118288305586</v>
      </c>
      <c r="E110" s="207">
        <f>INDEX('GCAM baselines'!$B$520:$N$550,MATCH('Hybrid GCAM-EPS CO2e baseline'!$B110,'GCAM baselines'!$A$520:$A$550,0),MATCH('Hybrid GCAM-EPS CO2e baseline'!E$109,'GCAM baselines'!$B$519:$N$519,0))</f>
        <v>196.13026505539963</v>
      </c>
      <c r="F110" s="207">
        <f>INDEX('GCAM baselines'!$B$520:$N$550,MATCH('Hybrid GCAM-EPS CO2e baseline'!$B110,'GCAM baselines'!$A$520:$A$550,0),MATCH('Hybrid GCAM-EPS CO2e baseline'!F$109,'GCAM baselines'!$B$519:$N$519,0))</f>
        <v>1092.3799773243604</v>
      </c>
      <c r="G110" s="207">
        <f>INDEX('GCAM baselines'!$B$520:$N$550,MATCH('Hybrid GCAM-EPS CO2e baseline'!$B110,'GCAM baselines'!$A$520:$A$550,0),MATCH('Hybrid GCAM-EPS CO2e baseline'!G$109,'GCAM baselines'!$B$519:$N$519,0))</f>
        <v>616.38820738650975</v>
      </c>
      <c r="H110" s="207">
        <f>INDEX('GCAM baselines'!$B$520:$N$550,MATCH('Hybrid GCAM-EPS CO2e baseline'!$B110,'GCAM baselines'!$A$520:$A$550,0),MATCH('Hybrid GCAM-EPS CO2e baseline'!H$109,'GCAM baselines'!$B$519:$N$519,0))</f>
        <v>256.34469597728861</v>
      </c>
      <c r="I110" s="207">
        <f>INDEX('GCAM baselines'!$B$520:$N$550,MATCH('Hybrid GCAM-EPS CO2e baseline'!$B110,'GCAM baselines'!$A$520:$A$550,0),MATCH('Hybrid GCAM-EPS CO2e baseline'!I$109,'GCAM baselines'!$B$519:$N$519,0))</f>
        <v>453.34085644842145</v>
      </c>
      <c r="J110" s="207">
        <f>INDEX('GCAM baselines'!$B$520:$N$550,MATCH('Hybrid GCAM-EPS CO2e baseline'!$B110,'GCAM baselines'!$A$520:$A$550,0),MATCH('Hybrid GCAM-EPS CO2e baseline'!J$109,'GCAM baselines'!$B$519:$N$519,0))</f>
        <v>1492.212464367597</v>
      </c>
      <c r="K110" s="207">
        <f>INDEX('GCAM baselines'!$B$520:$N$550,MATCH('Hybrid GCAM-EPS CO2e baseline'!$B110,'GCAM baselines'!$A$520:$A$550,0),MATCH('Hybrid GCAM-EPS CO2e baseline'!K$109,'GCAM baselines'!$B$519:$N$519,0))</f>
        <v>80.022773622000003</v>
      </c>
      <c r="L110" s="207">
        <f>INDEX('GCAM baselines'!$B$520:$N$550,MATCH('Hybrid GCAM-EPS CO2e baseline'!$B110,'GCAM baselines'!$A$520:$A$550,0),MATCH('Hybrid GCAM-EPS CO2e baseline'!L$109,'GCAM baselines'!$B$519:$N$519,0))</f>
        <v>9.665241859040151</v>
      </c>
      <c r="M110" s="207">
        <f>INDEX('GCAM baselines'!$B$520:$N$550,MATCH('Hybrid GCAM-EPS CO2e baseline'!$B110,'GCAM baselines'!$A$520:$A$550,0),MATCH('Hybrid GCAM-EPS CO2e baseline'!M$109,'GCAM baselines'!$B$519:$N$519,0))</f>
        <v>-699.17288637737875</v>
      </c>
      <c r="N110" s="207">
        <f>SUM(D110:M110)</f>
        <v>4404.3427785462954</v>
      </c>
      <c r="O110" s="29">
        <f>N110/$N$142</f>
        <v>7.6734841625275441E-2</v>
      </c>
      <c r="P110" s="207">
        <f t="array" ref="P110:X110">TRANSPOSE('EPS baselines'!H199:H207)</f>
        <v>1274.1600000000001</v>
      </c>
      <c r="Q110" s="207">
        <v>550.62300000000005</v>
      </c>
      <c r="R110" s="207">
        <v>382.06599999999997</v>
      </c>
      <c r="S110" s="207">
        <v>149.80799999999999</v>
      </c>
      <c r="T110" s="207">
        <v>1448.43</v>
      </c>
      <c r="U110" s="207">
        <v>950.02099999999996</v>
      </c>
      <c r="V110" s="207">
        <v>498.40800000000002</v>
      </c>
      <c r="W110" s="207">
        <v>57.035499999999999</v>
      </c>
      <c r="X110" s="207">
        <v>-185.94499999999999</v>
      </c>
      <c r="Y110" s="207">
        <f>SUM(P110:S110,U110:X110)</f>
        <v>3676.1764999999996</v>
      </c>
      <c r="Z110" s="223">
        <f>P110</f>
        <v>1274.1600000000001</v>
      </c>
      <c r="AA110" s="223">
        <f>Q110</f>
        <v>550.62300000000005</v>
      </c>
      <c r="AB110" s="223">
        <f>SUM(R110:S110)</f>
        <v>531.87400000000002</v>
      </c>
      <c r="AC110" s="223">
        <f>V110</f>
        <v>498.40800000000002</v>
      </c>
      <c r="AD110" s="223">
        <f>U110</f>
        <v>950.02099999999996</v>
      </c>
      <c r="AE110" s="223">
        <f>W110</f>
        <v>57.035499999999999</v>
      </c>
      <c r="AF110" s="223">
        <f>X110</f>
        <v>-185.94499999999999</v>
      </c>
      <c r="AG110" s="207">
        <f>SUM(Z110:AF110)</f>
        <v>3676.1765</v>
      </c>
      <c r="AH110" s="29" t="s">
        <v>198</v>
      </c>
    </row>
    <row r="111" spans="1:34">
      <c r="A111" s="12" t="s">
        <v>519</v>
      </c>
      <c r="B111" t="s">
        <v>130</v>
      </c>
      <c r="C111" t="s">
        <v>130</v>
      </c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28"/>
      <c r="P111" s="45">
        <f t="array" ref="P111:X111">TRANSPOSE('EPS baselines'!I199:I207)</f>
        <v>1087.9809164870589</v>
      </c>
      <c r="Q111" s="45">
        <v>501.54816755148374</v>
      </c>
      <c r="R111" s="45">
        <v>315.62966110281684</v>
      </c>
      <c r="S111" s="45">
        <v>135.06326118561108</v>
      </c>
      <c r="T111" s="45">
        <v>1318.3723591050696</v>
      </c>
      <c r="U111" s="45">
        <v>865.72949920094447</v>
      </c>
      <c r="V111" s="45">
        <v>449.35257049688977</v>
      </c>
      <c r="W111" s="45">
        <v>49.213080800147175</v>
      </c>
      <c r="X111" s="45">
        <v>-170.92788235583632</v>
      </c>
      <c r="Y111" s="45">
        <f t="shared" ref="Y111:Y112" si="42">SUM(P111:S111,U111:X111)</f>
        <v>3233.5892744691159</v>
      </c>
      <c r="Z111" s="65">
        <f t="shared" ref="Z111:Z112" si="43">P111</f>
        <v>1087.9809164870589</v>
      </c>
      <c r="AA111" s="65">
        <f t="shared" ref="AA111:AA112" si="44">Q111</f>
        <v>501.54816755148374</v>
      </c>
      <c r="AB111" s="65">
        <f t="shared" ref="AB111:AB112" si="45">SUM(R111:S111)</f>
        <v>450.69292228842789</v>
      </c>
      <c r="AC111" s="65">
        <f t="shared" ref="AC111:AC112" si="46">V111</f>
        <v>449.35257049688977</v>
      </c>
      <c r="AD111" s="65">
        <f t="shared" ref="AD111:AD112" si="47">U111</f>
        <v>865.72949920094447</v>
      </c>
      <c r="AE111" s="65">
        <f t="shared" ref="AE111:AE112" si="48">W111</f>
        <v>49.213080800147175</v>
      </c>
      <c r="AF111" s="65">
        <f t="shared" ref="AF111:AF112" si="49">X111</f>
        <v>-170.92788235583632</v>
      </c>
      <c r="AG111" s="45">
        <f t="shared" ref="AG111:AG112" si="50">SUM(Z111:AF111)</f>
        <v>3233.5892744691159</v>
      </c>
      <c r="AH111" s="28">
        <f t="shared" ref="AH111:AH141" si="51">AG111/$AG$142</f>
        <v>6.0314027400693242E-2</v>
      </c>
    </row>
    <row r="112" spans="1:34">
      <c r="A112" s="12" t="s">
        <v>519</v>
      </c>
      <c r="B112" t="s">
        <v>540</v>
      </c>
      <c r="C112" t="s">
        <v>540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28"/>
      <c r="P112" s="45">
        <f t="array" ref="P112:X112">TRANSPOSE('EPS baselines'!J199:J207)</f>
        <v>186.17908351294113</v>
      </c>
      <c r="Q112" s="45">
        <v>49.074832448516304</v>
      </c>
      <c r="R112" s="45">
        <v>66.436338897183134</v>
      </c>
      <c r="S112" s="45">
        <v>14.74473881438891</v>
      </c>
      <c r="T112" s="45">
        <v>130.0576408949305</v>
      </c>
      <c r="U112" s="45">
        <v>84.291500799055484</v>
      </c>
      <c r="V112" s="45">
        <v>49.055429503110247</v>
      </c>
      <c r="W112" s="45">
        <v>7.8224191998528241</v>
      </c>
      <c r="X112" s="45">
        <v>0</v>
      </c>
      <c r="Y112" s="45">
        <f t="shared" si="42"/>
        <v>457.60434317504803</v>
      </c>
      <c r="Z112" s="65">
        <f t="shared" si="43"/>
        <v>186.17908351294113</v>
      </c>
      <c r="AA112" s="65">
        <f t="shared" si="44"/>
        <v>49.074832448516304</v>
      </c>
      <c r="AB112" s="65">
        <f t="shared" si="45"/>
        <v>81.181077711572044</v>
      </c>
      <c r="AC112" s="65">
        <f t="shared" si="46"/>
        <v>49.055429503110247</v>
      </c>
      <c r="AD112" s="65">
        <f t="shared" si="47"/>
        <v>84.291500799055484</v>
      </c>
      <c r="AE112" s="65">
        <f t="shared" si="48"/>
        <v>7.8224191998528241</v>
      </c>
      <c r="AF112" s="65">
        <f t="shared" si="49"/>
        <v>0</v>
      </c>
      <c r="AG112" s="45">
        <f t="shared" si="50"/>
        <v>457.60434317504803</v>
      </c>
      <c r="AH112" s="28">
        <f t="shared" si="51"/>
        <v>8.5353947425705103E-3</v>
      </c>
    </row>
    <row r="113" spans="1:34">
      <c r="A113" s="12" t="s">
        <v>520</v>
      </c>
      <c r="B113" t="s">
        <v>370</v>
      </c>
      <c r="C113" t="s">
        <v>288</v>
      </c>
      <c r="D113" s="45">
        <f>INDEX('GCAM baselines'!$B$520:$N$550,MATCH('Hybrid GCAM-EPS CO2e baseline'!$B113,'GCAM baselines'!$A$520:$A$550,0),MATCH('Hybrid GCAM-EPS CO2e baseline'!D$109,'GCAM baselines'!$B$519:$N$519,0))</f>
        <v>79.74606334964399</v>
      </c>
      <c r="E113" s="45">
        <f>INDEX('GCAM baselines'!$B$520:$N$550,MATCH('Hybrid GCAM-EPS CO2e baseline'!$B113,'GCAM baselines'!$A$520:$A$550,0),MATCH('Hybrid GCAM-EPS CO2e baseline'!E$109,'GCAM baselines'!$B$519:$N$519,0))</f>
        <v>14.545544683300001</v>
      </c>
      <c r="F113" s="45">
        <f>INDEX('GCAM baselines'!$B$520:$N$550,MATCH('Hybrid GCAM-EPS CO2e baseline'!$B113,'GCAM baselines'!$A$520:$A$550,0),MATCH('Hybrid GCAM-EPS CO2e baseline'!F$109,'GCAM baselines'!$B$519:$N$519,0))</f>
        <v>33.153988453368264</v>
      </c>
      <c r="G113" s="45">
        <f>INDEX('GCAM baselines'!$B$520:$N$550,MATCH('Hybrid GCAM-EPS CO2e baseline'!$B113,'GCAM baselines'!$A$520:$A$550,0),MATCH('Hybrid GCAM-EPS CO2e baseline'!G$109,'GCAM baselines'!$B$519:$N$519,0))</f>
        <v>232.5329842485684</v>
      </c>
      <c r="H113" s="45">
        <f>INDEX('GCAM baselines'!$B$520:$N$550,MATCH('Hybrid GCAM-EPS CO2e baseline'!$B113,'GCAM baselines'!$A$520:$A$550,0),MATCH('Hybrid GCAM-EPS CO2e baseline'!H$109,'GCAM baselines'!$B$519:$N$519,0))</f>
        <v>26.566383314642493</v>
      </c>
      <c r="I113" s="45">
        <f>INDEX('GCAM baselines'!$B$520:$N$550,MATCH('Hybrid GCAM-EPS CO2e baseline'!$B113,'GCAM baselines'!$A$520:$A$550,0),MATCH('Hybrid GCAM-EPS CO2e baseline'!I$109,'GCAM baselines'!$B$519:$N$519,0))</f>
        <v>288.02480216692908</v>
      </c>
      <c r="J113" s="45">
        <f>INDEX('GCAM baselines'!$B$520:$N$550,MATCH('Hybrid GCAM-EPS CO2e baseline'!$B113,'GCAM baselines'!$A$520:$A$550,0),MATCH('Hybrid GCAM-EPS CO2e baseline'!J$109,'GCAM baselines'!$B$519:$N$519,0))</f>
        <v>313.46238564504546</v>
      </c>
      <c r="K113" s="45">
        <f>INDEX('GCAM baselines'!$B$520:$N$550,MATCH('Hybrid GCAM-EPS CO2e baseline'!$B113,'GCAM baselines'!$A$520:$A$550,0),MATCH('Hybrid GCAM-EPS CO2e baseline'!K$109,'GCAM baselines'!$B$519:$N$519,0))</f>
        <v>0</v>
      </c>
      <c r="L113" s="45">
        <f>INDEX('GCAM baselines'!$B$520:$N$550,MATCH('Hybrid GCAM-EPS CO2e baseline'!$B113,'GCAM baselines'!$A$520:$A$550,0),MATCH('Hybrid GCAM-EPS CO2e baseline'!L$109,'GCAM baselines'!$B$519:$N$519,0))</f>
        <v>1.6475582857686464</v>
      </c>
      <c r="M113" s="45">
        <f>INDEX('GCAM baselines'!$B$520:$N$550,MATCH('Hybrid GCAM-EPS CO2e baseline'!$B113,'GCAM baselines'!$A$520:$A$550,0),MATCH('Hybrid GCAM-EPS CO2e baseline'!M$109,'GCAM baselines'!$B$519:$N$519,0))</f>
        <v>-184.30484978182335</v>
      </c>
      <c r="N113" s="45">
        <f t="shared" ref="N113:N141" si="52">SUM(D113:M113)</f>
        <v>805.37486036544317</v>
      </c>
      <c r="O113" s="28">
        <f t="shared" ref="O113:O141" si="53">N113/$N$142</f>
        <v>1.4031676340032398E-2</v>
      </c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>
        <f t="shared" ref="Z113:Z118" si="54">SUM(D113:E113)</f>
        <v>94.291608032943998</v>
      </c>
      <c r="AA113" s="45">
        <f t="shared" ref="AA113:AA118" si="55">F113</f>
        <v>33.153988453368264</v>
      </c>
      <c r="AB113" s="45">
        <f t="shared" ref="AB113:AB118" si="56">SUM(G113:H113)</f>
        <v>259.09936756321088</v>
      </c>
      <c r="AC113" s="45">
        <f>I113</f>
        <v>288.02480216692908</v>
      </c>
      <c r="AD113" s="45">
        <f>J113</f>
        <v>313.46238564504546</v>
      </c>
      <c r="AE113" s="45">
        <f t="shared" ref="AE113:AE118" si="57">SUM(K113:L113)</f>
        <v>1.6475582857686464</v>
      </c>
      <c r="AF113" s="45">
        <f t="shared" ref="AF113:AF118" si="58">M113</f>
        <v>-184.30484978182335</v>
      </c>
      <c r="AG113" s="45">
        <f t="shared" ref="AG113:AG141" si="59">SUM(Z113:AF113)</f>
        <v>805.37486036544317</v>
      </c>
      <c r="AH113" s="28">
        <f t="shared" si="51"/>
        <v>1.5022130911751568E-2</v>
      </c>
    </row>
    <row r="114" spans="1:34">
      <c r="A114" s="12" t="s">
        <v>520</v>
      </c>
      <c r="B114" t="s">
        <v>378</v>
      </c>
      <c r="C114" t="s">
        <v>286</v>
      </c>
      <c r="D114" s="45">
        <f>INDEX('GCAM baselines'!$B$520:$N$550,MATCH('Hybrid GCAM-EPS CO2e baseline'!$B114,'GCAM baselines'!$A$520:$A$550,0),MATCH('Hybrid GCAM-EPS CO2e baseline'!D$109,'GCAM baselines'!$B$519:$N$519,0))</f>
        <v>251.97259900741486</v>
      </c>
      <c r="E114" s="45">
        <f>INDEX('GCAM baselines'!$B$520:$N$550,MATCH('Hybrid GCAM-EPS CO2e baseline'!$B114,'GCAM baselines'!$A$520:$A$550,0),MATCH('Hybrid GCAM-EPS CO2e baseline'!E$109,'GCAM baselines'!$B$519:$N$519,0))</f>
        <v>22.9574836458</v>
      </c>
      <c r="F114" s="45">
        <f>INDEX('GCAM baselines'!$B$520:$N$550,MATCH('Hybrid GCAM-EPS CO2e baseline'!$B114,'GCAM baselines'!$A$520:$A$550,0),MATCH('Hybrid GCAM-EPS CO2e baseline'!F$109,'GCAM baselines'!$B$519:$N$519,0))</f>
        <v>190.70354910325526</v>
      </c>
      <c r="G114" s="45">
        <f>INDEX('GCAM baselines'!$B$520:$N$550,MATCH('Hybrid GCAM-EPS CO2e baseline'!$B114,'GCAM baselines'!$A$520:$A$550,0),MATCH('Hybrid GCAM-EPS CO2e baseline'!G$109,'GCAM baselines'!$B$519:$N$519,0))</f>
        <v>115.42049481072665</v>
      </c>
      <c r="H114" s="45">
        <f>INDEX('GCAM baselines'!$B$520:$N$550,MATCH('Hybrid GCAM-EPS CO2e baseline'!$B114,'GCAM baselines'!$A$520:$A$550,0),MATCH('Hybrid GCAM-EPS CO2e baseline'!H$109,'GCAM baselines'!$B$519:$N$519,0))</f>
        <v>25.989137144661665</v>
      </c>
      <c r="I114" s="45">
        <f>INDEX('GCAM baselines'!$B$520:$N$550,MATCH('Hybrid GCAM-EPS CO2e baseline'!$B114,'GCAM baselines'!$A$520:$A$550,0),MATCH('Hybrid GCAM-EPS CO2e baseline'!I$109,'GCAM baselines'!$B$519:$N$519,0))</f>
        <v>107.20521556139779</v>
      </c>
      <c r="J114" s="45">
        <f>INDEX('GCAM baselines'!$B$520:$N$550,MATCH('Hybrid GCAM-EPS CO2e baseline'!$B114,'GCAM baselines'!$A$520:$A$550,0),MATCH('Hybrid GCAM-EPS CO2e baseline'!J$109,'GCAM baselines'!$B$519:$N$519,0))</f>
        <v>322.54372892845316</v>
      </c>
      <c r="K114" s="45">
        <f>INDEX('GCAM baselines'!$B$520:$N$550,MATCH('Hybrid GCAM-EPS CO2e baseline'!$B114,'GCAM baselines'!$A$520:$A$550,0),MATCH('Hybrid GCAM-EPS CO2e baseline'!K$109,'GCAM baselines'!$B$519:$N$519,0))</f>
        <v>0</v>
      </c>
      <c r="L114" s="45">
        <f>INDEX('GCAM baselines'!$B$520:$N$550,MATCH('Hybrid GCAM-EPS CO2e baseline'!$B114,'GCAM baselines'!$A$520:$A$550,0),MATCH('Hybrid GCAM-EPS CO2e baseline'!L$109,'GCAM baselines'!$B$519:$N$519,0))</f>
        <v>2.2666134529053501</v>
      </c>
      <c r="M114" s="45">
        <f>INDEX('GCAM baselines'!$B$520:$N$550,MATCH('Hybrid GCAM-EPS CO2e baseline'!$B114,'GCAM baselines'!$A$520:$A$550,0),MATCH('Hybrid GCAM-EPS CO2e baseline'!M$109,'GCAM baselines'!$B$519:$N$519,0))</f>
        <v>-29.881960899087932</v>
      </c>
      <c r="N114" s="45">
        <f t="shared" si="52"/>
        <v>1009.1768607555268</v>
      </c>
      <c r="O114" s="28">
        <f t="shared" si="53"/>
        <v>1.7582425000882345E-2</v>
      </c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>
        <f t="shared" si="54"/>
        <v>274.93008265321487</v>
      </c>
      <c r="AA114" s="45">
        <f t="shared" si="55"/>
        <v>190.70354910325526</v>
      </c>
      <c r="AB114" s="45">
        <f t="shared" si="56"/>
        <v>141.40963195538831</v>
      </c>
      <c r="AC114" s="45">
        <f t="shared" ref="AC114:AD118" si="60">I114</f>
        <v>107.20521556139779</v>
      </c>
      <c r="AD114" s="45">
        <f t="shared" si="60"/>
        <v>322.54372892845316</v>
      </c>
      <c r="AE114" s="45">
        <f t="shared" si="57"/>
        <v>2.2666134529053501</v>
      </c>
      <c r="AF114" s="45">
        <f t="shared" si="58"/>
        <v>-29.881960899087932</v>
      </c>
      <c r="AG114" s="45">
        <f t="shared" si="59"/>
        <v>1009.1768607555268</v>
      </c>
      <c r="AH114" s="28">
        <f t="shared" si="51"/>
        <v>1.8823516428736156E-2</v>
      </c>
    </row>
    <row r="115" spans="1:34">
      <c r="A115" s="12" t="s">
        <v>520</v>
      </c>
      <c r="B115" t="s">
        <v>379</v>
      </c>
      <c r="C115" t="s">
        <v>297</v>
      </c>
      <c r="D115" s="45">
        <f>INDEX('GCAM baselines'!$B$520:$N$550,MATCH('Hybrid GCAM-EPS CO2e baseline'!$B115,'GCAM baselines'!$A$520:$A$550,0),MATCH('Hybrid GCAM-EPS CO2e baseline'!D$109,'GCAM baselines'!$B$519:$N$519,0))</f>
        <v>52.93038275635579</v>
      </c>
      <c r="E115" s="45">
        <f>INDEX('GCAM baselines'!$B$520:$N$550,MATCH('Hybrid GCAM-EPS CO2e baseline'!$B115,'GCAM baselines'!$A$520:$A$550,0),MATCH('Hybrid GCAM-EPS CO2e baseline'!E$109,'GCAM baselines'!$B$519:$N$519,0))</f>
        <v>5.2286516284000015</v>
      </c>
      <c r="F115" s="45">
        <f>INDEX('GCAM baselines'!$B$520:$N$550,MATCH('Hybrid GCAM-EPS CO2e baseline'!$B115,'GCAM baselines'!$A$520:$A$550,0),MATCH('Hybrid GCAM-EPS CO2e baseline'!F$109,'GCAM baselines'!$B$519:$N$519,0))</f>
        <v>28.634124961780199</v>
      </c>
      <c r="G115" s="45">
        <f>INDEX('GCAM baselines'!$B$520:$N$550,MATCH('Hybrid GCAM-EPS CO2e baseline'!$B115,'GCAM baselines'!$A$520:$A$550,0),MATCH('Hybrid GCAM-EPS CO2e baseline'!G$109,'GCAM baselines'!$B$519:$N$519,0))</f>
        <v>122.03372196468497</v>
      </c>
      <c r="H115" s="45">
        <f>INDEX('GCAM baselines'!$B$520:$N$550,MATCH('Hybrid GCAM-EPS CO2e baseline'!$B115,'GCAM baselines'!$A$520:$A$550,0),MATCH('Hybrid GCAM-EPS CO2e baseline'!H$109,'GCAM baselines'!$B$519:$N$519,0))</f>
        <v>18.617486969309674</v>
      </c>
      <c r="I115" s="45">
        <f>INDEX('GCAM baselines'!$B$520:$N$550,MATCH('Hybrid GCAM-EPS CO2e baseline'!$B115,'GCAM baselines'!$A$520:$A$550,0),MATCH('Hybrid GCAM-EPS CO2e baseline'!I$109,'GCAM baselines'!$B$519:$N$519,0))</f>
        <v>183.87715016513647</v>
      </c>
      <c r="J115" s="45">
        <f>INDEX('GCAM baselines'!$B$520:$N$550,MATCH('Hybrid GCAM-EPS CO2e baseline'!$B115,'GCAM baselines'!$A$520:$A$550,0),MATCH('Hybrid GCAM-EPS CO2e baseline'!J$109,'GCAM baselines'!$B$519:$N$519,0))</f>
        <v>288.49135135785241</v>
      </c>
      <c r="K115" s="45">
        <f>INDEX('GCAM baselines'!$B$520:$N$550,MATCH('Hybrid GCAM-EPS CO2e baseline'!$B115,'GCAM baselines'!$A$520:$A$550,0),MATCH('Hybrid GCAM-EPS CO2e baseline'!K$109,'GCAM baselines'!$B$519:$N$519,0))</f>
        <v>0</v>
      </c>
      <c r="L115" s="45">
        <f>INDEX('GCAM baselines'!$B$520:$N$550,MATCH('Hybrid GCAM-EPS CO2e baseline'!$B115,'GCAM baselines'!$A$520:$A$550,0),MATCH('Hybrid GCAM-EPS CO2e baseline'!L$109,'GCAM baselines'!$B$519:$N$519,0))</f>
        <v>2.4122512365951998</v>
      </c>
      <c r="M115" s="45">
        <f>INDEX('GCAM baselines'!$B$520:$N$550,MATCH('Hybrid GCAM-EPS CO2e baseline'!$B115,'GCAM baselines'!$A$520:$A$550,0),MATCH('Hybrid GCAM-EPS CO2e baseline'!M$109,'GCAM baselines'!$B$519:$N$519,0))</f>
        <v>109.88542165700463</v>
      </c>
      <c r="N115" s="45">
        <f t="shared" si="52"/>
        <v>812.1105426971194</v>
      </c>
      <c r="O115" s="28">
        <f t="shared" si="53"/>
        <v>1.4149029040071322E-2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>
        <f t="shared" si="54"/>
        <v>58.159034384755792</v>
      </c>
      <c r="AA115" s="45">
        <f t="shared" si="55"/>
        <v>28.634124961780199</v>
      </c>
      <c r="AB115" s="45">
        <f t="shared" si="56"/>
        <v>140.65120893399464</v>
      </c>
      <c r="AC115" s="45">
        <f t="shared" si="60"/>
        <v>183.87715016513647</v>
      </c>
      <c r="AD115" s="45">
        <f t="shared" si="60"/>
        <v>288.49135135785241</v>
      </c>
      <c r="AE115" s="45">
        <f t="shared" si="57"/>
        <v>2.4122512365951998</v>
      </c>
      <c r="AF115" s="45">
        <f t="shared" si="58"/>
        <v>109.88542165700463</v>
      </c>
      <c r="AG115" s="45">
        <f t="shared" si="59"/>
        <v>812.1105426971194</v>
      </c>
      <c r="AH115" s="28">
        <f t="shared" si="51"/>
        <v>1.5147767192129751E-2</v>
      </c>
    </row>
    <row r="116" spans="1:34">
      <c r="A116" s="12" t="s">
        <v>520</v>
      </c>
      <c r="B116" t="s">
        <v>380</v>
      </c>
      <c r="C116" t="s">
        <v>284</v>
      </c>
      <c r="D116" s="45">
        <f>INDEX('GCAM baselines'!$B$520:$N$550,MATCH('Hybrid GCAM-EPS CO2e baseline'!$B116,'GCAM baselines'!$A$520:$A$550,0),MATCH('Hybrid GCAM-EPS CO2e baseline'!D$109,'GCAM baselines'!$B$519:$N$519,0))</f>
        <v>162.02911305124661</v>
      </c>
      <c r="E116" s="45">
        <f>INDEX('GCAM baselines'!$B$520:$N$550,MATCH('Hybrid GCAM-EPS CO2e baseline'!$B116,'GCAM baselines'!$A$520:$A$550,0),MATCH('Hybrid GCAM-EPS CO2e baseline'!E$109,'GCAM baselines'!$B$519:$N$519,0))</f>
        <v>14.127946415300002</v>
      </c>
      <c r="F116" s="45">
        <f>INDEX('GCAM baselines'!$B$520:$N$550,MATCH('Hybrid GCAM-EPS CO2e baseline'!$B116,'GCAM baselines'!$A$520:$A$550,0),MATCH('Hybrid GCAM-EPS CO2e baseline'!F$109,'GCAM baselines'!$B$519:$N$519,0))</f>
        <v>54.18991247853554</v>
      </c>
      <c r="G116" s="45">
        <f>INDEX('GCAM baselines'!$B$520:$N$550,MATCH('Hybrid GCAM-EPS CO2e baseline'!$B116,'GCAM baselines'!$A$520:$A$550,0),MATCH('Hybrid GCAM-EPS CO2e baseline'!G$109,'GCAM baselines'!$B$519:$N$519,0))</f>
        <v>424.70767010037105</v>
      </c>
      <c r="H116" s="45">
        <f>INDEX('GCAM baselines'!$B$520:$N$550,MATCH('Hybrid GCAM-EPS CO2e baseline'!$B116,'GCAM baselines'!$A$520:$A$550,0),MATCH('Hybrid GCAM-EPS CO2e baseline'!H$109,'GCAM baselines'!$B$519:$N$519,0))</f>
        <v>85.765788823476711</v>
      </c>
      <c r="I116" s="45">
        <f>INDEX('GCAM baselines'!$B$520:$N$550,MATCH('Hybrid GCAM-EPS CO2e baseline'!$B116,'GCAM baselines'!$A$520:$A$550,0),MATCH('Hybrid GCAM-EPS CO2e baseline'!I$109,'GCAM baselines'!$B$519:$N$519,0))</f>
        <v>475.27375813599599</v>
      </c>
      <c r="J116" s="45">
        <f>INDEX('GCAM baselines'!$B$520:$N$550,MATCH('Hybrid GCAM-EPS CO2e baseline'!$B116,'GCAM baselines'!$A$520:$A$550,0),MATCH('Hybrid GCAM-EPS CO2e baseline'!J$109,'GCAM baselines'!$B$519:$N$519,0))</f>
        <v>588.87471086324001</v>
      </c>
      <c r="K116" s="45">
        <f>INDEX('GCAM baselines'!$B$520:$N$550,MATCH('Hybrid GCAM-EPS CO2e baseline'!$B116,'GCAM baselines'!$A$520:$A$550,0),MATCH('Hybrid GCAM-EPS CO2e baseline'!K$109,'GCAM baselines'!$B$519:$N$519,0))</f>
        <v>0</v>
      </c>
      <c r="L116" s="45">
        <f>INDEX('GCAM baselines'!$B$520:$N$550,MATCH('Hybrid GCAM-EPS CO2e baseline'!$B116,'GCAM baselines'!$A$520:$A$550,0),MATCH('Hybrid GCAM-EPS CO2e baseline'!L$109,'GCAM baselines'!$B$519:$N$519,0))</f>
        <v>3.2691900725395961</v>
      </c>
      <c r="M116" s="45">
        <f>INDEX('GCAM baselines'!$B$520:$N$550,MATCH('Hybrid GCAM-EPS CO2e baseline'!$B116,'GCAM baselines'!$A$520:$A$550,0),MATCH('Hybrid GCAM-EPS CO2e baseline'!M$109,'GCAM baselines'!$B$519:$N$519,0))</f>
        <v>-146.0960078593026</v>
      </c>
      <c r="N116" s="45">
        <f t="shared" si="52"/>
        <v>1662.142082081403</v>
      </c>
      <c r="O116" s="28">
        <f t="shared" si="53"/>
        <v>2.8958738190972385E-2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>
        <f t="shared" si="54"/>
        <v>176.15705946654663</v>
      </c>
      <c r="AA116" s="45">
        <f t="shared" si="55"/>
        <v>54.18991247853554</v>
      </c>
      <c r="AB116" s="45">
        <f t="shared" si="56"/>
        <v>510.47345892384777</v>
      </c>
      <c r="AC116" s="45">
        <f t="shared" si="60"/>
        <v>475.27375813599599</v>
      </c>
      <c r="AD116" s="45">
        <f t="shared" si="60"/>
        <v>588.87471086324001</v>
      </c>
      <c r="AE116" s="45">
        <f t="shared" si="57"/>
        <v>3.2691900725395961</v>
      </c>
      <c r="AF116" s="45">
        <f t="shared" si="58"/>
        <v>-146.0960078593026</v>
      </c>
      <c r="AG116" s="45">
        <f t="shared" si="59"/>
        <v>1662.142082081403</v>
      </c>
      <c r="AH116" s="28">
        <f t="shared" si="51"/>
        <v>3.1002849951919754E-2</v>
      </c>
    </row>
    <row r="117" spans="1:34">
      <c r="A117" s="12" t="s">
        <v>520</v>
      </c>
      <c r="B117" t="s">
        <v>300</v>
      </c>
      <c r="C117" t="s">
        <v>300</v>
      </c>
      <c r="D117" s="45">
        <f>INDEX('GCAM baselines'!$B$520:$N$550,MATCH('Hybrid GCAM-EPS CO2e baseline'!$B117,'GCAM baselines'!$A$520:$A$550,0),MATCH('Hybrid GCAM-EPS CO2e baseline'!D$109,'GCAM baselines'!$B$519:$N$519,0))</f>
        <v>49.39796483153971</v>
      </c>
      <c r="E117" s="45">
        <f>INDEX('GCAM baselines'!$B$520:$N$550,MATCH('Hybrid GCAM-EPS CO2e baseline'!$B117,'GCAM baselines'!$A$520:$A$550,0),MATCH('Hybrid GCAM-EPS CO2e baseline'!E$109,'GCAM baselines'!$B$519:$N$519,0))</f>
        <v>10.3650977942</v>
      </c>
      <c r="F117" s="45">
        <f>INDEX('GCAM baselines'!$B$520:$N$550,MATCH('Hybrid GCAM-EPS CO2e baseline'!$B117,'GCAM baselines'!$A$520:$A$550,0),MATCH('Hybrid GCAM-EPS CO2e baseline'!F$109,'GCAM baselines'!$B$519:$N$519,0))</f>
        <v>55.395485331612846</v>
      </c>
      <c r="G117" s="45">
        <f>INDEX('GCAM baselines'!$B$520:$N$550,MATCH('Hybrid GCAM-EPS CO2e baseline'!$B117,'GCAM baselines'!$A$520:$A$550,0),MATCH('Hybrid GCAM-EPS CO2e baseline'!G$109,'GCAM baselines'!$B$519:$N$519,0))</f>
        <v>39.935940912905991</v>
      </c>
      <c r="H117" s="45">
        <f>INDEX('GCAM baselines'!$B$520:$N$550,MATCH('Hybrid GCAM-EPS CO2e baseline'!$B117,'GCAM baselines'!$A$520:$A$550,0),MATCH('Hybrid GCAM-EPS CO2e baseline'!H$109,'GCAM baselines'!$B$519:$N$519,0))</f>
        <v>14.1606610519969</v>
      </c>
      <c r="I117" s="45">
        <f>INDEX('GCAM baselines'!$B$520:$N$550,MATCH('Hybrid GCAM-EPS CO2e baseline'!$B117,'GCAM baselines'!$A$520:$A$550,0),MATCH('Hybrid GCAM-EPS CO2e baseline'!I$109,'GCAM baselines'!$B$519:$N$519,0))</f>
        <v>151.60699738988262</v>
      </c>
      <c r="J117" s="45">
        <f>INDEX('GCAM baselines'!$B$520:$N$550,MATCH('Hybrid GCAM-EPS CO2e baseline'!$B117,'GCAM baselines'!$A$520:$A$550,0),MATCH('Hybrid GCAM-EPS CO2e baseline'!J$109,'GCAM baselines'!$B$519:$N$519,0))</f>
        <v>96.075133450297329</v>
      </c>
      <c r="K117" s="45">
        <f>INDEX('GCAM baselines'!$B$520:$N$550,MATCH('Hybrid GCAM-EPS CO2e baseline'!$B117,'GCAM baselines'!$A$520:$A$550,0),MATCH('Hybrid GCAM-EPS CO2e baseline'!K$109,'GCAM baselines'!$B$519:$N$519,0))</f>
        <v>0</v>
      </c>
      <c r="L117" s="45">
        <f>INDEX('GCAM baselines'!$B$520:$N$550,MATCH('Hybrid GCAM-EPS CO2e baseline'!$B117,'GCAM baselines'!$A$520:$A$550,0),MATCH('Hybrid GCAM-EPS CO2e baseline'!L$109,'GCAM baselines'!$B$519:$N$519,0))</f>
        <v>2.0437976993052001</v>
      </c>
      <c r="M117" s="45">
        <f>INDEX('GCAM baselines'!$B$520:$N$550,MATCH('Hybrid GCAM-EPS CO2e baseline'!$B117,'GCAM baselines'!$A$520:$A$550,0),MATCH('Hybrid GCAM-EPS CO2e baseline'!M$109,'GCAM baselines'!$B$519:$N$519,0))</f>
        <v>-4.801410163770834</v>
      </c>
      <c r="N117" s="45">
        <f t="shared" si="52"/>
        <v>414.17966829796978</v>
      </c>
      <c r="O117" s="28">
        <f t="shared" si="53"/>
        <v>7.2160621571202618E-3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>
        <f t="shared" si="54"/>
        <v>59.763062625739707</v>
      </c>
      <c r="AA117" s="45">
        <f t="shared" si="55"/>
        <v>55.395485331612846</v>
      </c>
      <c r="AB117" s="45">
        <f t="shared" si="56"/>
        <v>54.096601964902888</v>
      </c>
      <c r="AC117" s="45">
        <f t="shared" si="60"/>
        <v>151.60699738988262</v>
      </c>
      <c r="AD117" s="45">
        <f t="shared" si="60"/>
        <v>96.075133450297329</v>
      </c>
      <c r="AE117" s="45">
        <f t="shared" si="57"/>
        <v>2.0437976993052001</v>
      </c>
      <c r="AF117" s="45">
        <f t="shared" si="58"/>
        <v>-4.801410163770834</v>
      </c>
      <c r="AG117" s="45">
        <f t="shared" si="59"/>
        <v>414.17966829796978</v>
      </c>
      <c r="AH117" s="28">
        <f t="shared" si="51"/>
        <v>7.7254226626030272E-3</v>
      </c>
    </row>
    <row r="118" spans="1:34">
      <c r="A118" s="12" t="s">
        <v>520</v>
      </c>
      <c r="B118" t="s">
        <v>381</v>
      </c>
      <c r="C118" t="s">
        <v>291</v>
      </c>
      <c r="D118" s="45">
        <f>INDEX('GCAM baselines'!$B$520:$N$550,MATCH('Hybrid GCAM-EPS CO2e baseline'!$B118,'GCAM baselines'!$A$520:$A$550,0),MATCH('Hybrid GCAM-EPS CO2e baseline'!D$109,'GCAM baselines'!$B$519:$N$519,0))</f>
        <v>133.23796905396512</v>
      </c>
      <c r="E118" s="45">
        <f>INDEX('GCAM baselines'!$B$520:$N$550,MATCH('Hybrid GCAM-EPS CO2e baseline'!$B118,'GCAM baselines'!$A$520:$A$550,0),MATCH('Hybrid GCAM-EPS CO2e baseline'!E$109,'GCAM baselines'!$B$519:$N$519,0))</f>
        <v>19.242097247700002</v>
      </c>
      <c r="F118" s="45">
        <f>INDEX('GCAM baselines'!$B$520:$N$550,MATCH('Hybrid GCAM-EPS CO2e baseline'!$B118,'GCAM baselines'!$A$520:$A$550,0),MATCH('Hybrid GCAM-EPS CO2e baseline'!F$109,'GCAM baselines'!$B$519:$N$519,0))</f>
        <v>193.2791833330827</v>
      </c>
      <c r="G118" s="45">
        <f>INDEX('GCAM baselines'!$B$520:$N$550,MATCH('Hybrid GCAM-EPS CO2e baseline'!$B118,'GCAM baselines'!$A$520:$A$550,0),MATCH('Hybrid GCAM-EPS CO2e baseline'!G$109,'GCAM baselines'!$B$519:$N$519,0))</f>
        <v>24.589450836418997</v>
      </c>
      <c r="H118" s="45">
        <f>INDEX('GCAM baselines'!$B$520:$N$550,MATCH('Hybrid GCAM-EPS CO2e baseline'!$B118,'GCAM baselines'!$A$520:$A$550,0),MATCH('Hybrid GCAM-EPS CO2e baseline'!H$109,'GCAM baselines'!$B$519:$N$519,0))</f>
        <v>15.584858141429793</v>
      </c>
      <c r="I118" s="45">
        <f>INDEX('GCAM baselines'!$B$520:$N$550,MATCH('Hybrid GCAM-EPS CO2e baseline'!$B118,'GCAM baselines'!$A$520:$A$550,0),MATCH('Hybrid GCAM-EPS CO2e baseline'!I$109,'GCAM baselines'!$B$519:$N$519,0))</f>
        <v>152.21091918970583</v>
      </c>
      <c r="J118" s="45">
        <f>INDEX('GCAM baselines'!$B$520:$N$550,MATCH('Hybrid GCAM-EPS CO2e baseline'!$B118,'GCAM baselines'!$A$520:$A$550,0),MATCH('Hybrid GCAM-EPS CO2e baseline'!J$109,'GCAM baselines'!$B$519:$N$519,0))</f>
        <v>186.85706439492782</v>
      </c>
      <c r="K118" s="45">
        <f>INDEX('GCAM baselines'!$B$520:$N$550,MATCH('Hybrid GCAM-EPS CO2e baseline'!$B118,'GCAM baselines'!$A$520:$A$550,0),MATCH('Hybrid GCAM-EPS CO2e baseline'!K$109,'GCAM baselines'!$B$519:$N$519,0))</f>
        <v>0</v>
      </c>
      <c r="L118" s="45">
        <f>INDEX('GCAM baselines'!$B$520:$N$550,MATCH('Hybrid GCAM-EPS CO2e baseline'!$B118,'GCAM baselines'!$A$520:$A$550,0),MATCH('Hybrid GCAM-EPS CO2e baseline'!L$109,'GCAM baselines'!$B$519:$N$519,0))</f>
        <v>1.5738371286273001</v>
      </c>
      <c r="M118" s="45">
        <f>INDEX('GCAM baselines'!$B$520:$N$550,MATCH('Hybrid GCAM-EPS CO2e baseline'!$B118,'GCAM baselines'!$A$520:$A$550,0),MATCH('Hybrid GCAM-EPS CO2e baseline'!M$109,'GCAM baselines'!$B$519:$N$519,0))</f>
        <v>21.027748961493799</v>
      </c>
      <c r="N118" s="45">
        <f t="shared" si="52"/>
        <v>747.6031282873513</v>
      </c>
      <c r="O118" s="28">
        <f t="shared" si="53"/>
        <v>1.3025145982535241E-2</v>
      </c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>
        <f t="shared" si="54"/>
        <v>152.48006630166512</v>
      </c>
      <c r="AA118" s="45">
        <f t="shared" si="55"/>
        <v>193.2791833330827</v>
      </c>
      <c r="AB118" s="45">
        <f t="shared" si="56"/>
        <v>40.174308977848789</v>
      </c>
      <c r="AC118" s="45">
        <f t="shared" si="60"/>
        <v>152.21091918970583</v>
      </c>
      <c r="AD118" s="45">
        <f t="shared" si="60"/>
        <v>186.85706439492782</v>
      </c>
      <c r="AE118" s="45">
        <f t="shared" si="57"/>
        <v>1.5738371286273001</v>
      </c>
      <c r="AF118" s="45">
        <f t="shared" si="58"/>
        <v>21.027748961493799</v>
      </c>
      <c r="AG118" s="45">
        <f t="shared" si="59"/>
        <v>747.6031282873513</v>
      </c>
      <c r="AH118" s="28">
        <f t="shared" si="51"/>
        <v>1.3944552550438005E-2</v>
      </c>
    </row>
    <row r="119" spans="1:34">
      <c r="A119" s="12" t="s">
        <v>519</v>
      </c>
      <c r="B119" t="s">
        <v>283</v>
      </c>
      <c r="C119" t="s">
        <v>283</v>
      </c>
      <c r="D119" s="45">
        <f>INDEX('GCAM baselines'!$B$520:$N$550,MATCH('Hybrid GCAM-EPS CO2e baseline'!$B119,'GCAM baselines'!$A$520:$A$550,0),MATCH('Hybrid GCAM-EPS CO2e baseline'!D$109,'GCAM baselines'!$B$519:$N$519,0))</f>
        <v>252.51771514141379</v>
      </c>
      <c r="E119" s="45">
        <f>INDEX('GCAM baselines'!$B$520:$N$550,MATCH('Hybrid GCAM-EPS CO2e baseline'!$B119,'GCAM baselines'!$A$520:$A$550,0),MATCH('Hybrid GCAM-EPS CO2e baseline'!E$109,'GCAM baselines'!$B$519:$N$519,0))</f>
        <v>26.847100791499997</v>
      </c>
      <c r="F119" s="45">
        <f>INDEX('GCAM baselines'!$B$520:$N$550,MATCH('Hybrid GCAM-EPS CO2e baseline'!$B119,'GCAM baselines'!$A$520:$A$550,0),MATCH('Hybrid GCAM-EPS CO2e baseline'!F$109,'GCAM baselines'!$B$519:$N$519,0))</f>
        <v>93.68428177722285</v>
      </c>
      <c r="G119" s="45">
        <f>INDEX('GCAM baselines'!$B$520:$N$550,MATCH('Hybrid GCAM-EPS CO2e baseline'!$B119,'GCAM baselines'!$A$520:$A$550,0),MATCH('Hybrid GCAM-EPS CO2e baseline'!G$109,'GCAM baselines'!$B$519:$N$519,0))</f>
        <v>47.993818710443463</v>
      </c>
      <c r="H119" s="45">
        <f>INDEX('GCAM baselines'!$B$520:$N$550,MATCH('Hybrid GCAM-EPS CO2e baseline'!$B119,'GCAM baselines'!$A$520:$A$550,0),MATCH('Hybrid GCAM-EPS CO2e baseline'!H$109,'GCAM baselines'!$B$519:$N$519,0))</f>
        <v>17.303328524736152</v>
      </c>
      <c r="I119" s="45">
        <f>INDEX('GCAM baselines'!$B$520:$N$550,MATCH('Hybrid GCAM-EPS CO2e baseline'!$B119,'GCAM baselines'!$A$520:$A$550,0),MATCH('Hybrid GCAM-EPS CO2e baseline'!I$109,'GCAM baselines'!$B$519:$N$519,0))</f>
        <v>543.11482236730296</v>
      </c>
      <c r="J119" s="45">
        <f>INDEX('GCAM baselines'!$B$520:$N$550,MATCH('Hybrid GCAM-EPS CO2e baseline'!$B119,'GCAM baselines'!$A$520:$A$550,0),MATCH('Hybrid GCAM-EPS CO2e baseline'!J$109,'GCAM baselines'!$B$519:$N$519,0))</f>
        <v>576.66951590987787</v>
      </c>
      <c r="K119" s="45">
        <f>INDEX('GCAM baselines'!$B$520:$N$550,MATCH('Hybrid GCAM-EPS CO2e baseline'!$B119,'GCAM baselines'!$A$520:$A$550,0),MATCH('Hybrid GCAM-EPS CO2e baseline'!K$109,'GCAM baselines'!$B$519:$N$519,0))</f>
        <v>0</v>
      </c>
      <c r="L119" s="45">
        <f>INDEX('GCAM baselines'!$B$520:$N$550,MATCH('Hybrid GCAM-EPS CO2e baseline'!$B119,'GCAM baselines'!$A$520:$A$550,0),MATCH('Hybrid GCAM-EPS CO2e baseline'!L$109,'GCAM baselines'!$B$519:$N$519,0))</f>
        <v>3.6504084744258001</v>
      </c>
      <c r="M119" s="45">
        <f>INDEX('GCAM baselines'!$B$520:$N$550,MATCH('Hybrid GCAM-EPS CO2e baseline'!$B119,'GCAM baselines'!$A$520:$A$550,0),MATCH('Hybrid GCAM-EPS CO2e baseline'!M$109,'GCAM baselines'!$B$519:$N$519,0))</f>
        <v>-192.47546219220175</v>
      </c>
      <c r="N119" s="45">
        <f t="shared" si="52"/>
        <v>1369.3055295047211</v>
      </c>
      <c r="O119" s="28">
        <f t="shared" si="53"/>
        <v>2.3856781414692572E-2</v>
      </c>
      <c r="P119" s="45">
        <f t="array" ref="P119:X119">TRANSPOSE('EPS baselines'!H472:H480)</f>
        <v>320.08300000000003</v>
      </c>
      <c r="Q119" s="45">
        <v>59.178899999999999</v>
      </c>
      <c r="R119" s="45">
        <v>17.490100000000002</v>
      </c>
      <c r="S119" s="45">
        <v>3.0838800000000002</v>
      </c>
      <c r="T119" s="45">
        <v>1114.3699999999999</v>
      </c>
      <c r="U119" s="45">
        <v>495.64</v>
      </c>
      <c r="V119" s="45">
        <v>618.73099999999999</v>
      </c>
      <c r="W119" s="45">
        <v>0</v>
      </c>
      <c r="X119" s="45">
        <v>702.92499999999995</v>
      </c>
      <c r="Y119" s="45">
        <f>SUM(P119:S119,U119:X119)</f>
        <v>2217.1318799999999</v>
      </c>
      <c r="Z119" s="65">
        <f>P119</f>
        <v>320.08300000000003</v>
      </c>
      <c r="AA119" s="65">
        <f>Q119</f>
        <v>59.178899999999999</v>
      </c>
      <c r="AB119" s="65">
        <f>SUM(R119:S119)</f>
        <v>20.573980000000002</v>
      </c>
      <c r="AC119" s="65">
        <f>V119</f>
        <v>618.73099999999999</v>
      </c>
      <c r="AD119" s="65">
        <f>U119</f>
        <v>495.64</v>
      </c>
      <c r="AE119" s="65">
        <f>W119</f>
        <v>0</v>
      </c>
      <c r="AF119" s="65">
        <f>X119</f>
        <v>702.92499999999995</v>
      </c>
      <c r="AG119" s="45">
        <f t="shared" si="59"/>
        <v>2217.1318799999999</v>
      </c>
      <c r="AH119" s="28">
        <f t="shared" si="51"/>
        <v>4.1354711934843698E-2</v>
      </c>
    </row>
    <row r="120" spans="1:34">
      <c r="A120" s="12" t="s">
        <v>519</v>
      </c>
      <c r="B120" t="s">
        <v>282</v>
      </c>
      <c r="C120" t="s">
        <v>282</v>
      </c>
      <c r="D120" s="45">
        <f>INDEX('GCAM baselines'!$B$520:$N$550,MATCH('Hybrid GCAM-EPS CO2e baseline'!$B120,'GCAM baselines'!$A$520:$A$550,0),MATCH('Hybrid GCAM-EPS CO2e baseline'!D$109,'GCAM baselines'!$B$519:$N$519,0))</f>
        <v>172.09023502080157</v>
      </c>
      <c r="E120" s="45">
        <f>INDEX('GCAM baselines'!$B$520:$N$550,MATCH('Hybrid GCAM-EPS CO2e baseline'!$B120,'GCAM baselines'!$A$520:$A$550,0),MATCH('Hybrid GCAM-EPS CO2e baseline'!E$109,'GCAM baselines'!$B$519:$N$519,0))</f>
        <v>3.76255054636</v>
      </c>
      <c r="F120" s="45">
        <f>INDEX('GCAM baselines'!$B$520:$N$550,MATCH('Hybrid GCAM-EPS CO2e baseline'!$B120,'GCAM baselines'!$A$520:$A$550,0),MATCH('Hybrid GCAM-EPS CO2e baseline'!F$109,'GCAM baselines'!$B$519:$N$519,0))</f>
        <v>113.825239287093</v>
      </c>
      <c r="G120" s="45">
        <f>INDEX('GCAM baselines'!$B$520:$N$550,MATCH('Hybrid GCAM-EPS CO2e baseline'!$B120,'GCAM baselines'!$A$520:$A$550,0),MATCH('Hybrid GCAM-EPS CO2e baseline'!G$109,'GCAM baselines'!$B$519:$N$519,0))</f>
        <v>59.354161107538125</v>
      </c>
      <c r="H120" s="45">
        <f>INDEX('GCAM baselines'!$B$520:$N$550,MATCH('Hybrid GCAM-EPS CO2e baseline'!$B120,'GCAM baselines'!$A$520:$A$550,0),MATCH('Hybrid GCAM-EPS CO2e baseline'!H$109,'GCAM baselines'!$B$519:$N$519,0))</f>
        <v>47.507077190756469</v>
      </c>
      <c r="I120" s="45">
        <f>INDEX('GCAM baselines'!$B$520:$N$550,MATCH('Hybrid GCAM-EPS CO2e baseline'!$B120,'GCAM baselines'!$A$520:$A$550,0),MATCH('Hybrid GCAM-EPS CO2e baseline'!I$109,'GCAM baselines'!$B$519:$N$519,0))</f>
        <v>93.646756223077261</v>
      </c>
      <c r="J120" s="45">
        <f>INDEX('GCAM baselines'!$B$520:$N$550,MATCH('Hybrid GCAM-EPS CO2e baseline'!$B120,'GCAM baselines'!$A$520:$A$550,0),MATCH('Hybrid GCAM-EPS CO2e baseline'!J$109,'GCAM baselines'!$B$519:$N$519,0))</f>
        <v>330.82330753352738</v>
      </c>
      <c r="K120" s="45">
        <f>INDEX('GCAM baselines'!$B$520:$N$550,MATCH('Hybrid GCAM-EPS CO2e baseline'!$B120,'GCAM baselines'!$A$520:$A$550,0),MATCH('Hybrid GCAM-EPS CO2e baseline'!K$109,'GCAM baselines'!$B$519:$N$519,0))</f>
        <v>0</v>
      </c>
      <c r="L120" s="45">
        <f>INDEX('GCAM baselines'!$B$520:$N$550,MATCH('Hybrid GCAM-EPS CO2e baseline'!$B120,'GCAM baselines'!$A$520:$A$550,0),MATCH('Hybrid GCAM-EPS CO2e baseline'!L$109,'GCAM baselines'!$B$519:$N$519,0))</f>
        <v>2.3292787072975503</v>
      </c>
      <c r="M120" s="45">
        <f>INDEX('GCAM baselines'!$B$520:$N$550,MATCH('Hybrid GCAM-EPS CO2e baseline'!$B120,'GCAM baselines'!$A$520:$A$550,0),MATCH('Hybrid GCAM-EPS CO2e baseline'!M$109,'GCAM baselines'!$B$519:$N$519,0))</f>
        <v>3.1570590352716228</v>
      </c>
      <c r="N120" s="45">
        <f t="shared" si="52"/>
        <v>826.4956646517229</v>
      </c>
      <c r="O120" s="28">
        <f t="shared" si="53"/>
        <v>1.4399654413810081E-2</v>
      </c>
      <c r="P120" s="45">
        <f t="array" ref="P120:X120">TRANSPOSE('EPS baselines'!H287:H295)</f>
        <v>147.27000000000001</v>
      </c>
      <c r="Q120" s="45">
        <v>53.5062</v>
      </c>
      <c r="R120" s="45">
        <v>35.450899999999997</v>
      </c>
      <c r="S120" s="45">
        <v>38.363900000000001</v>
      </c>
      <c r="T120" s="45">
        <v>386.56</v>
      </c>
      <c r="U120" s="45">
        <v>309.2097</v>
      </c>
      <c r="V120" s="45">
        <v>77.350499999999997</v>
      </c>
      <c r="W120" s="45">
        <v>2.59626</v>
      </c>
      <c r="X120" s="45">
        <v>-30</v>
      </c>
      <c r="Y120" s="45">
        <f>SUM(P120:S120,U120:X120)</f>
        <v>633.74746000000005</v>
      </c>
      <c r="Z120" s="65">
        <f>P120</f>
        <v>147.27000000000001</v>
      </c>
      <c r="AA120" s="65">
        <f>Q120</f>
        <v>53.5062</v>
      </c>
      <c r="AB120" s="65">
        <f>SUM(R120:S120)</f>
        <v>73.814799999999991</v>
      </c>
      <c r="AC120" s="65">
        <f>V120</f>
        <v>77.350499999999997</v>
      </c>
      <c r="AD120" s="65">
        <f>U120</f>
        <v>309.2097</v>
      </c>
      <c r="AE120" s="65">
        <f>W120</f>
        <v>2.59626</v>
      </c>
      <c r="AF120" s="65">
        <f>X120</f>
        <v>-30</v>
      </c>
      <c r="AG120" s="45">
        <f t="shared" si="59"/>
        <v>633.74746000000005</v>
      </c>
      <c r="AH120" s="28">
        <f t="shared" si="51"/>
        <v>1.1820877181080847E-2</v>
      </c>
    </row>
    <row r="121" spans="1:34">
      <c r="A121" s="12" t="s">
        <v>520</v>
      </c>
      <c r="B121" t="s">
        <v>299</v>
      </c>
      <c r="C121" t="s">
        <v>299</v>
      </c>
      <c r="D121" s="45">
        <f>INDEX('GCAM baselines'!$B$520:$N$550,MATCH('Hybrid GCAM-EPS CO2e baseline'!$B121,'GCAM baselines'!$A$520:$A$550,0),MATCH('Hybrid GCAM-EPS CO2e baseline'!D$109,'GCAM baselines'!$B$519:$N$519,0))</f>
        <v>67.370720814885104</v>
      </c>
      <c r="E121" s="45">
        <f>INDEX('GCAM baselines'!$B$520:$N$550,MATCH('Hybrid GCAM-EPS CO2e baseline'!$B121,'GCAM baselines'!$A$520:$A$550,0),MATCH('Hybrid GCAM-EPS CO2e baseline'!E$109,'GCAM baselines'!$B$519:$N$519,0))</f>
        <v>33.444503329600003</v>
      </c>
      <c r="F121" s="45">
        <f>INDEX('GCAM baselines'!$B$520:$N$550,MATCH('Hybrid GCAM-EPS CO2e baseline'!$B121,'GCAM baselines'!$A$520:$A$550,0),MATCH('Hybrid GCAM-EPS CO2e baseline'!F$109,'GCAM baselines'!$B$519:$N$519,0))</f>
        <v>71.710334180328843</v>
      </c>
      <c r="G121" s="45">
        <f>INDEX('GCAM baselines'!$B$520:$N$550,MATCH('Hybrid GCAM-EPS CO2e baseline'!$B121,'GCAM baselines'!$A$520:$A$550,0),MATCH('Hybrid GCAM-EPS CO2e baseline'!G$109,'GCAM baselines'!$B$519:$N$519,0))</f>
        <v>41.551439247033542</v>
      </c>
      <c r="H121" s="45">
        <f>INDEX('GCAM baselines'!$B$520:$N$550,MATCH('Hybrid GCAM-EPS CO2e baseline'!$B121,'GCAM baselines'!$A$520:$A$550,0),MATCH('Hybrid GCAM-EPS CO2e baseline'!H$109,'GCAM baselines'!$B$519:$N$519,0))</f>
        <v>17.574097792720416</v>
      </c>
      <c r="I121" s="45">
        <f>INDEX('GCAM baselines'!$B$520:$N$550,MATCH('Hybrid GCAM-EPS CO2e baseline'!$B121,'GCAM baselines'!$A$520:$A$550,0),MATCH('Hybrid GCAM-EPS CO2e baseline'!I$109,'GCAM baselines'!$B$519:$N$519,0))</f>
        <v>85.590623250151822</v>
      </c>
      <c r="J121" s="45">
        <f>INDEX('GCAM baselines'!$B$520:$N$550,MATCH('Hybrid GCAM-EPS CO2e baseline'!$B121,'GCAM baselines'!$A$520:$A$550,0),MATCH('Hybrid GCAM-EPS CO2e baseline'!J$109,'GCAM baselines'!$B$519:$N$519,0))</f>
        <v>153.22303970786902</v>
      </c>
      <c r="K121" s="45">
        <f>INDEX('GCAM baselines'!$B$520:$N$550,MATCH('Hybrid GCAM-EPS CO2e baseline'!$B121,'GCAM baselines'!$A$520:$A$550,0),MATCH('Hybrid GCAM-EPS CO2e baseline'!K$109,'GCAM baselines'!$B$519:$N$519,0))</f>
        <v>0</v>
      </c>
      <c r="L121" s="45">
        <f>INDEX('GCAM baselines'!$B$520:$N$550,MATCH('Hybrid GCAM-EPS CO2e baseline'!$B121,'GCAM baselines'!$A$520:$A$550,0),MATCH('Hybrid GCAM-EPS CO2e baseline'!L$109,'GCAM baselines'!$B$519:$N$519,0))</f>
        <v>1.5937528960208964</v>
      </c>
      <c r="M121" s="45">
        <f>INDEX('GCAM baselines'!$B$520:$N$550,MATCH('Hybrid GCAM-EPS CO2e baseline'!$B121,'GCAM baselines'!$A$520:$A$550,0),MATCH('Hybrid GCAM-EPS CO2e baseline'!M$109,'GCAM baselines'!$B$519:$N$519,0))</f>
        <v>-49.195270938768175</v>
      </c>
      <c r="N121" s="45">
        <f t="shared" si="52"/>
        <v>422.86324027984142</v>
      </c>
      <c r="O121" s="28">
        <f t="shared" si="53"/>
        <v>7.3673520440056166E-3</v>
      </c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>
        <f>SUM(D121:E121)</f>
        <v>100.81522414448511</v>
      </c>
      <c r="AA121" s="45">
        <f>F121</f>
        <v>71.710334180328843</v>
      </c>
      <c r="AB121" s="45">
        <f>SUM(G121:H121)</f>
        <v>59.125537039753958</v>
      </c>
      <c r="AC121" s="45">
        <f t="shared" ref="AC121:AC122" si="61">I121</f>
        <v>85.590623250151822</v>
      </c>
      <c r="AD121" s="45">
        <f t="shared" ref="AD121:AD122" si="62">J121</f>
        <v>153.22303970786902</v>
      </c>
      <c r="AE121" s="45">
        <f>SUM(K121:L121)</f>
        <v>1.5937528960208964</v>
      </c>
      <c r="AF121" s="45">
        <f>M121</f>
        <v>-49.195270938768175</v>
      </c>
      <c r="AG121" s="45">
        <f t="shared" si="59"/>
        <v>422.86324027984142</v>
      </c>
      <c r="AH121" s="28">
        <f t="shared" si="51"/>
        <v>7.8873916555687405E-3</v>
      </c>
    </row>
    <row r="122" spans="1:34">
      <c r="A122" s="12" t="s">
        <v>520</v>
      </c>
      <c r="B122" t="s">
        <v>287</v>
      </c>
      <c r="C122" t="s">
        <v>287</v>
      </c>
      <c r="D122" s="45">
        <f>INDEX('GCAM baselines'!$B$520:$N$550,MATCH('Hybrid GCAM-EPS CO2e baseline'!$B122,'GCAM baselines'!$A$520:$A$550,0),MATCH('Hybrid GCAM-EPS CO2e baseline'!D$109,'GCAM baselines'!$B$519:$N$519,0))</f>
        <v>71.779068126940942</v>
      </c>
      <c r="E122" s="45">
        <f>INDEX('GCAM baselines'!$B$520:$N$550,MATCH('Hybrid GCAM-EPS CO2e baseline'!$B122,'GCAM baselines'!$A$520:$A$550,0),MATCH('Hybrid GCAM-EPS CO2e baseline'!E$109,'GCAM baselines'!$B$519:$N$519,0))</f>
        <v>7.59657952335</v>
      </c>
      <c r="F122" s="45">
        <f>INDEX('GCAM baselines'!$B$520:$N$550,MATCH('Hybrid GCAM-EPS CO2e baseline'!$B122,'GCAM baselines'!$A$520:$A$550,0),MATCH('Hybrid GCAM-EPS CO2e baseline'!F$109,'GCAM baselines'!$B$519:$N$519,0))</f>
        <v>193.58318080767708</v>
      </c>
      <c r="G122" s="45">
        <f>INDEX('GCAM baselines'!$B$520:$N$550,MATCH('Hybrid GCAM-EPS CO2e baseline'!$B122,'GCAM baselines'!$A$520:$A$550,0),MATCH('Hybrid GCAM-EPS CO2e baseline'!G$109,'GCAM baselines'!$B$519:$N$519,0))</f>
        <v>83.189083036913004</v>
      </c>
      <c r="H122" s="45">
        <f>INDEX('GCAM baselines'!$B$520:$N$550,MATCH('Hybrid GCAM-EPS CO2e baseline'!$B122,'GCAM baselines'!$A$520:$A$550,0),MATCH('Hybrid GCAM-EPS CO2e baseline'!H$109,'GCAM baselines'!$B$519:$N$519,0))</f>
        <v>76.750696346315991</v>
      </c>
      <c r="I122" s="45">
        <f>INDEX('GCAM baselines'!$B$520:$N$550,MATCH('Hybrid GCAM-EPS CO2e baseline'!$B122,'GCAM baselines'!$A$520:$A$550,0),MATCH('Hybrid GCAM-EPS CO2e baseline'!I$109,'GCAM baselines'!$B$519:$N$519,0))</f>
        <v>149.48929669985276</v>
      </c>
      <c r="J122" s="45">
        <f>INDEX('GCAM baselines'!$B$520:$N$550,MATCH('Hybrid GCAM-EPS CO2e baseline'!$B122,'GCAM baselines'!$A$520:$A$550,0),MATCH('Hybrid GCAM-EPS CO2e baseline'!J$109,'GCAM baselines'!$B$519:$N$519,0))</f>
        <v>301.41417587445949</v>
      </c>
      <c r="K122" s="45">
        <f>INDEX('GCAM baselines'!$B$520:$N$550,MATCH('Hybrid GCAM-EPS CO2e baseline'!$B122,'GCAM baselines'!$A$520:$A$550,0),MATCH('Hybrid GCAM-EPS CO2e baseline'!K$109,'GCAM baselines'!$B$519:$N$519,0))</f>
        <v>0</v>
      </c>
      <c r="L122" s="45">
        <f>INDEX('GCAM baselines'!$B$520:$N$550,MATCH('Hybrid GCAM-EPS CO2e baseline'!$B122,'GCAM baselines'!$A$520:$A$550,0),MATCH('Hybrid GCAM-EPS CO2e baseline'!L$109,'GCAM baselines'!$B$519:$N$519,0))</f>
        <v>4.1251039365704498</v>
      </c>
      <c r="M122" s="45">
        <f>INDEX('GCAM baselines'!$B$520:$N$550,MATCH('Hybrid GCAM-EPS CO2e baseline'!$B122,'GCAM baselines'!$A$520:$A$550,0),MATCH('Hybrid GCAM-EPS CO2e baseline'!M$109,'GCAM baselines'!$B$519:$N$519,0))</f>
        <v>-6.8110510618901543</v>
      </c>
      <c r="N122" s="45">
        <f t="shared" si="52"/>
        <v>881.11613329018962</v>
      </c>
      <c r="O122" s="28">
        <f t="shared" si="53"/>
        <v>1.5351281755552644E-2</v>
      </c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>
        <f>SUM(D122:E122)</f>
        <v>79.375647650290944</v>
      </c>
      <c r="AA122" s="45">
        <f>F122</f>
        <v>193.58318080767708</v>
      </c>
      <c r="AB122" s="45">
        <f>SUM(G122:H122)</f>
        <v>159.93977938322899</v>
      </c>
      <c r="AC122" s="45">
        <f t="shared" si="61"/>
        <v>149.48929669985276</v>
      </c>
      <c r="AD122" s="45">
        <f t="shared" si="62"/>
        <v>301.41417587445949</v>
      </c>
      <c r="AE122" s="45">
        <f>SUM(K122:L122)</f>
        <v>4.1251039365704498</v>
      </c>
      <c r="AF122" s="45">
        <f>M122</f>
        <v>-6.8110510618901543</v>
      </c>
      <c r="AG122" s="45">
        <f t="shared" si="59"/>
        <v>881.11613329018962</v>
      </c>
      <c r="AH122" s="28">
        <f t="shared" si="51"/>
        <v>1.6434883374352605E-2</v>
      </c>
    </row>
    <row r="123" spans="1:34">
      <c r="A123" s="12" t="s">
        <v>519</v>
      </c>
      <c r="B123" t="s">
        <v>76</v>
      </c>
      <c r="C123" t="s">
        <v>76</v>
      </c>
      <c r="D123" s="45">
        <f>INDEX('GCAM baselines'!$B$520:$N$550,MATCH('Hybrid GCAM-EPS CO2e baseline'!$B123,'GCAM baselines'!$A$520:$A$550,0),MATCH('Hybrid GCAM-EPS CO2e baseline'!D$109,'GCAM baselines'!$B$519:$N$519,0))</f>
        <v>1237.7556657923324</v>
      </c>
      <c r="E123" s="45">
        <f>INDEX('GCAM baselines'!$B$520:$N$550,MATCH('Hybrid GCAM-EPS CO2e baseline'!$B123,'GCAM baselines'!$A$520:$A$550,0),MATCH('Hybrid GCAM-EPS CO2e baseline'!E$109,'GCAM baselines'!$B$519:$N$519,0))</f>
        <v>157.00681251200001</v>
      </c>
      <c r="F123" s="45">
        <f>INDEX('GCAM baselines'!$B$520:$N$550,MATCH('Hybrid GCAM-EPS CO2e baseline'!$B123,'GCAM baselines'!$A$520:$A$550,0),MATCH('Hybrid GCAM-EPS CO2e baseline'!F$109,'GCAM baselines'!$B$519:$N$519,0))</f>
        <v>4427.1916551238101</v>
      </c>
      <c r="G123" s="45">
        <f>INDEX('GCAM baselines'!$B$520:$N$550,MATCH('Hybrid GCAM-EPS CO2e baseline'!$B123,'GCAM baselines'!$A$520:$A$550,0),MATCH('Hybrid GCAM-EPS CO2e baseline'!G$109,'GCAM baselines'!$B$519:$N$519,0))</f>
        <v>986.33425154475651</v>
      </c>
      <c r="H123" s="45">
        <f>INDEX('GCAM baselines'!$B$520:$N$550,MATCH('Hybrid GCAM-EPS CO2e baseline'!$B123,'GCAM baselines'!$A$520:$A$550,0),MATCH('Hybrid GCAM-EPS CO2e baseline'!H$109,'GCAM baselines'!$B$519:$N$519,0))</f>
        <v>568.91361360534938</v>
      </c>
      <c r="I123" s="45">
        <f>INDEX('GCAM baselines'!$B$520:$N$550,MATCH('Hybrid GCAM-EPS CO2e baseline'!$B123,'GCAM baselines'!$A$520:$A$550,0),MATCH('Hybrid GCAM-EPS CO2e baseline'!I$109,'GCAM baselines'!$B$519:$N$519,0))</f>
        <v>1056.8220390651713</v>
      </c>
      <c r="J123" s="45">
        <f>INDEX('GCAM baselines'!$B$520:$N$550,MATCH('Hybrid GCAM-EPS CO2e baseline'!$B123,'GCAM baselines'!$A$520:$A$550,0),MATCH('Hybrid GCAM-EPS CO2e baseline'!J$109,'GCAM baselines'!$B$519:$N$519,0))</f>
        <v>7001.9153666270367</v>
      </c>
      <c r="K123" s="45">
        <f>INDEX('GCAM baselines'!$B$520:$N$550,MATCH('Hybrid GCAM-EPS CO2e baseline'!$B123,'GCAM baselines'!$A$520:$A$550,0),MATCH('Hybrid GCAM-EPS CO2e baseline'!K$109,'GCAM baselines'!$B$519:$N$519,0))</f>
        <v>809.21577413000023</v>
      </c>
      <c r="L123" s="45">
        <f>INDEX('GCAM baselines'!$B$520:$N$550,MATCH('Hybrid GCAM-EPS CO2e baseline'!$B123,'GCAM baselines'!$A$520:$A$550,0),MATCH('Hybrid GCAM-EPS CO2e baseline'!L$109,'GCAM baselines'!$B$519:$N$519,0))</f>
        <v>53.205958935710008</v>
      </c>
      <c r="M123" s="45">
        <f>INDEX('GCAM baselines'!$B$520:$N$550,MATCH('Hybrid GCAM-EPS CO2e baseline'!$B123,'GCAM baselines'!$A$520:$A$550,0),MATCH('Hybrid GCAM-EPS CO2e baseline'!M$109,'GCAM baselines'!$B$519:$N$519,0))</f>
        <v>-569.12481054487694</v>
      </c>
      <c r="N123" s="45">
        <f t="shared" si="52"/>
        <v>15729.236326791288</v>
      </c>
      <c r="O123" s="28">
        <f t="shared" si="53"/>
        <v>0.27404326118804873</v>
      </c>
      <c r="P123" s="45" cm="1">
        <f t="array" ref="P123:X123">TRANSPOSE('EPS baselines'!H47:H55)</f>
        <v>1050.32</v>
      </c>
      <c r="Q123" s="45">
        <v>4714.47</v>
      </c>
      <c r="R123" s="45">
        <v>422.11099999999999</v>
      </c>
      <c r="S123" s="45">
        <v>378.017</v>
      </c>
      <c r="T123" s="45">
        <v>7266.91</v>
      </c>
      <c r="U123" s="45">
        <v>6208.5880000000006</v>
      </c>
      <c r="V123" s="45">
        <v>1058.33</v>
      </c>
      <c r="W123" s="45">
        <v>478.971</v>
      </c>
      <c r="X123" s="45">
        <v>-1057.52</v>
      </c>
      <c r="Y123" s="45">
        <f>SUM(P123:S123,U123:X123)</f>
        <v>13253.287</v>
      </c>
      <c r="Z123" s="65">
        <f>P123</f>
        <v>1050.32</v>
      </c>
      <c r="AA123" s="65">
        <f>Q123</f>
        <v>4714.47</v>
      </c>
      <c r="AB123" s="65">
        <f>SUM(R123:S123)</f>
        <v>800.12799999999993</v>
      </c>
      <c r="AC123" s="65">
        <f>V123</f>
        <v>1058.33</v>
      </c>
      <c r="AD123" s="65">
        <f>U123</f>
        <v>6208.5880000000006</v>
      </c>
      <c r="AE123" s="65">
        <f>W123</f>
        <v>478.971</v>
      </c>
      <c r="AF123" s="65">
        <f>X123</f>
        <v>-1057.52</v>
      </c>
      <c r="AG123" s="45">
        <f t="shared" si="59"/>
        <v>13253.286999999998</v>
      </c>
      <c r="AH123" s="28">
        <f t="shared" si="51"/>
        <v>0.24720490062810732</v>
      </c>
    </row>
    <row r="124" spans="1:34">
      <c r="A124" s="12" t="s">
        <v>520</v>
      </c>
      <c r="B124" t="s">
        <v>303</v>
      </c>
      <c r="C124" t="s">
        <v>303</v>
      </c>
      <c r="D124" s="45">
        <f>INDEX('GCAM baselines'!$B$520:$N$550,MATCH('Hybrid GCAM-EPS CO2e baseline'!$B124,'GCAM baselines'!$A$520:$A$550,0),MATCH('Hybrid GCAM-EPS CO2e baseline'!D$109,'GCAM baselines'!$B$519:$N$519,0))</f>
        <v>38.916012874836781</v>
      </c>
      <c r="E124" s="45">
        <f>INDEX('GCAM baselines'!$B$520:$N$550,MATCH('Hybrid GCAM-EPS CO2e baseline'!$B124,'GCAM baselines'!$A$520:$A$550,0),MATCH('Hybrid GCAM-EPS CO2e baseline'!E$109,'GCAM baselines'!$B$519:$N$519,0))</f>
        <v>9.3511853475500004</v>
      </c>
      <c r="F124" s="45">
        <f>INDEX('GCAM baselines'!$B$520:$N$550,MATCH('Hybrid GCAM-EPS CO2e baseline'!$B124,'GCAM baselines'!$A$520:$A$550,0),MATCH('Hybrid GCAM-EPS CO2e baseline'!F$109,'GCAM baselines'!$B$519:$N$519,0))</f>
        <v>27.531506420923701</v>
      </c>
      <c r="G124" s="45">
        <f>INDEX('GCAM baselines'!$B$520:$N$550,MATCH('Hybrid GCAM-EPS CO2e baseline'!$B124,'GCAM baselines'!$A$520:$A$550,0),MATCH('Hybrid GCAM-EPS CO2e baseline'!G$109,'GCAM baselines'!$B$519:$N$519,0))</f>
        <v>12.325843531740988</v>
      </c>
      <c r="H124" s="45">
        <f>INDEX('GCAM baselines'!$B$520:$N$550,MATCH('Hybrid GCAM-EPS CO2e baseline'!$B124,'GCAM baselines'!$A$520:$A$550,0),MATCH('Hybrid GCAM-EPS CO2e baseline'!H$109,'GCAM baselines'!$B$519:$N$519,0))</f>
        <v>14.290822771277462</v>
      </c>
      <c r="I124" s="45">
        <f>INDEX('GCAM baselines'!$B$520:$N$550,MATCH('Hybrid GCAM-EPS CO2e baseline'!$B124,'GCAM baselines'!$A$520:$A$550,0),MATCH('Hybrid GCAM-EPS CO2e baseline'!I$109,'GCAM baselines'!$B$519:$N$519,0))</f>
        <v>76.459515367760446</v>
      </c>
      <c r="J124" s="45">
        <f>INDEX('GCAM baselines'!$B$520:$N$550,MATCH('Hybrid GCAM-EPS CO2e baseline'!$B124,'GCAM baselines'!$A$520:$A$550,0),MATCH('Hybrid GCAM-EPS CO2e baseline'!J$109,'GCAM baselines'!$B$519:$N$519,0))</f>
        <v>69.855730076352287</v>
      </c>
      <c r="K124" s="45">
        <f>INDEX('GCAM baselines'!$B$520:$N$550,MATCH('Hybrid GCAM-EPS CO2e baseline'!$B124,'GCAM baselines'!$A$520:$A$550,0),MATCH('Hybrid GCAM-EPS CO2e baseline'!K$109,'GCAM baselines'!$B$519:$N$519,0))</f>
        <v>0</v>
      </c>
      <c r="L124" s="45">
        <f>INDEX('GCAM baselines'!$B$520:$N$550,MATCH('Hybrid GCAM-EPS CO2e baseline'!$B124,'GCAM baselines'!$A$520:$A$550,0),MATCH('Hybrid GCAM-EPS CO2e baseline'!L$109,'GCAM baselines'!$B$519:$N$519,0))</f>
        <v>0.65545295512721002</v>
      </c>
      <c r="M124" s="45">
        <f>INDEX('GCAM baselines'!$B$520:$N$550,MATCH('Hybrid GCAM-EPS CO2e baseline'!$B124,'GCAM baselines'!$A$520:$A$550,0),MATCH('Hybrid GCAM-EPS CO2e baseline'!M$109,'GCAM baselines'!$B$519:$N$519,0))</f>
        <v>-10.805734064100511</v>
      </c>
      <c r="N124" s="45">
        <f t="shared" si="52"/>
        <v>238.58033528146839</v>
      </c>
      <c r="O124" s="28">
        <f t="shared" si="53"/>
        <v>4.1566756184156879E-3</v>
      </c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>
        <f>SUM(D124:E124)</f>
        <v>48.267198222386781</v>
      </c>
      <c r="AA124" s="45">
        <f>F124</f>
        <v>27.531506420923701</v>
      </c>
      <c r="AB124" s="45">
        <f>SUM(G124:H124)</f>
        <v>26.616666303018448</v>
      </c>
      <c r="AC124" s="45">
        <f t="shared" ref="AC124" si="63">I124</f>
        <v>76.459515367760446</v>
      </c>
      <c r="AD124" s="45">
        <f t="shared" ref="AD124" si="64">J124</f>
        <v>69.855730076352287</v>
      </c>
      <c r="AE124" s="45">
        <f>SUM(K124:L124)</f>
        <v>0.65545295512721002</v>
      </c>
      <c r="AF124" s="45">
        <f>M124</f>
        <v>-10.805734064100511</v>
      </c>
      <c r="AG124" s="45">
        <f t="shared" si="59"/>
        <v>238.58033528146839</v>
      </c>
      <c r="AH124" s="28">
        <f t="shared" si="51"/>
        <v>4.4500830680778234E-3</v>
      </c>
    </row>
    <row r="125" spans="1:34">
      <c r="A125" s="12" t="s">
        <v>520</v>
      </c>
      <c r="B125" t="s">
        <v>383</v>
      </c>
      <c r="C125" t="s">
        <v>289</v>
      </c>
      <c r="D125" s="45">
        <f>INDEX('GCAM baselines'!$B$520:$N$550,MATCH('Hybrid GCAM-EPS CO2e baseline'!$B125,'GCAM baselines'!$A$520:$A$550,0),MATCH('Hybrid GCAM-EPS CO2e baseline'!D$109,'GCAM baselines'!$B$519:$N$519,0))</f>
        <v>39.071671735582903</v>
      </c>
      <c r="E125" s="45">
        <f>INDEX('GCAM baselines'!$B$520:$N$550,MATCH('Hybrid GCAM-EPS CO2e baseline'!$B125,'GCAM baselines'!$A$520:$A$550,0),MATCH('Hybrid GCAM-EPS CO2e baseline'!E$109,'GCAM baselines'!$B$519:$N$519,0))</f>
        <v>1.43019447578</v>
      </c>
      <c r="F125" s="45">
        <f>INDEX('GCAM baselines'!$B$520:$N$550,MATCH('Hybrid GCAM-EPS CO2e baseline'!$B125,'GCAM baselines'!$A$520:$A$550,0),MATCH('Hybrid GCAM-EPS CO2e baseline'!F$109,'GCAM baselines'!$B$519:$N$519,0))</f>
        <v>83.928955991435572</v>
      </c>
      <c r="G125" s="45">
        <f>INDEX('GCAM baselines'!$B$520:$N$550,MATCH('Hybrid GCAM-EPS CO2e baseline'!$B125,'GCAM baselines'!$A$520:$A$550,0),MATCH('Hybrid GCAM-EPS CO2e baseline'!G$109,'GCAM baselines'!$B$519:$N$519,0))</f>
        <v>39.545582837792196</v>
      </c>
      <c r="H125" s="45">
        <f>INDEX('GCAM baselines'!$B$520:$N$550,MATCH('Hybrid GCAM-EPS CO2e baseline'!$B125,'GCAM baselines'!$A$520:$A$550,0),MATCH('Hybrid GCAM-EPS CO2e baseline'!H$109,'GCAM baselines'!$B$519:$N$519,0))</f>
        <v>3.9337907013836997</v>
      </c>
      <c r="I125" s="45">
        <f>INDEX('GCAM baselines'!$B$520:$N$550,MATCH('Hybrid GCAM-EPS CO2e baseline'!$B125,'GCAM baselines'!$A$520:$A$550,0),MATCH('Hybrid GCAM-EPS CO2e baseline'!I$109,'GCAM baselines'!$B$519:$N$519,0))</f>
        <v>62.084867897297599</v>
      </c>
      <c r="J125" s="45">
        <f>INDEX('GCAM baselines'!$B$520:$N$550,MATCH('Hybrid GCAM-EPS CO2e baseline'!$B125,'GCAM baselines'!$A$520:$A$550,0),MATCH('Hybrid GCAM-EPS CO2e baseline'!J$109,'GCAM baselines'!$B$519:$N$519,0))</f>
        <v>170.47423582462886</v>
      </c>
      <c r="K125" s="45">
        <f>INDEX('GCAM baselines'!$B$520:$N$550,MATCH('Hybrid GCAM-EPS CO2e baseline'!$B125,'GCAM baselines'!$A$520:$A$550,0),MATCH('Hybrid GCAM-EPS CO2e baseline'!K$109,'GCAM baselines'!$B$519:$N$519,0))</f>
        <v>42.69921026042001</v>
      </c>
      <c r="L125" s="45">
        <f>INDEX('GCAM baselines'!$B$520:$N$550,MATCH('Hybrid GCAM-EPS CO2e baseline'!$B125,'GCAM baselines'!$A$520:$A$550,0),MATCH('Hybrid GCAM-EPS CO2e baseline'!L$109,'GCAM baselines'!$B$519:$N$519,0))</f>
        <v>2.0086170959996501</v>
      </c>
      <c r="M125" s="45">
        <f>INDEX('GCAM baselines'!$B$520:$N$550,MATCH('Hybrid GCAM-EPS CO2e baseline'!$B125,'GCAM baselines'!$A$520:$A$550,0),MATCH('Hybrid GCAM-EPS CO2e baseline'!M$109,'GCAM baselines'!$B$519:$N$519,0))</f>
        <v>-19.551515847774969</v>
      </c>
      <c r="N125" s="45">
        <f t="shared" si="52"/>
        <v>425.62561097254553</v>
      </c>
      <c r="O125" s="28">
        <f t="shared" si="53"/>
        <v>7.415479560021733E-3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>
        <f>SUM(D125:E125)</f>
        <v>40.501866211362902</v>
      </c>
      <c r="AA125" s="45">
        <f>F125</f>
        <v>83.928955991435572</v>
      </c>
      <c r="AB125" s="45">
        <f>SUM(G125:H125)</f>
        <v>43.479373539175896</v>
      </c>
      <c r="AC125" s="45">
        <f t="shared" ref="AC125:AC126" si="65">I125</f>
        <v>62.084867897297599</v>
      </c>
      <c r="AD125" s="45">
        <f t="shared" ref="AD125:AD126" si="66">J125</f>
        <v>170.47423582462886</v>
      </c>
      <c r="AE125" s="45">
        <f>SUM(K125:L125)</f>
        <v>44.707827356419656</v>
      </c>
      <c r="AF125" s="45">
        <f>M125</f>
        <v>-19.551515847774969</v>
      </c>
      <c r="AG125" s="45">
        <f t="shared" si="59"/>
        <v>425.62561097254553</v>
      </c>
      <c r="AH125" s="28">
        <f t="shared" si="51"/>
        <v>7.9389163507321316E-3</v>
      </c>
    </row>
    <row r="126" spans="1:34">
      <c r="A126" s="12" t="s">
        <v>520</v>
      </c>
      <c r="B126" t="s">
        <v>384</v>
      </c>
      <c r="C126" t="s">
        <v>292</v>
      </c>
      <c r="D126" s="45">
        <f>INDEX('GCAM baselines'!$B$520:$N$550,MATCH('Hybrid GCAM-EPS CO2e baseline'!$B126,'GCAM baselines'!$A$520:$A$550,0),MATCH('Hybrid GCAM-EPS CO2e baseline'!D$109,'GCAM baselines'!$B$519:$N$519,0))</f>
        <v>122.34348508748897</v>
      </c>
      <c r="E126" s="45">
        <f>INDEX('GCAM baselines'!$B$520:$N$550,MATCH('Hybrid GCAM-EPS CO2e baseline'!$B126,'GCAM baselines'!$A$520:$A$550,0),MATCH('Hybrid GCAM-EPS CO2e baseline'!E$109,'GCAM baselines'!$B$519:$N$519,0))</f>
        <v>13.239525817699999</v>
      </c>
      <c r="F126" s="45">
        <f>INDEX('GCAM baselines'!$B$520:$N$550,MATCH('Hybrid GCAM-EPS CO2e baseline'!$B126,'GCAM baselines'!$A$520:$A$550,0),MATCH('Hybrid GCAM-EPS CO2e baseline'!F$109,'GCAM baselines'!$B$519:$N$519,0))</f>
        <v>171.53116285251062</v>
      </c>
      <c r="G126" s="45">
        <f>INDEX('GCAM baselines'!$B$520:$N$550,MATCH('Hybrid GCAM-EPS CO2e baseline'!$B126,'GCAM baselines'!$A$520:$A$550,0),MATCH('Hybrid GCAM-EPS CO2e baseline'!G$109,'GCAM baselines'!$B$519:$N$519,0))</f>
        <v>95.185327723110021</v>
      </c>
      <c r="H126" s="45">
        <f>INDEX('GCAM baselines'!$B$520:$N$550,MATCH('Hybrid GCAM-EPS CO2e baseline'!$B126,'GCAM baselines'!$A$520:$A$550,0),MATCH('Hybrid GCAM-EPS CO2e baseline'!H$109,'GCAM baselines'!$B$519:$N$519,0))</f>
        <v>46.262722091064958</v>
      </c>
      <c r="I126" s="45">
        <f>INDEX('GCAM baselines'!$B$520:$N$550,MATCH('Hybrid GCAM-EPS CO2e baseline'!$B126,'GCAM baselines'!$A$520:$A$550,0),MATCH('Hybrid GCAM-EPS CO2e baseline'!I$109,'GCAM baselines'!$B$519:$N$519,0))</f>
        <v>74.880152585500127</v>
      </c>
      <c r="J126" s="45">
        <f>INDEX('GCAM baselines'!$B$520:$N$550,MATCH('Hybrid GCAM-EPS CO2e baseline'!$B126,'GCAM baselines'!$A$520:$A$550,0),MATCH('Hybrid GCAM-EPS CO2e baseline'!J$109,'GCAM baselines'!$B$519:$N$519,0))</f>
        <v>259.83632894132086</v>
      </c>
      <c r="K126" s="45">
        <f>INDEX('GCAM baselines'!$B$520:$N$550,MATCH('Hybrid GCAM-EPS CO2e baseline'!$B126,'GCAM baselines'!$A$520:$A$550,0),MATCH('Hybrid GCAM-EPS CO2e baseline'!K$109,'GCAM baselines'!$B$519:$N$519,0))</f>
        <v>8.9192676346499979</v>
      </c>
      <c r="L126" s="45">
        <f>INDEX('GCAM baselines'!$B$520:$N$550,MATCH('Hybrid GCAM-EPS CO2e baseline'!$B126,'GCAM baselines'!$A$520:$A$550,0),MATCH('Hybrid GCAM-EPS CO2e baseline'!L$109,'GCAM baselines'!$B$519:$N$519,0))</f>
        <v>1.3045080685239698</v>
      </c>
      <c r="M126" s="45">
        <f>INDEX('GCAM baselines'!$B$520:$N$550,MATCH('Hybrid GCAM-EPS CO2e baseline'!$B126,'GCAM baselines'!$A$520:$A$550,0),MATCH('Hybrid GCAM-EPS CO2e baseline'!M$109,'GCAM baselines'!$B$519:$N$519,0))</f>
        <v>-42.762415366830709</v>
      </c>
      <c r="N126" s="45">
        <f t="shared" si="52"/>
        <v>750.74006543503901</v>
      </c>
      <c r="O126" s="28">
        <f t="shared" si="53"/>
        <v>1.3079799397884468E-2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>
        <f>SUM(D126:E126)</f>
        <v>135.58301090518898</v>
      </c>
      <c r="AA126" s="45">
        <f>F126</f>
        <v>171.53116285251062</v>
      </c>
      <c r="AB126" s="45">
        <f>SUM(G126:H126)</f>
        <v>141.44804981417496</v>
      </c>
      <c r="AC126" s="45">
        <f t="shared" si="65"/>
        <v>74.880152585500127</v>
      </c>
      <c r="AD126" s="45">
        <f t="shared" si="66"/>
        <v>259.83632894132086</v>
      </c>
      <c r="AE126" s="45">
        <f>SUM(K126:L126)</f>
        <v>10.223775703173967</v>
      </c>
      <c r="AF126" s="45">
        <f>M126</f>
        <v>-42.762415366830709</v>
      </c>
      <c r="AG126" s="45">
        <f t="shared" si="59"/>
        <v>750.74006543503879</v>
      </c>
      <c r="AH126" s="28">
        <f t="shared" si="51"/>
        <v>1.4003063788885547E-2</v>
      </c>
    </row>
    <row r="127" spans="1:34">
      <c r="A127" s="12" t="s">
        <v>519</v>
      </c>
      <c r="B127" t="s">
        <v>145</v>
      </c>
      <c r="C127" t="s">
        <v>145</v>
      </c>
      <c r="D127" s="45">
        <f>INDEX('GCAM baselines'!$B$520:$N$550,MATCH('Hybrid GCAM-EPS CO2e baseline'!$B127,'GCAM baselines'!$A$520:$A$550,0),MATCH('Hybrid GCAM-EPS CO2e baseline'!D$109,'GCAM baselines'!$B$519:$N$519,0))</f>
        <v>490.2888011883087</v>
      </c>
      <c r="E127" s="45">
        <f>INDEX('GCAM baselines'!$B$520:$N$550,MATCH('Hybrid GCAM-EPS CO2e baseline'!$B127,'GCAM baselines'!$A$520:$A$550,0),MATCH('Hybrid GCAM-EPS CO2e baseline'!E$109,'GCAM baselines'!$B$519:$N$519,0))</f>
        <v>43.592289663999999</v>
      </c>
      <c r="F127" s="45">
        <f>INDEX('GCAM baselines'!$B$520:$N$550,MATCH('Hybrid GCAM-EPS CO2e baseline'!$B127,'GCAM baselines'!$A$520:$A$550,0),MATCH('Hybrid GCAM-EPS CO2e baseline'!F$109,'GCAM baselines'!$B$519:$N$519,0))</f>
        <v>1772.8053610776994</v>
      </c>
      <c r="G127" s="45">
        <f>INDEX('GCAM baselines'!$B$520:$N$550,MATCH('Hybrid GCAM-EPS CO2e baseline'!$B127,'GCAM baselines'!$A$520:$A$550,0),MATCH('Hybrid GCAM-EPS CO2e baseline'!G$109,'GCAM baselines'!$B$519:$N$519,0))</f>
        <v>534.78379678376075</v>
      </c>
      <c r="H127" s="45">
        <f>INDEX('GCAM baselines'!$B$520:$N$550,MATCH('Hybrid GCAM-EPS CO2e baseline'!$B127,'GCAM baselines'!$A$520:$A$550,0),MATCH('Hybrid GCAM-EPS CO2e baseline'!H$109,'GCAM baselines'!$B$519:$N$519,0))</f>
        <v>313.50681918867912</v>
      </c>
      <c r="I127" s="45">
        <f>INDEX('GCAM baselines'!$B$520:$N$550,MATCH('Hybrid GCAM-EPS CO2e baseline'!$B127,'GCAM baselines'!$A$520:$A$550,0),MATCH('Hybrid GCAM-EPS CO2e baseline'!I$109,'GCAM baselines'!$B$519:$N$519,0))</f>
        <v>1023.1479660057335</v>
      </c>
      <c r="J127" s="45">
        <f>INDEX('GCAM baselines'!$B$520:$N$550,MATCH('Hybrid GCAM-EPS CO2e baseline'!$B127,'GCAM baselines'!$A$520:$A$550,0),MATCH('Hybrid GCAM-EPS CO2e baseline'!J$109,'GCAM baselines'!$B$519:$N$519,0))</f>
        <v>2587.642748061533</v>
      </c>
      <c r="K127" s="45">
        <f>INDEX('GCAM baselines'!$B$520:$N$550,MATCH('Hybrid GCAM-EPS CO2e baseline'!$B127,'GCAM baselines'!$A$520:$A$550,0),MATCH('Hybrid GCAM-EPS CO2e baseline'!K$109,'GCAM baselines'!$B$519:$N$519,0))</f>
        <v>0</v>
      </c>
      <c r="L127" s="45">
        <f>INDEX('GCAM baselines'!$B$520:$N$550,MATCH('Hybrid GCAM-EPS CO2e baseline'!$B127,'GCAM baselines'!$A$520:$A$550,0),MATCH('Hybrid GCAM-EPS CO2e baseline'!L$109,'GCAM baselines'!$B$519:$N$519,0))</f>
        <v>37.515853316493008</v>
      </c>
      <c r="M127" s="45">
        <f>INDEX('GCAM baselines'!$B$520:$N$550,MATCH('Hybrid GCAM-EPS CO2e baseline'!$B127,'GCAM baselines'!$A$520:$A$550,0),MATCH('Hybrid GCAM-EPS CO2e baseline'!M$109,'GCAM baselines'!$B$519:$N$519,0))</f>
        <v>-694.97021906272835</v>
      </c>
      <c r="N127" s="45">
        <f t="shared" si="52"/>
        <v>6108.3134162234792</v>
      </c>
      <c r="O127" s="28">
        <f t="shared" si="53"/>
        <v>0.10642233953147501</v>
      </c>
      <c r="P127" s="45">
        <f t="array" ref="P127:X127">TRANSPOSE('EPS baselines'!H243:H251)</f>
        <v>635.25800000000004</v>
      </c>
      <c r="Q127" s="45">
        <v>1010.31</v>
      </c>
      <c r="R127" s="45">
        <v>174.36600000000001</v>
      </c>
      <c r="S127" s="45">
        <v>9.3629999999999995</v>
      </c>
      <c r="T127" s="45">
        <v>2511.02</v>
      </c>
      <c r="U127" s="45">
        <v>1822.9390000000001</v>
      </c>
      <c r="V127" s="45">
        <v>688.08299999999997</v>
      </c>
      <c r="W127" s="45">
        <v>0</v>
      </c>
      <c r="X127" s="45">
        <v>-300.91800000000001</v>
      </c>
      <c r="Y127" s="45">
        <f>SUM(P127:S127,U127:X127)</f>
        <v>4039.4009999999994</v>
      </c>
      <c r="Z127" s="65">
        <f t="shared" ref="Z127:AA128" si="67">P127</f>
        <v>635.25800000000004</v>
      </c>
      <c r="AA127" s="65">
        <f t="shared" si="67"/>
        <v>1010.31</v>
      </c>
      <c r="AB127" s="65">
        <f>SUM(R127:S127)</f>
        <v>183.72900000000001</v>
      </c>
      <c r="AC127" s="65">
        <f t="shared" ref="AC127:AC130" si="68">V127</f>
        <v>688.08299999999997</v>
      </c>
      <c r="AD127" s="65">
        <f t="shared" ref="AD127:AD130" si="69">U127</f>
        <v>1822.9390000000001</v>
      </c>
      <c r="AE127" s="65">
        <f t="shared" ref="AE127:AF128" si="70">W127</f>
        <v>0</v>
      </c>
      <c r="AF127" s="65">
        <f t="shared" si="70"/>
        <v>-300.91800000000001</v>
      </c>
      <c r="AG127" s="45">
        <f t="shared" si="59"/>
        <v>4039.4010000000003</v>
      </c>
      <c r="AH127" s="28">
        <f t="shared" si="51"/>
        <v>7.5344306872859354E-2</v>
      </c>
    </row>
    <row r="128" spans="1:34">
      <c r="A128" s="12" t="s">
        <v>519</v>
      </c>
      <c r="B128" t="s">
        <v>279</v>
      </c>
      <c r="C128" t="s">
        <v>279</v>
      </c>
      <c r="D128" s="45">
        <f>INDEX('GCAM baselines'!$B$520:$N$550,MATCH('Hybrid GCAM-EPS CO2e baseline'!$B128,'GCAM baselines'!$A$520:$A$550,0),MATCH('Hybrid GCAM-EPS CO2e baseline'!D$109,'GCAM baselines'!$B$519:$N$519,0))</f>
        <v>163.58656617104816</v>
      </c>
      <c r="E128" s="45">
        <f>INDEX('GCAM baselines'!$B$520:$N$550,MATCH('Hybrid GCAM-EPS CO2e baseline'!$B128,'GCAM baselines'!$A$520:$A$550,0),MATCH('Hybrid GCAM-EPS CO2e baseline'!E$109,'GCAM baselines'!$B$519:$N$519,0))</f>
        <v>21.594048225850003</v>
      </c>
      <c r="F128" s="45">
        <f>INDEX('GCAM baselines'!$B$520:$N$550,MATCH('Hybrid GCAM-EPS CO2e baseline'!$B128,'GCAM baselines'!$A$520:$A$550,0),MATCH('Hybrid GCAM-EPS CO2e baseline'!F$109,'GCAM baselines'!$B$519:$N$519,0))</f>
        <v>234.76172771994885</v>
      </c>
      <c r="G128" s="45">
        <f>INDEX('GCAM baselines'!$B$520:$N$550,MATCH('Hybrid GCAM-EPS CO2e baseline'!$B128,'GCAM baselines'!$A$520:$A$550,0),MATCH('Hybrid GCAM-EPS CO2e baseline'!G$109,'GCAM baselines'!$B$519:$N$519,0))</f>
        <v>160.90174569911744</v>
      </c>
      <c r="H128" s="45">
        <f>INDEX('GCAM baselines'!$B$520:$N$550,MATCH('Hybrid GCAM-EPS CO2e baseline'!$B128,'GCAM baselines'!$A$520:$A$550,0),MATCH('Hybrid GCAM-EPS CO2e baseline'!H$109,'GCAM baselines'!$B$519:$N$519,0))</f>
        <v>21.749191993130005</v>
      </c>
      <c r="I128" s="45">
        <f>INDEX('GCAM baselines'!$B$520:$N$550,MATCH('Hybrid GCAM-EPS CO2e baseline'!$B128,'GCAM baselines'!$A$520:$A$550,0),MATCH('Hybrid GCAM-EPS CO2e baseline'!I$109,'GCAM baselines'!$B$519:$N$519,0))</f>
        <v>183.59817349792584</v>
      </c>
      <c r="J128" s="45">
        <f>INDEX('GCAM baselines'!$B$520:$N$550,MATCH('Hybrid GCAM-EPS CO2e baseline'!$B128,'GCAM baselines'!$A$520:$A$550,0),MATCH('Hybrid GCAM-EPS CO2e baseline'!J$109,'GCAM baselines'!$B$519:$N$519,0))</f>
        <v>492.73342964885842</v>
      </c>
      <c r="K128" s="45">
        <f>INDEX('GCAM baselines'!$B$520:$N$550,MATCH('Hybrid GCAM-EPS CO2e baseline'!$B128,'GCAM baselines'!$A$520:$A$550,0),MATCH('Hybrid GCAM-EPS CO2e baseline'!K$109,'GCAM baselines'!$B$519:$N$519,0))</f>
        <v>0</v>
      </c>
      <c r="L128" s="45">
        <f>INDEX('GCAM baselines'!$B$520:$N$550,MATCH('Hybrid GCAM-EPS CO2e baseline'!$B128,'GCAM baselines'!$A$520:$A$550,0),MATCH('Hybrid GCAM-EPS CO2e baseline'!L$109,'GCAM baselines'!$B$519:$N$519,0))</f>
        <v>5.1588560058175013</v>
      </c>
      <c r="M128" s="45">
        <f>INDEX('GCAM baselines'!$B$520:$N$550,MATCH('Hybrid GCAM-EPS CO2e baseline'!$B128,'GCAM baselines'!$A$520:$A$550,0),MATCH('Hybrid GCAM-EPS CO2e baseline'!M$109,'GCAM baselines'!$B$519:$N$519,0))</f>
        <v>-50.892796549122615</v>
      </c>
      <c r="N128" s="45">
        <f t="shared" si="52"/>
        <v>1233.1909424125738</v>
      </c>
      <c r="O128" s="28">
        <f t="shared" si="53"/>
        <v>2.1485319471657091E-2</v>
      </c>
      <c r="P128" s="45">
        <f t="array" ref="P128:X128">TRANSPOSE('EPS baselines'!H374:H382)</f>
        <v>645.65300000000002</v>
      </c>
      <c r="Q128" s="45">
        <v>367.36700000000002</v>
      </c>
      <c r="R128" s="45">
        <v>126.03220000000002</v>
      </c>
      <c r="S128" s="45">
        <v>14.8688</v>
      </c>
      <c r="T128" s="45">
        <v>1090.81</v>
      </c>
      <c r="U128" s="45">
        <v>812.56099999999992</v>
      </c>
      <c r="V128" s="45">
        <v>278.24900000000002</v>
      </c>
      <c r="W128" s="45">
        <v>0</v>
      </c>
      <c r="X128" s="45">
        <v>748.98800000000006</v>
      </c>
      <c r="Y128" s="45">
        <f>SUM(P128:S128,U128:X128)</f>
        <v>2993.7190000000001</v>
      </c>
      <c r="Z128" s="65">
        <f t="shared" si="67"/>
        <v>645.65300000000002</v>
      </c>
      <c r="AA128" s="65">
        <f t="shared" si="67"/>
        <v>367.36700000000002</v>
      </c>
      <c r="AB128" s="65">
        <f>SUM(R128:S128)</f>
        <v>140.90100000000001</v>
      </c>
      <c r="AC128" s="65">
        <f t="shared" si="68"/>
        <v>278.24900000000002</v>
      </c>
      <c r="AD128" s="65">
        <f t="shared" si="69"/>
        <v>812.56099999999992</v>
      </c>
      <c r="AE128" s="65">
        <f t="shared" si="70"/>
        <v>0</v>
      </c>
      <c r="AF128" s="65">
        <f t="shared" si="70"/>
        <v>748.98800000000006</v>
      </c>
      <c r="AG128" s="45">
        <f t="shared" si="59"/>
        <v>2993.7190000000001</v>
      </c>
      <c r="AH128" s="28">
        <f t="shared" si="51"/>
        <v>5.5839883939997441E-2</v>
      </c>
    </row>
    <row r="129" spans="1:34">
      <c r="A129" s="12" t="s">
        <v>520</v>
      </c>
      <c r="B129" t="s">
        <v>285</v>
      </c>
      <c r="C129" t="s">
        <v>285</v>
      </c>
      <c r="D129" s="45">
        <f>INDEX('GCAM baselines'!$B$520:$N$550,MATCH('Hybrid GCAM-EPS CO2e baseline'!$B129,'GCAM baselines'!$A$520:$A$550,0),MATCH('Hybrid GCAM-EPS CO2e baseline'!D$109,'GCAM baselines'!$B$519:$N$519,0))</f>
        <v>180.6337591258</v>
      </c>
      <c r="E129" s="45">
        <f>INDEX('GCAM baselines'!$B$520:$N$550,MATCH('Hybrid GCAM-EPS CO2e baseline'!$B129,'GCAM baselines'!$A$520:$A$550,0),MATCH('Hybrid GCAM-EPS CO2e baseline'!E$109,'GCAM baselines'!$B$519:$N$519,0))</f>
        <v>22.9676464884</v>
      </c>
      <c r="F129" s="45">
        <f>INDEX('GCAM baselines'!$B$520:$N$550,MATCH('Hybrid GCAM-EPS CO2e baseline'!$B129,'GCAM baselines'!$A$520:$A$550,0),MATCH('Hybrid GCAM-EPS CO2e baseline'!F$109,'GCAM baselines'!$B$519:$N$519,0))</f>
        <v>502.44610329092654</v>
      </c>
      <c r="G129" s="45">
        <f>INDEX('GCAM baselines'!$B$520:$N$550,MATCH('Hybrid GCAM-EPS CO2e baseline'!$B129,'GCAM baselines'!$A$520:$A$550,0),MATCH('Hybrid GCAM-EPS CO2e baseline'!G$109,'GCAM baselines'!$B$519:$N$519,0))</f>
        <v>64.012433462980155</v>
      </c>
      <c r="H129" s="45">
        <f>INDEX('GCAM baselines'!$B$520:$N$550,MATCH('Hybrid GCAM-EPS CO2e baseline'!$B129,'GCAM baselines'!$A$520:$A$550,0),MATCH('Hybrid GCAM-EPS CO2e baseline'!H$109,'GCAM baselines'!$B$519:$N$519,0))</f>
        <v>89.661436752959929</v>
      </c>
      <c r="I129" s="45">
        <f>INDEX('GCAM baselines'!$B$520:$N$550,MATCH('Hybrid GCAM-EPS CO2e baseline'!$B129,'GCAM baselines'!$A$520:$A$550,0),MATCH('Hybrid GCAM-EPS CO2e baseline'!I$109,'GCAM baselines'!$B$519:$N$519,0))</f>
        <v>37.84147234859855</v>
      </c>
      <c r="J129" s="45">
        <f>INDEX('GCAM baselines'!$B$520:$N$550,MATCH('Hybrid GCAM-EPS CO2e baseline'!$B129,'GCAM baselines'!$A$520:$A$550,0),MATCH('Hybrid GCAM-EPS CO2e baseline'!J$109,'GCAM baselines'!$B$519:$N$519,0))</f>
        <v>325.48981192936475</v>
      </c>
      <c r="K129" s="45">
        <f>INDEX('GCAM baselines'!$B$520:$N$550,MATCH('Hybrid GCAM-EPS CO2e baseline'!$B129,'GCAM baselines'!$A$520:$A$550,0),MATCH('Hybrid GCAM-EPS CO2e baseline'!K$109,'GCAM baselines'!$B$519:$N$519,0))</f>
        <v>0</v>
      </c>
      <c r="L129" s="45">
        <f>INDEX('GCAM baselines'!$B$520:$N$550,MATCH('Hybrid GCAM-EPS CO2e baseline'!$B129,'GCAM baselines'!$A$520:$A$550,0),MATCH('Hybrid GCAM-EPS CO2e baseline'!L$109,'GCAM baselines'!$B$519:$N$519,0))</f>
        <v>4.5818957573418615</v>
      </c>
      <c r="M129" s="45">
        <f>INDEX('GCAM baselines'!$B$520:$N$550,MATCH('Hybrid GCAM-EPS CO2e baseline'!$B129,'GCAM baselines'!$A$520:$A$550,0),MATCH('Hybrid GCAM-EPS CO2e baseline'!M$109,'GCAM baselines'!$B$519:$N$519,0))</f>
        <v>-58.378531092575166</v>
      </c>
      <c r="N129" s="45">
        <f t="shared" si="52"/>
        <v>1169.2560280637967</v>
      </c>
      <c r="O129" s="28">
        <f t="shared" si="53"/>
        <v>2.0371410819774585E-2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>
        <f>SUM(D129:E129)</f>
        <v>203.60140561419999</v>
      </c>
      <c r="AA129" s="45">
        <f>F129</f>
        <v>502.44610329092654</v>
      </c>
      <c r="AB129" s="45">
        <f>SUM(G129:H129)</f>
        <v>153.6738702159401</v>
      </c>
      <c r="AC129" s="45">
        <f t="shared" ref="AC129" si="71">I129</f>
        <v>37.84147234859855</v>
      </c>
      <c r="AD129" s="45">
        <f t="shared" ref="AD129" si="72">J129</f>
        <v>325.48981192936475</v>
      </c>
      <c r="AE129" s="45">
        <f>SUM(K129:L129)</f>
        <v>4.5818957573418615</v>
      </c>
      <c r="AF129" s="45">
        <f>M129</f>
        <v>-58.378531092575166</v>
      </c>
      <c r="AG129" s="45">
        <f t="shared" si="59"/>
        <v>1169.2560280637965</v>
      </c>
      <c r="AH129" s="28">
        <f t="shared" si="51"/>
        <v>2.1809368515623807E-2</v>
      </c>
    </row>
    <row r="130" spans="1:34">
      <c r="A130" s="12" t="s">
        <v>519</v>
      </c>
      <c r="B130" t="s">
        <v>290</v>
      </c>
      <c r="C130" t="s">
        <v>290</v>
      </c>
      <c r="D130" s="45">
        <f>INDEX('GCAM baselines'!$B$520:$N$550,MATCH('Hybrid GCAM-EPS CO2e baseline'!$B130,'GCAM baselines'!$A$520:$A$550,0),MATCH('Hybrid GCAM-EPS CO2e baseline'!D$109,'GCAM baselines'!$B$519:$N$519,0))</f>
        <v>174.33094255756194</v>
      </c>
      <c r="E130" s="45">
        <f>INDEX('GCAM baselines'!$B$520:$N$550,MATCH('Hybrid GCAM-EPS CO2e baseline'!$B130,'GCAM baselines'!$A$520:$A$550,0),MATCH('Hybrid GCAM-EPS CO2e baseline'!E$109,'GCAM baselines'!$B$519:$N$519,0))</f>
        <v>10.994595054300003</v>
      </c>
      <c r="F130" s="45">
        <f>INDEX('GCAM baselines'!$B$520:$N$550,MATCH('Hybrid GCAM-EPS CO2e baseline'!$B130,'GCAM baselines'!$A$520:$A$550,0),MATCH('Hybrid GCAM-EPS CO2e baseline'!F$109,'GCAM baselines'!$B$519:$N$519,0))</f>
        <v>149.0990081749454</v>
      </c>
      <c r="G130" s="45">
        <f>INDEX('GCAM baselines'!$B$520:$N$550,MATCH('Hybrid GCAM-EPS CO2e baseline'!$B130,'GCAM baselines'!$A$520:$A$550,0),MATCH('Hybrid GCAM-EPS CO2e baseline'!G$109,'GCAM baselines'!$B$519:$N$519,0))</f>
        <v>50.710566265419942</v>
      </c>
      <c r="H130" s="45">
        <f>INDEX('GCAM baselines'!$B$520:$N$550,MATCH('Hybrid GCAM-EPS CO2e baseline'!$B130,'GCAM baselines'!$A$520:$A$550,0),MATCH('Hybrid GCAM-EPS CO2e baseline'!H$109,'GCAM baselines'!$B$519:$N$519,0))</f>
        <v>18.184059363139497</v>
      </c>
      <c r="I130" s="45">
        <f>INDEX('GCAM baselines'!$B$520:$N$550,MATCH('Hybrid GCAM-EPS CO2e baseline'!$B130,'GCAM baselines'!$A$520:$A$550,0),MATCH('Hybrid GCAM-EPS CO2e baseline'!I$109,'GCAM baselines'!$B$519:$N$519,0))</f>
        <v>132.61122314720907</v>
      </c>
      <c r="J130" s="45">
        <f>INDEX('GCAM baselines'!$B$520:$N$550,MATCH('Hybrid GCAM-EPS CO2e baseline'!$B130,'GCAM baselines'!$A$520:$A$550,0),MATCH('Hybrid GCAM-EPS CO2e baseline'!J$109,'GCAM baselines'!$B$519:$N$519,0))</f>
        <v>332.77800654013032</v>
      </c>
      <c r="K130" s="45">
        <f>INDEX('GCAM baselines'!$B$520:$N$550,MATCH('Hybrid GCAM-EPS CO2e baseline'!$B130,'GCAM baselines'!$A$520:$A$550,0),MATCH('Hybrid GCAM-EPS CO2e baseline'!K$109,'GCAM baselines'!$B$519:$N$519,0))</f>
        <v>0</v>
      </c>
      <c r="L130" s="45">
        <f>INDEX('GCAM baselines'!$B$520:$N$550,MATCH('Hybrid GCAM-EPS CO2e baseline'!$B130,'GCAM baselines'!$A$520:$A$550,0),MATCH('Hybrid GCAM-EPS CO2e baseline'!L$109,'GCAM baselines'!$B$519:$N$519,0))</f>
        <v>1.7320553400545</v>
      </c>
      <c r="M130" s="45">
        <f>INDEX('GCAM baselines'!$B$520:$N$550,MATCH('Hybrid GCAM-EPS CO2e baseline'!$B130,'GCAM baselines'!$A$520:$A$550,0),MATCH('Hybrid GCAM-EPS CO2e baseline'!M$109,'GCAM baselines'!$B$519:$N$519,0))</f>
        <v>-10.769132587593614</v>
      </c>
      <c r="N130" s="45">
        <f t="shared" si="52"/>
        <v>859.67132385516697</v>
      </c>
      <c r="O130" s="28">
        <f t="shared" si="53"/>
        <v>1.4977658688861225E-2</v>
      </c>
      <c r="P130" s="45">
        <f t="array" ref="P130:X130">TRANSPOSE('EPS baselines'!H331:H339)</f>
        <v>198.203</v>
      </c>
      <c r="Q130" s="45">
        <v>141.416</v>
      </c>
      <c r="R130" s="45">
        <v>16.434699999999999</v>
      </c>
      <c r="S130" s="45">
        <v>4.2889200000000001</v>
      </c>
      <c r="T130" s="45">
        <v>388.35899999999998</v>
      </c>
      <c r="U130" s="45">
        <v>293.0804</v>
      </c>
      <c r="V130" s="45">
        <v>95.278199999999998</v>
      </c>
      <c r="W130" s="45">
        <v>6.7544000000000007E-2</v>
      </c>
      <c r="X130" s="45">
        <v>16.149100000000001</v>
      </c>
      <c r="Y130" s="45">
        <f>SUM(P130:S130,U130:X130)</f>
        <v>764.91786400000001</v>
      </c>
      <c r="Z130" s="65">
        <f>P130</f>
        <v>198.203</v>
      </c>
      <c r="AA130" s="65">
        <f>Q130</f>
        <v>141.416</v>
      </c>
      <c r="AB130" s="65">
        <f>SUM(R130:S130)</f>
        <v>20.72362</v>
      </c>
      <c r="AC130" s="65">
        <f t="shared" si="68"/>
        <v>95.278199999999998</v>
      </c>
      <c r="AD130" s="65">
        <f t="shared" si="69"/>
        <v>293.0804</v>
      </c>
      <c r="AE130" s="65">
        <f>W130</f>
        <v>6.7544000000000007E-2</v>
      </c>
      <c r="AF130" s="65">
        <f>X130</f>
        <v>16.149100000000001</v>
      </c>
      <c r="AG130" s="45">
        <f t="shared" si="59"/>
        <v>764.91786399999989</v>
      </c>
      <c r="AH130" s="28">
        <f t="shared" si="51"/>
        <v>1.4267512999513562E-2</v>
      </c>
    </row>
    <row r="131" spans="1:34">
      <c r="A131" s="12" t="s">
        <v>520</v>
      </c>
      <c r="B131" t="s">
        <v>278</v>
      </c>
      <c r="C131" t="s">
        <v>278</v>
      </c>
      <c r="D131" s="45">
        <f>INDEX('GCAM baselines'!$B$520:$N$550,MATCH('Hybrid GCAM-EPS CO2e baseline'!$B131,'GCAM baselines'!$A$520:$A$550,0),MATCH('Hybrid GCAM-EPS CO2e baseline'!D$109,'GCAM baselines'!$B$519:$N$519,0))</f>
        <v>521.42934971456543</v>
      </c>
      <c r="E131" s="45">
        <f>INDEX('GCAM baselines'!$B$520:$N$550,MATCH('Hybrid GCAM-EPS CO2e baseline'!$B131,'GCAM baselines'!$A$520:$A$550,0),MATCH('Hybrid GCAM-EPS CO2e baseline'!E$109,'GCAM baselines'!$B$519:$N$519,0))</f>
        <v>178.59240980000001</v>
      </c>
      <c r="F131" s="45">
        <f>INDEX('GCAM baselines'!$B$520:$N$550,MATCH('Hybrid GCAM-EPS CO2e baseline'!$B131,'GCAM baselines'!$A$520:$A$550,0),MATCH('Hybrid GCAM-EPS CO2e baseline'!F$109,'GCAM baselines'!$B$519:$N$519,0))</f>
        <v>622.41991135622675</v>
      </c>
      <c r="G131" s="45">
        <f>INDEX('GCAM baselines'!$B$520:$N$550,MATCH('Hybrid GCAM-EPS CO2e baseline'!$B131,'GCAM baselines'!$A$520:$A$550,0),MATCH('Hybrid GCAM-EPS CO2e baseline'!G$109,'GCAM baselines'!$B$519:$N$519,0))</f>
        <v>246.6536942431558</v>
      </c>
      <c r="H131" s="45">
        <f>INDEX('GCAM baselines'!$B$520:$N$550,MATCH('Hybrid GCAM-EPS CO2e baseline'!$B131,'GCAM baselines'!$A$520:$A$550,0),MATCH('Hybrid GCAM-EPS CO2e baseline'!H$109,'GCAM baselines'!$B$519:$N$519,0))</f>
        <v>104.91762620184984</v>
      </c>
      <c r="I131" s="45">
        <f>INDEX('GCAM baselines'!$B$520:$N$550,MATCH('Hybrid GCAM-EPS CO2e baseline'!$B131,'GCAM baselines'!$A$520:$A$550,0),MATCH('Hybrid GCAM-EPS CO2e baseline'!I$109,'GCAM baselines'!$B$519:$N$519,0))</f>
        <v>136.29843581131917</v>
      </c>
      <c r="J131" s="45">
        <f>INDEX('GCAM baselines'!$B$520:$N$550,MATCH('Hybrid GCAM-EPS CO2e baseline'!$B131,'GCAM baselines'!$A$520:$A$550,0),MATCH('Hybrid GCAM-EPS CO2e baseline'!J$109,'GCAM baselines'!$B$519:$N$519,0))</f>
        <v>998.4550940377959</v>
      </c>
      <c r="K131" s="45">
        <f>INDEX('GCAM baselines'!$B$520:$N$550,MATCH('Hybrid GCAM-EPS CO2e baseline'!$B131,'GCAM baselines'!$A$520:$A$550,0),MATCH('Hybrid GCAM-EPS CO2e baseline'!K$109,'GCAM baselines'!$B$519:$N$519,0))</f>
        <v>0</v>
      </c>
      <c r="L131" s="45">
        <f>INDEX('GCAM baselines'!$B$520:$N$550,MATCH('Hybrid GCAM-EPS CO2e baseline'!$B131,'GCAM baselines'!$A$520:$A$550,0),MATCH('Hybrid GCAM-EPS CO2e baseline'!L$109,'GCAM baselines'!$B$519:$N$519,0))</f>
        <v>6.0500113982852506</v>
      </c>
      <c r="M131" s="45">
        <f>INDEX('GCAM baselines'!$B$520:$N$550,MATCH('Hybrid GCAM-EPS CO2e baseline'!$B131,'GCAM baselines'!$A$520:$A$550,0),MATCH('Hybrid GCAM-EPS CO2e baseline'!M$109,'GCAM baselines'!$B$519:$N$519,0))</f>
        <v>-23.495203890808551</v>
      </c>
      <c r="N131" s="45">
        <f t="shared" si="52"/>
        <v>2791.3213286723894</v>
      </c>
      <c r="O131" s="28">
        <f t="shared" si="53"/>
        <v>4.8631909651597471E-2</v>
      </c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>
        <f t="shared" ref="Z131:Z140" si="73">SUM(D131:E131)</f>
        <v>700.02175951456547</v>
      </c>
      <c r="AA131" s="45">
        <f t="shared" ref="AA131:AA140" si="74">F131</f>
        <v>622.41991135622675</v>
      </c>
      <c r="AB131" s="45">
        <f t="shared" ref="AB131:AB140" si="75">SUM(G131:H131)</f>
        <v>351.57132044500565</v>
      </c>
      <c r="AC131" s="45">
        <f t="shared" ref="AC131" si="76">I131</f>
        <v>136.29843581131917</v>
      </c>
      <c r="AD131" s="45">
        <f t="shared" ref="AD131" si="77">J131</f>
        <v>998.4550940377959</v>
      </c>
      <c r="AE131" s="45">
        <f t="shared" ref="AE131:AE140" si="78">SUM(K131:L131)</f>
        <v>6.0500113982852506</v>
      </c>
      <c r="AF131" s="45">
        <f t="shared" ref="AF131:AF140" si="79">M131</f>
        <v>-23.495203890808551</v>
      </c>
      <c r="AG131" s="45">
        <f t="shared" si="59"/>
        <v>2791.3213286723899</v>
      </c>
      <c r="AH131" s="28">
        <f t="shared" si="51"/>
        <v>5.2064692455205619E-2</v>
      </c>
    </row>
    <row r="132" spans="1:34">
      <c r="A132" s="12" t="s">
        <v>520</v>
      </c>
      <c r="B132" t="s">
        <v>294</v>
      </c>
      <c r="C132" t="s">
        <v>294</v>
      </c>
      <c r="D132" s="45">
        <f>INDEX('GCAM baselines'!$B$520:$N$550,MATCH('Hybrid GCAM-EPS CO2e baseline'!$B132,'GCAM baselines'!$A$520:$A$550,0),MATCH('Hybrid GCAM-EPS CO2e baseline'!D$109,'GCAM baselines'!$B$519:$N$519,0))</f>
        <v>65.13585235391345</v>
      </c>
      <c r="E132" s="45">
        <f>INDEX('GCAM baselines'!$B$520:$N$550,MATCH('Hybrid GCAM-EPS CO2e baseline'!$B132,'GCAM baselines'!$A$520:$A$550,0),MATCH('Hybrid GCAM-EPS CO2e baseline'!E$109,'GCAM baselines'!$B$519:$N$519,0))</f>
        <v>5.020785030499999</v>
      </c>
      <c r="F132" s="45">
        <f>INDEX('GCAM baselines'!$B$520:$N$550,MATCH('Hybrid GCAM-EPS CO2e baseline'!$B132,'GCAM baselines'!$A$520:$A$550,0),MATCH('Hybrid GCAM-EPS CO2e baseline'!F$109,'GCAM baselines'!$B$519:$N$519,0))</f>
        <v>58.969331469886946</v>
      </c>
      <c r="G132" s="45">
        <f>INDEX('GCAM baselines'!$B$520:$N$550,MATCH('Hybrid GCAM-EPS CO2e baseline'!$B132,'GCAM baselines'!$A$520:$A$550,0),MATCH('Hybrid GCAM-EPS CO2e baseline'!G$109,'GCAM baselines'!$B$519:$N$519,0))</f>
        <v>107.32375784985651</v>
      </c>
      <c r="H132" s="45">
        <f>INDEX('GCAM baselines'!$B$520:$N$550,MATCH('Hybrid GCAM-EPS CO2e baseline'!$B132,'GCAM baselines'!$A$520:$A$550,0),MATCH('Hybrid GCAM-EPS CO2e baseline'!H$109,'GCAM baselines'!$B$519:$N$519,0))</f>
        <v>12.780401809694986</v>
      </c>
      <c r="I132" s="45">
        <f>INDEX('GCAM baselines'!$B$520:$N$550,MATCH('Hybrid GCAM-EPS CO2e baseline'!$B132,'GCAM baselines'!$A$520:$A$550,0),MATCH('Hybrid GCAM-EPS CO2e baseline'!I$109,'GCAM baselines'!$B$519:$N$519,0))</f>
        <v>241.98884464593371</v>
      </c>
      <c r="J132" s="45">
        <f>INDEX('GCAM baselines'!$B$520:$N$550,MATCH('Hybrid GCAM-EPS CO2e baseline'!$B132,'GCAM baselines'!$A$520:$A$550,0),MATCH('Hybrid GCAM-EPS CO2e baseline'!J$109,'GCAM baselines'!$B$519:$N$519,0))</f>
        <v>221.46825856285184</v>
      </c>
      <c r="K132" s="45">
        <f>INDEX('GCAM baselines'!$B$520:$N$550,MATCH('Hybrid GCAM-EPS CO2e baseline'!$B132,'GCAM baselines'!$A$520:$A$550,0),MATCH('Hybrid GCAM-EPS CO2e baseline'!K$109,'GCAM baselines'!$B$519:$N$519,0))</f>
        <v>0</v>
      </c>
      <c r="L132" s="45">
        <f>INDEX('GCAM baselines'!$B$520:$N$550,MATCH('Hybrid GCAM-EPS CO2e baseline'!$B132,'GCAM baselines'!$A$520:$A$550,0),MATCH('Hybrid GCAM-EPS CO2e baseline'!L$109,'GCAM baselines'!$B$519:$N$519,0))</f>
        <v>0.7777045710613264</v>
      </c>
      <c r="M132" s="45">
        <f>INDEX('GCAM baselines'!$B$520:$N$550,MATCH('Hybrid GCAM-EPS CO2e baseline'!$B132,'GCAM baselines'!$A$520:$A$550,0),MATCH('Hybrid GCAM-EPS CO2e baseline'!M$109,'GCAM baselines'!$B$519:$N$519,0))</f>
        <v>-37.865799958075307</v>
      </c>
      <c r="N132" s="45">
        <f t="shared" si="52"/>
        <v>675.59913633562348</v>
      </c>
      <c r="O132" s="28">
        <f t="shared" si="53"/>
        <v>1.1770653497137204E-2</v>
      </c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>
        <f t="shared" si="73"/>
        <v>70.156637384413443</v>
      </c>
      <c r="AA132" s="45">
        <f t="shared" si="74"/>
        <v>58.969331469886946</v>
      </c>
      <c r="AB132" s="45">
        <f t="shared" si="75"/>
        <v>120.1041596595515</v>
      </c>
      <c r="AC132" s="45">
        <f t="shared" ref="AC132:AC140" si="80">I132</f>
        <v>241.98884464593371</v>
      </c>
      <c r="AD132" s="45">
        <f t="shared" ref="AD132:AD140" si="81">J132</f>
        <v>221.46825856285184</v>
      </c>
      <c r="AE132" s="45">
        <f t="shared" si="78"/>
        <v>0.7777045710613264</v>
      </c>
      <c r="AF132" s="45">
        <f t="shared" si="79"/>
        <v>-37.865799958075307</v>
      </c>
      <c r="AG132" s="45">
        <f t="shared" si="59"/>
        <v>675.59913633562348</v>
      </c>
      <c r="AH132" s="28">
        <f t="shared" si="51"/>
        <v>1.2601509147299303E-2</v>
      </c>
    </row>
    <row r="133" spans="1:34">
      <c r="A133" s="12" t="s">
        <v>520</v>
      </c>
      <c r="B133" t="s">
        <v>280</v>
      </c>
      <c r="C133" t="s">
        <v>280</v>
      </c>
      <c r="D133" s="45">
        <f>INDEX('GCAM baselines'!$B$520:$N$550,MATCH('Hybrid GCAM-EPS CO2e baseline'!$B133,'GCAM baselines'!$A$520:$A$550,0),MATCH('Hybrid GCAM-EPS CO2e baseline'!D$109,'GCAM baselines'!$B$519:$N$519,0))</f>
        <v>180.05429056572984</v>
      </c>
      <c r="E133" s="45">
        <f>INDEX('GCAM baselines'!$B$520:$N$550,MATCH('Hybrid GCAM-EPS CO2e baseline'!$B133,'GCAM baselines'!$A$520:$A$550,0),MATCH('Hybrid GCAM-EPS CO2e baseline'!E$109,'GCAM baselines'!$B$519:$N$519,0))</f>
        <v>67.143835237800005</v>
      </c>
      <c r="F133" s="45">
        <f>INDEX('GCAM baselines'!$B$520:$N$550,MATCH('Hybrid GCAM-EPS CO2e baseline'!$B133,'GCAM baselines'!$A$520:$A$550,0),MATCH('Hybrid GCAM-EPS CO2e baseline'!F$109,'GCAM baselines'!$B$519:$N$519,0))</f>
        <v>426.93116522713206</v>
      </c>
      <c r="G133" s="45">
        <f>INDEX('GCAM baselines'!$B$520:$N$550,MATCH('Hybrid GCAM-EPS CO2e baseline'!$B133,'GCAM baselines'!$A$520:$A$550,0),MATCH('Hybrid GCAM-EPS CO2e baseline'!G$109,'GCAM baselines'!$B$519:$N$519,0))</f>
        <v>135.842775897525</v>
      </c>
      <c r="H133" s="45">
        <f>INDEX('GCAM baselines'!$B$520:$N$550,MATCH('Hybrid GCAM-EPS CO2e baseline'!$B133,'GCAM baselines'!$A$520:$A$550,0),MATCH('Hybrid GCAM-EPS CO2e baseline'!H$109,'GCAM baselines'!$B$519:$N$519,0))</f>
        <v>31.352374987233006</v>
      </c>
      <c r="I133" s="45">
        <f>INDEX('GCAM baselines'!$B$520:$N$550,MATCH('Hybrid GCAM-EPS CO2e baseline'!$B133,'GCAM baselines'!$A$520:$A$550,0),MATCH('Hybrid GCAM-EPS CO2e baseline'!I$109,'GCAM baselines'!$B$519:$N$519,0))</f>
        <v>145.12397305500295</v>
      </c>
      <c r="J133" s="45">
        <f>INDEX('GCAM baselines'!$B$520:$N$550,MATCH('Hybrid GCAM-EPS CO2e baseline'!$B133,'GCAM baselines'!$A$520:$A$550,0),MATCH('Hybrid GCAM-EPS CO2e baseline'!J$109,'GCAM baselines'!$B$519:$N$519,0))</f>
        <v>730.01927573090347</v>
      </c>
      <c r="K133" s="45">
        <f>INDEX('GCAM baselines'!$B$520:$N$550,MATCH('Hybrid GCAM-EPS CO2e baseline'!$B133,'GCAM baselines'!$A$520:$A$550,0),MATCH('Hybrid GCAM-EPS CO2e baseline'!K$109,'GCAM baselines'!$B$519:$N$519,0))</f>
        <v>337.28186075280001</v>
      </c>
      <c r="L133" s="45">
        <f>INDEX('GCAM baselines'!$B$520:$N$550,MATCH('Hybrid GCAM-EPS CO2e baseline'!$B133,'GCAM baselines'!$A$520:$A$550,0),MATCH('Hybrid GCAM-EPS CO2e baseline'!L$109,'GCAM baselines'!$B$519:$N$519,0))</f>
        <v>8.4273288303049974</v>
      </c>
      <c r="M133" s="45">
        <f>INDEX('GCAM baselines'!$B$520:$N$550,MATCH('Hybrid GCAM-EPS CO2e baseline'!$B133,'GCAM baselines'!$A$520:$A$550,0),MATCH('Hybrid GCAM-EPS CO2e baseline'!M$109,'GCAM baselines'!$B$519:$N$519,0))</f>
        <v>44.459535125621834</v>
      </c>
      <c r="N133" s="45">
        <f t="shared" si="52"/>
        <v>2106.6364154100534</v>
      </c>
      <c r="O133" s="28">
        <f t="shared" si="53"/>
        <v>3.6702958835525441E-2</v>
      </c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>
        <f t="shared" si="73"/>
        <v>247.19812580352985</v>
      </c>
      <c r="AA133" s="45">
        <f t="shared" si="74"/>
        <v>426.93116522713206</v>
      </c>
      <c r="AB133" s="45">
        <f t="shared" si="75"/>
        <v>167.19515088475799</v>
      </c>
      <c r="AC133" s="45">
        <f t="shared" si="80"/>
        <v>145.12397305500295</v>
      </c>
      <c r="AD133" s="45">
        <f t="shared" si="81"/>
        <v>730.01927573090347</v>
      </c>
      <c r="AE133" s="45">
        <f t="shared" si="78"/>
        <v>345.709189583105</v>
      </c>
      <c r="AF133" s="45">
        <f t="shared" si="79"/>
        <v>44.459535125621834</v>
      </c>
      <c r="AG133" s="45">
        <f t="shared" si="59"/>
        <v>2106.6364154100529</v>
      </c>
      <c r="AH133" s="28">
        <f t="shared" si="51"/>
        <v>3.9293712248968458E-2</v>
      </c>
    </row>
    <row r="134" spans="1:34">
      <c r="A134" s="12" t="s">
        <v>520</v>
      </c>
      <c r="B134" t="s">
        <v>296</v>
      </c>
      <c r="C134" t="s">
        <v>296</v>
      </c>
      <c r="D134" s="45">
        <f>INDEX('GCAM baselines'!$B$520:$N$550,MATCH('Hybrid GCAM-EPS CO2e baseline'!$B134,'GCAM baselines'!$A$520:$A$550,0),MATCH('Hybrid GCAM-EPS CO2e baseline'!D$109,'GCAM baselines'!$B$519:$N$519,0))</f>
        <v>69.455030558191922</v>
      </c>
      <c r="E134" s="45">
        <f>INDEX('GCAM baselines'!$B$520:$N$550,MATCH('Hybrid GCAM-EPS CO2e baseline'!$B134,'GCAM baselines'!$A$520:$A$550,0),MATCH('Hybrid GCAM-EPS CO2e baseline'!E$109,'GCAM baselines'!$B$519:$N$519,0))</f>
        <v>13.822530862099963</v>
      </c>
      <c r="F134" s="45">
        <f>INDEX('GCAM baselines'!$B$520:$N$550,MATCH('Hybrid GCAM-EPS CO2e baseline'!$B134,'GCAM baselines'!$A$520:$A$550,0),MATCH('Hybrid GCAM-EPS CO2e baseline'!F$109,'GCAM baselines'!$B$519:$N$519,0))</f>
        <v>213.61282544772092</v>
      </c>
      <c r="G134" s="45">
        <f>INDEX('GCAM baselines'!$B$520:$N$550,MATCH('Hybrid GCAM-EPS CO2e baseline'!$B134,'GCAM baselines'!$A$520:$A$550,0),MATCH('Hybrid GCAM-EPS CO2e baseline'!G$109,'GCAM baselines'!$B$519:$N$519,0))</f>
        <v>57.084433176518942</v>
      </c>
      <c r="H134" s="45">
        <f>INDEX('GCAM baselines'!$B$520:$N$550,MATCH('Hybrid GCAM-EPS CO2e baseline'!$B134,'GCAM baselines'!$A$520:$A$550,0),MATCH('Hybrid GCAM-EPS CO2e baseline'!H$109,'GCAM baselines'!$B$519:$N$519,0))</f>
        <v>24.489183080930491</v>
      </c>
      <c r="I134" s="45">
        <f>INDEX('GCAM baselines'!$B$520:$N$550,MATCH('Hybrid GCAM-EPS CO2e baseline'!$B134,'GCAM baselines'!$A$520:$A$550,0),MATCH('Hybrid GCAM-EPS CO2e baseline'!I$109,'GCAM baselines'!$B$519:$N$519,0))</f>
        <v>47.142572606267656</v>
      </c>
      <c r="J134" s="45">
        <f>INDEX('GCAM baselines'!$B$520:$N$550,MATCH('Hybrid GCAM-EPS CO2e baseline'!$B134,'GCAM baselines'!$A$520:$A$550,0),MATCH('Hybrid GCAM-EPS CO2e baseline'!J$109,'GCAM baselines'!$B$519:$N$519,0))</f>
        <v>229.92819555650195</v>
      </c>
      <c r="K134" s="45">
        <f>INDEX('GCAM baselines'!$B$520:$N$550,MATCH('Hybrid GCAM-EPS CO2e baseline'!$B134,'GCAM baselines'!$A$520:$A$550,0),MATCH('Hybrid GCAM-EPS CO2e baseline'!K$109,'GCAM baselines'!$B$519:$N$519,0))</f>
        <v>0</v>
      </c>
      <c r="L134" s="45">
        <f>INDEX('GCAM baselines'!$B$520:$N$550,MATCH('Hybrid GCAM-EPS CO2e baseline'!$B134,'GCAM baselines'!$A$520:$A$550,0),MATCH('Hybrid GCAM-EPS CO2e baseline'!L$109,'GCAM baselines'!$B$519:$N$519,0))</f>
        <v>1.3207611461644999</v>
      </c>
      <c r="M134" s="45">
        <f>INDEX('GCAM baselines'!$B$520:$N$550,MATCH('Hybrid GCAM-EPS CO2e baseline'!$B134,'GCAM baselines'!$A$520:$A$550,0),MATCH('Hybrid GCAM-EPS CO2e baseline'!M$109,'GCAM baselines'!$B$519:$N$519,0))</f>
        <v>-17.075509956817495</v>
      </c>
      <c r="N134" s="45">
        <f t="shared" si="52"/>
        <v>639.78002247757877</v>
      </c>
      <c r="O134" s="28">
        <f t="shared" si="53"/>
        <v>1.1146593525592035E-2</v>
      </c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>
        <f t="shared" si="73"/>
        <v>83.277561420291889</v>
      </c>
      <c r="AA134" s="45">
        <f t="shared" si="74"/>
        <v>213.61282544772092</v>
      </c>
      <c r="AB134" s="45">
        <f t="shared" si="75"/>
        <v>81.57361625744943</v>
      </c>
      <c r="AC134" s="45">
        <f t="shared" si="80"/>
        <v>47.142572606267656</v>
      </c>
      <c r="AD134" s="45">
        <f t="shared" si="81"/>
        <v>229.92819555650195</v>
      </c>
      <c r="AE134" s="45">
        <f t="shared" si="78"/>
        <v>1.3207611461644999</v>
      </c>
      <c r="AF134" s="45">
        <f t="shared" si="79"/>
        <v>-17.075509956817495</v>
      </c>
      <c r="AG134" s="45">
        <f t="shared" si="59"/>
        <v>639.78002247757877</v>
      </c>
      <c r="AH134" s="28">
        <f t="shared" si="51"/>
        <v>1.1933398626349685E-2</v>
      </c>
    </row>
    <row r="135" spans="1:34">
      <c r="A135" s="12" t="s">
        <v>520</v>
      </c>
      <c r="B135" t="s">
        <v>386</v>
      </c>
      <c r="C135" t="s">
        <v>302</v>
      </c>
      <c r="D135" s="45">
        <f>INDEX('GCAM baselines'!$B$520:$N$550,MATCH('Hybrid GCAM-EPS CO2e baseline'!$B135,'GCAM baselines'!$A$520:$A$550,0),MATCH('Hybrid GCAM-EPS CO2e baseline'!D$109,'GCAM baselines'!$B$519:$N$519,0))</f>
        <v>30.215664891850228</v>
      </c>
      <c r="E135" s="45">
        <f>INDEX('GCAM baselines'!$B$520:$N$550,MATCH('Hybrid GCAM-EPS CO2e baseline'!$B135,'GCAM baselines'!$A$520:$A$550,0),MATCH('Hybrid GCAM-EPS CO2e baseline'!E$109,'GCAM baselines'!$B$519:$N$519,0))</f>
        <v>3.8031267005599965</v>
      </c>
      <c r="F135" s="45">
        <f>INDEX('GCAM baselines'!$B$520:$N$550,MATCH('Hybrid GCAM-EPS CO2e baseline'!$B135,'GCAM baselines'!$A$520:$A$550,0),MATCH('Hybrid GCAM-EPS CO2e baseline'!F$109,'GCAM baselines'!$B$519:$N$519,0))</f>
        <v>10.513110535085964</v>
      </c>
      <c r="G135" s="45">
        <f>INDEX('GCAM baselines'!$B$520:$N$550,MATCH('Hybrid GCAM-EPS CO2e baseline'!$B135,'GCAM baselines'!$A$520:$A$550,0),MATCH('Hybrid GCAM-EPS CO2e baseline'!G$109,'GCAM baselines'!$B$519:$N$519,0))</f>
        <v>4.9014055071921501</v>
      </c>
      <c r="H135" s="45">
        <f>INDEX('GCAM baselines'!$B$520:$N$550,MATCH('Hybrid GCAM-EPS CO2e baseline'!$B135,'GCAM baselines'!$A$520:$A$550,0),MATCH('Hybrid GCAM-EPS CO2e baseline'!H$109,'GCAM baselines'!$B$519:$N$519,0))</f>
        <v>2.5247713714860751</v>
      </c>
      <c r="I135" s="45">
        <f>INDEX('GCAM baselines'!$B$520:$N$550,MATCH('Hybrid GCAM-EPS CO2e baseline'!$B135,'GCAM baselines'!$A$520:$A$550,0),MATCH('Hybrid GCAM-EPS CO2e baseline'!I$109,'GCAM baselines'!$B$519:$N$519,0))</f>
        <v>42.442266951680665</v>
      </c>
      <c r="J135" s="45">
        <f>INDEX('GCAM baselines'!$B$520:$N$550,MATCH('Hybrid GCAM-EPS CO2e baseline'!$B135,'GCAM baselines'!$A$520:$A$550,0),MATCH('Hybrid GCAM-EPS CO2e baseline'!J$109,'GCAM baselines'!$B$519:$N$519,0))</f>
        <v>93.454606035602296</v>
      </c>
      <c r="K135" s="45">
        <f>INDEX('GCAM baselines'!$B$520:$N$550,MATCH('Hybrid GCAM-EPS CO2e baseline'!$B135,'GCAM baselines'!$A$520:$A$550,0),MATCH('Hybrid GCAM-EPS CO2e baseline'!K$109,'GCAM baselines'!$B$519:$N$519,0))</f>
        <v>0</v>
      </c>
      <c r="L135" s="45">
        <f>INDEX('GCAM baselines'!$B$520:$N$550,MATCH('Hybrid GCAM-EPS CO2e baseline'!$B135,'GCAM baselines'!$A$520:$A$550,0),MATCH('Hybrid GCAM-EPS CO2e baseline'!L$109,'GCAM baselines'!$B$519:$N$519,0))</f>
        <v>0.11529908919685962</v>
      </c>
      <c r="M135" s="45">
        <f>INDEX('GCAM baselines'!$B$520:$N$550,MATCH('Hybrid GCAM-EPS CO2e baseline'!$B135,'GCAM baselines'!$A$520:$A$550,0),MATCH('Hybrid GCAM-EPS CO2e baseline'!M$109,'GCAM baselines'!$B$519:$N$519,0))</f>
        <v>6.8119367222263927</v>
      </c>
      <c r="N135" s="45">
        <f t="shared" si="52"/>
        <v>194.78218780488064</v>
      </c>
      <c r="O135" s="28">
        <f t="shared" si="53"/>
        <v>3.3936006083444452E-3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>
        <f t="shared" si="73"/>
        <v>34.018791592410224</v>
      </c>
      <c r="AA135" s="45">
        <f t="shared" si="74"/>
        <v>10.513110535085964</v>
      </c>
      <c r="AB135" s="45">
        <f t="shared" si="75"/>
        <v>7.4261768786782252</v>
      </c>
      <c r="AC135" s="45">
        <f t="shared" si="80"/>
        <v>42.442266951680665</v>
      </c>
      <c r="AD135" s="45">
        <f t="shared" si="81"/>
        <v>93.454606035602296</v>
      </c>
      <c r="AE135" s="45">
        <f t="shared" si="78"/>
        <v>0.11529908919685962</v>
      </c>
      <c r="AF135" s="45">
        <f t="shared" si="79"/>
        <v>6.8119367222263927</v>
      </c>
      <c r="AG135" s="45">
        <f t="shared" si="59"/>
        <v>194.78218780488064</v>
      </c>
      <c r="AH135" s="28">
        <f t="shared" si="51"/>
        <v>3.6331448477974451E-3</v>
      </c>
    </row>
    <row r="136" spans="1:34">
      <c r="A136" s="12" t="s">
        <v>520</v>
      </c>
      <c r="B136" t="s">
        <v>387</v>
      </c>
      <c r="C136" t="s">
        <v>298</v>
      </c>
      <c r="D136" s="45">
        <f>INDEX('GCAM baselines'!$B$520:$N$550,MATCH('Hybrid GCAM-EPS CO2e baseline'!$B136,'GCAM baselines'!$A$520:$A$550,0),MATCH('Hybrid GCAM-EPS CO2e baseline'!D$109,'GCAM baselines'!$B$519:$N$519,0))</f>
        <v>102.96672104990905</v>
      </c>
      <c r="E136" s="45">
        <f>INDEX('GCAM baselines'!$B$520:$N$550,MATCH('Hybrid GCAM-EPS CO2e baseline'!$B136,'GCAM baselines'!$A$520:$A$550,0),MATCH('Hybrid GCAM-EPS CO2e baseline'!E$109,'GCAM baselines'!$B$519:$N$519,0))</f>
        <v>14.1059986036</v>
      </c>
      <c r="F136" s="45">
        <f>INDEX('GCAM baselines'!$B$520:$N$550,MATCH('Hybrid GCAM-EPS CO2e baseline'!$B136,'GCAM baselines'!$A$520:$A$550,0),MATCH('Hybrid GCAM-EPS CO2e baseline'!F$109,'GCAM baselines'!$B$519:$N$519,0))</f>
        <v>87.915884920308983</v>
      </c>
      <c r="G136" s="45">
        <f>INDEX('GCAM baselines'!$B$520:$N$550,MATCH('Hybrid GCAM-EPS CO2e baseline'!$B136,'GCAM baselines'!$A$520:$A$550,0),MATCH('Hybrid GCAM-EPS CO2e baseline'!G$109,'GCAM baselines'!$B$519:$N$519,0))</f>
        <v>30.408143882414951</v>
      </c>
      <c r="H136" s="45">
        <f>INDEX('GCAM baselines'!$B$520:$N$550,MATCH('Hybrid GCAM-EPS CO2e baseline'!$B136,'GCAM baselines'!$A$520:$A$550,0),MATCH('Hybrid GCAM-EPS CO2e baseline'!H$109,'GCAM baselines'!$B$519:$N$519,0))</f>
        <v>13.747793083081199</v>
      </c>
      <c r="I136" s="45">
        <f>INDEX('GCAM baselines'!$B$520:$N$550,MATCH('Hybrid GCAM-EPS CO2e baseline'!$B136,'GCAM baselines'!$A$520:$A$550,0),MATCH('Hybrid GCAM-EPS CO2e baseline'!I$109,'GCAM baselines'!$B$519:$N$519,0))</f>
        <v>177.47619202121001</v>
      </c>
      <c r="J136" s="45">
        <f>INDEX('GCAM baselines'!$B$520:$N$550,MATCH('Hybrid GCAM-EPS CO2e baseline'!$B136,'GCAM baselines'!$A$520:$A$550,0),MATCH('Hybrid GCAM-EPS CO2e baseline'!J$109,'GCAM baselines'!$B$519:$N$519,0))</f>
        <v>178.10085976556212</v>
      </c>
      <c r="K136" s="45">
        <f>INDEX('GCAM baselines'!$B$520:$N$550,MATCH('Hybrid GCAM-EPS CO2e baseline'!$B136,'GCAM baselines'!$A$520:$A$550,0),MATCH('Hybrid GCAM-EPS CO2e baseline'!K$109,'GCAM baselines'!$B$519:$N$519,0))</f>
        <v>0</v>
      </c>
      <c r="L136" s="45">
        <f>INDEX('GCAM baselines'!$B$520:$N$550,MATCH('Hybrid GCAM-EPS CO2e baseline'!$B136,'GCAM baselines'!$A$520:$A$550,0),MATCH('Hybrid GCAM-EPS CO2e baseline'!L$109,'GCAM baselines'!$B$519:$N$519,0))</f>
        <v>2.2469803835944</v>
      </c>
      <c r="M136" s="45">
        <f>INDEX('GCAM baselines'!$B$520:$N$550,MATCH('Hybrid GCAM-EPS CO2e baseline'!$B136,'GCAM baselines'!$A$520:$A$550,0),MATCH('Hybrid GCAM-EPS CO2e baseline'!M$109,'GCAM baselines'!$B$519:$N$519,0))</f>
        <v>-40.220492035384829</v>
      </c>
      <c r="N136" s="45">
        <f t="shared" si="52"/>
        <v>566.74808167429592</v>
      </c>
      <c r="O136" s="28">
        <f t="shared" si="53"/>
        <v>9.8741915594180718E-3</v>
      </c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>
        <f t="shared" si="73"/>
        <v>117.07271965350905</v>
      </c>
      <c r="AA136" s="45">
        <f t="shared" si="74"/>
        <v>87.915884920308983</v>
      </c>
      <c r="AB136" s="45">
        <f t="shared" si="75"/>
        <v>44.155936965496153</v>
      </c>
      <c r="AC136" s="45">
        <f t="shared" si="80"/>
        <v>177.47619202121001</v>
      </c>
      <c r="AD136" s="45">
        <f t="shared" si="81"/>
        <v>178.10085976556212</v>
      </c>
      <c r="AE136" s="45">
        <f t="shared" si="78"/>
        <v>2.2469803835944</v>
      </c>
      <c r="AF136" s="45">
        <f t="shared" si="79"/>
        <v>-40.220492035384829</v>
      </c>
      <c r="AG136" s="45">
        <f t="shared" si="59"/>
        <v>566.74808167429592</v>
      </c>
      <c r="AH136" s="28">
        <f t="shared" si="51"/>
        <v>1.0571181565106436E-2</v>
      </c>
    </row>
    <row r="137" spans="1:34">
      <c r="A137" s="12" t="s">
        <v>520</v>
      </c>
      <c r="B137" t="s">
        <v>295</v>
      </c>
      <c r="C137" t="s">
        <v>295</v>
      </c>
      <c r="D137" s="45">
        <f>INDEX('GCAM baselines'!$B$520:$N$550,MATCH('Hybrid GCAM-EPS CO2e baseline'!$B137,'GCAM baselines'!$A$520:$A$550,0),MATCH('Hybrid GCAM-EPS CO2e baseline'!D$109,'GCAM baselines'!$B$519:$N$519,0))</f>
        <v>44.64667777949473</v>
      </c>
      <c r="E137" s="45">
        <f>INDEX('GCAM baselines'!$B$520:$N$550,MATCH('Hybrid GCAM-EPS CO2e baseline'!$B137,'GCAM baselines'!$A$520:$A$550,0),MATCH('Hybrid GCAM-EPS CO2e baseline'!E$109,'GCAM baselines'!$B$519:$N$519,0))</f>
        <v>12.766689605</v>
      </c>
      <c r="F137" s="45">
        <f>INDEX('GCAM baselines'!$B$520:$N$550,MATCH('Hybrid GCAM-EPS CO2e baseline'!$B137,'GCAM baselines'!$A$520:$A$550,0),MATCH('Hybrid GCAM-EPS CO2e baseline'!F$109,'GCAM baselines'!$B$519:$N$519,0))</f>
        <v>83.5393235129321</v>
      </c>
      <c r="G137" s="45">
        <f>INDEX('GCAM baselines'!$B$520:$N$550,MATCH('Hybrid GCAM-EPS CO2e baseline'!$B137,'GCAM baselines'!$A$520:$A$550,0),MATCH('Hybrid GCAM-EPS CO2e baseline'!G$109,'GCAM baselines'!$B$519:$N$519,0))</f>
        <v>90.765490281451022</v>
      </c>
      <c r="H137" s="45">
        <f>INDEX('GCAM baselines'!$B$520:$N$550,MATCH('Hybrid GCAM-EPS CO2e baseline'!$B137,'GCAM baselines'!$A$520:$A$550,0),MATCH('Hybrid GCAM-EPS CO2e baseline'!H$109,'GCAM baselines'!$B$519:$N$519,0))</f>
        <v>10.486680029765001</v>
      </c>
      <c r="I137" s="45">
        <f>INDEX('GCAM baselines'!$B$520:$N$550,MATCH('Hybrid GCAM-EPS CO2e baseline'!$B137,'GCAM baselines'!$A$520:$A$550,0),MATCH('Hybrid GCAM-EPS CO2e baseline'!I$109,'GCAM baselines'!$B$519:$N$519,0))</f>
        <v>203.99165435137573</v>
      </c>
      <c r="J137" s="45">
        <f>INDEX('GCAM baselines'!$B$520:$N$550,MATCH('Hybrid GCAM-EPS CO2e baseline'!$B137,'GCAM baselines'!$A$520:$A$550,0),MATCH('Hybrid GCAM-EPS CO2e baseline'!J$109,'GCAM baselines'!$B$519:$N$519,0))</f>
        <v>204.97799177982634</v>
      </c>
      <c r="K137" s="45">
        <f>INDEX('GCAM baselines'!$B$520:$N$550,MATCH('Hybrid GCAM-EPS CO2e baseline'!$B137,'GCAM baselines'!$A$520:$A$550,0),MATCH('Hybrid GCAM-EPS CO2e baseline'!K$109,'GCAM baselines'!$B$519:$N$519,0))</f>
        <v>0</v>
      </c>
      <c r="L137" s="45">
        <f>INDEX('GCAM baselines'!$B$520:$N$550,MATCH('Hybrid GCAM-EPS CO2e baseline'!$B137,'GCAM baselines'!$A$520:$A$550,0),MATCH('Hybrid GCAM-EPS CO2e baseline'!L$109,'GCAM baselines'!$B$519:$N$519,0))</f>
        <v>0.60148844244659994</v>
      </c>
      <c r="M137" s="45">
        <f>INDEX('GCAM baselines'!$B$520:$N$550,MATCH('Hybrid GCAM-EPS CO2e baseline'!$B137,'GCAM baselines'!$A$520:$A$550,0),MATCH('Hybrid GCAM-EPS CO2e baseline'!M$109,'GCAM baselines'!$B$519:$N$519,0))</f>
        <v>-43.406850615568054</v>
      </c>
      <c r="N137" s="45">
        <f t="shared" si="52"/>
        <v>608.36914516672346</v>
      </c>
      <c r="O137" s="28">
        <f t="shared" si="53"/>
        <v>1.0599336235015076E-2</v>
      </c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>
        <f t="shared" si="73"/>
        <v>57.413367384494734</v>
      </c>
      <c r="AA137" s="45">
        <f t="shared" si="74"/>
        <v>83.5393235129321</v>
      </c>
      <c r="AB137" s="45">
        <f t="shared" si="75"/>
        <v>101.25217031121602</v>
      </c>
      <c r="AC137" s="45">
        <f t="shared" si="80"/>
        <v>203.99165435137573</v>
      </c>
      <c r="AD137" s="45">
        <f t="shared" si="81"/>
        <v>204.97799177982634</v>
      </c>
      <c r="AE137" s="45">
        <f t="shared" si="78"/>
        <v>0.60148844244659994</v>
      </c>
      <c r="AF137" s="45">
        <f t="shared" si="79"/>
        <v>-43.406850615568054</v>
      </c>
      <c r="AG137" s="45">
        <f t="shared" si="59"/>
        <v>608.36914516672346</v>
      </c>
      <c r="AH137" s="28">
        <f t="shared" si="51"/>
        <v>1.1347512060679474E-2</v>
      </c>
    </row>
    <row r="138" spans="1:34">
      <c r="A138" s="12" t="s">
        <v>519</v>
      </c>
      <c r="B138" t="s">
        <v>293</v>
      </c>
      <c r="C138" t="s">
        <v>293</v>
      </c>
      <c r="D138" s="45">
        <f>INDEX('GCAM baselines'!$B$520:$N$550,MATCH('Hybrid GCAM-EPS CO2e baseline'!$B138,'GCAM baselines'!$A$520:$A$550,0),MATCH('Hybrid GCAM-EPS CO2e baseline'!D$109,'GCAM baselines'!$B$519:$N$519,0))</f>
        <v>101.02080182814932</v>
      </c>
      <c r="E138" s="45">
        <f>INDEX('GCAM baselines'!$B$520:$N$550,MATCH('Hybrid GCAM-EPS CO2e baseline'!$B138,'GCAM baselines'!$A$520:$A$550,0),MATCH('Hybrid GCAM-EPS CO2e baseline'!E$109,'GCAM baselines'!$B$519:$N$519,0))</f>
        <v>25.4087284692</v>
      </c>
      <c r="F138" s="45">
        <f>INDEX('GCAM baselines'!$B$520:$N$550,MATCH('Hybrid GCAM-EPS CO2e baseline'!$B138,'GCAM baselines'!$A$520:$A$550,0),MATCH('Hybrid GCAM-EPS CO2e baseline'!F$109,'GCAM baselines'!$B$519:$N$519,0))</f>
        <v>228.6505748139825</v>
      </c>
      <c r="G138" s="45">
        <f>INDEX('GCAM baselines'!$B$520:$N$550,MATCH('Hybrid GCAM-EPS CO2e baseline'!$B138,'GCAM baselines'!$A$520:$A$550,0),MATCH('Hybrid GCAM-EPS CO2e baseline'!G$109,'GCAM baselines'!$B$519:$N$519,0))</f>
        <v>52.768142655500014</v>
      </c>
      <c r="H138" s="45">
        <f>INDEX('GCAM baselines'!$B$520:$N$550,MATCH('Hybrid GCAM-EPS CO2e baseline'!$B138,'GCAM baselines'!$A$520:$A$550,0),MATCH('Hybrid GCAM-EPS CO2e baseline'!H$109,'GCAM baselines'!$B$519:$N$519,0))</f>
        <v>41.065051709479455</v>
      </c>
      <c r="I138" s="45">
        <f>INDEX('GCAM baselines'!$B$520:$N$550,MATCH('Hybrid GCAM-EPS CO2e baseline'!$B138,'GCAM baselines'!$A$520:$A$550,0),MATCH('Hybrid GCAM-EPS CO2e baseline'!I$109,'GCAM baselines'!$B$519:$N$519,0))</f>
        <v>17.653034821550978</v>
      </c>
      <c r="J138" s="45">
        <f>INDEX('GCAM baselines'!$B$520:$N$550,MATCH('Hybrid GCAM-EPS CO2e baseline'!$B138,'GCAM baselines'!$A$520:$A$550,0),MATCH('Hybrid GCAM-EPS CO2e baseline'!J$109,'GCAM baselines'!$B$519:$N$519,0))</f>
        <v>291.63033738524626</v>
      </c>
      <c r="K138" s="45">
        <f>INDEX('GCAM baselines'!$B$520:$N$550,MATCH('Hybrid GCAM-EPS CO2e baseline'!$B138,'GCAM baselines'!$A$520:$A$550,0),MATCH('Hybrid GCAM-EPS CO2e baseline'!K$109,'GCAM baselines'!$B$519:$N$519,0))</f>
        <v>0</v>
      </c>
      <c r="L138" s="45">
        <f>INDEX('GCAM baselines'!$B$520:$N$550,MATCH('Hybrid GCAM-EPS CO2e baseline'!$B138,'GCAM baselines'!$A$520:$A$550,0),MATCH('Hybrid GCAM-EPS CO2e baseline'!L$109,'GCAM baselines'!$B$519:$N$519,0))</f>
        <v>2.1988821492967499</v>
      </c>
      <c r="M138" s="45">
        <f>INDEX('GCAM baselines'!$B$520:$N$550,MATCH('Hybrid GCAM-EPS CO2e baseline'!$B138,'GCAM baselines'!$A$520:$A$550,0),MATCH('Hybrid GCAM-EPS CO2e baseline'!M$109,'GCAM baselines'!$B$519:$N$519,0))</f>
        <v>-33.596627210580003</v>
      </c>
      <c r="N138" s="45">
        <f t="shared" si="52"/>
        <v>726.79892662182533</v>
      </c>
      <c r="O138" s="28">
        <f t="shared" si="53"/>
        <v>1.2662683930825602E-2</v>
      </c>
      <c r="P138" s="45" cm="1">
        <f t="array" ref="P138:X138">TRANSPOSE('EPS baselines'!H516:H524)</f>
        <v>79.722099999999998</v>
      </c>
      <c r="Q138" s="45">
        <v>279.96300000000002</v>
      </c>
      <c r="R138" s="45">
        <v>28.1754</v>
      </c>
      <c r="S138" s="45">
        <v>15.0518</v>
      </c>
      <c r="T138" s="45">
        <v>383.78699999999998</v>
      </c>
      <c r="U138" s="45">
        <v>350.95549999999997</v>
      </c>
      <c r="V138" s="45">
        <v>32.831400000000002</v>
      </c>
      <c r="W138" s="45">
        <v>6.0679600000000002</v>
      </c>
      <c r="X138" s="45">
        <v>-17.7425</v>
      </c>
      <c r="Y138" s="45">
        <f>SUM(P138:S138,U138:X138)</f>
        <v>775.02466000000004</v>
      </c>
      <c r="Z138" s="65">
        <f>P138</f>
        <v>79.722099999999998</v>
      </c>
      <c r="AA138" s="65">
        <f>Q138</f>
        <v>279.96300000000002</v>
      </c>
      <c r="AB138" s="65">
        <f>SUM(R138:S138)</f>
        <v>43.227199999999996</v>
      </c>
      <c r="AC138" s="65">
        <f t="shared" ref="AC138" si="82">V138</f>
        <v>32.831400000000002</v>
      </c>
      <c r="AD138" s="65">
        <f t="shared" ref="AD138" si="83">U138</f>
        <v>350.95549999999997</v>
      </c>
      <c r="AE138" s="65">
        <f>W138</f>
        <v>6.0679600000000002</v>
      </c>
      <c r="AF138" s="65">
        <f>X138</f>
        <v>-17.7425</v>
      </c>
      <c r="AG138" s="45">
        <f t="shared" si="59"/>
        <v>775.02466000000004</v>
      </c>
      <c r="AH138" s="28">
        <f t="shared" si="51"/>
        <v>1.4456028459930936E-2</v>
      </c>
    </row>
    <row r="139" spans="1:34">
      <c r="A139" s="12" t="s">
        <v>520</v>
      </c>
      <c r="B139" t="s">
        <v>281</v>
      </c>
      <c r="C139" t="s">
        <v>281</v>
      </c>
      <c r="D139" s="45">
        <f>INDEX('GCAM baselines'!$B$520:$N$550,MATCH('Hybrid GCAM-EPS CO2e baseline'!$B139,'GCAM baselines'!$A$520:$A$550,0),MATCH('Hybrid GCAM-EPS CO2e baseline'!D$109,'GCAM baselines'!$B$519:$N$519,0))</f>
        <v>328.85498363179977</v>
      </c>
      <c r="E139" s="45">
        <f>INDEX('GCAM baselines'!$B$520:$N$550,MATCH('Hybrid GCAM-EPS CO2e baseline'!$B139,'GCAM baselines'!$A$520:$A$550,0),MATCH('Hybrid GCAM-EPS CO2e baseline'!E$109,'GCAM baselines'!$B$519:$N$519,0))</f>
        <v>281.119239209</v>
      </c>
      <c r="F139" s="45">
        <f>INDEX('GCAM baselines'!$B$520:$N$550,MATCH('Hybrid GCAM-EPS CO2e baseline'!$B139,'GCAM baselines'!$A$520:$A$550,0),MATCH('Hybrid GCAM-EPS CO2e baseline'!F$109,'GCAM baselines'!$B$519:$N$519,0))</f>
        <v>542.21076427655021</v>
      </c>
      <c r="G139" s="45">
        <f>INDEX('GCAM baselines'!$B$520:$N$550,MATCH('Hybrid GCAM-EPS CO2e baseline'!$B139,'GCAM baselines'!$A$520:$A$550,0),MATCH('Hybrid GCAM-EPS CO2e baseline'!G$109,'GCAM baselines'!$B$519:$N$519,0))</f>
        <v>260.29475020451247</v>
      </c>
      <c r="H139" s="45">
        <f>INDEX('GCAM baselines'!$B$520:$N$550,MATCH('Hybrid GCAM-EPS CO2e baseline'!$B139,'GCAM baselines'!$A$520:$A$550,0),MATCH('Hybrid GCAM-EPS CO2e baseline'!H$109,'GCAM baselines'!$B$519:$N$519,0))</f>
        <v>91.549234340574955</v>
      </c>
      <c r="I139" s="45">
        <f>INDEX('GCAM baselines'!$B$520:$N$550,MATCH('Hybrid GCAM-EPS CO2e baseline'!$B139,'GCAM baselines'!$A$520:$A$550,0),MATCH('Hybrid GCAM-EPS CO2e baseline'!I$109,'GCAM baselines'!$B$519:$N$519,0))</f>
        <v>422.56361787421889</v>
      </c>
      <c r="J139" s="45">
        <f>INDEX('GCAM baselines'!$B$520:$N$550,MATCH('Hybrid GCAM-EPS CO2e baseline'!$B139,'GCAM baselines'!$A$520:$A$550,0),MATCH('Hybrid GCAM-EPS CO2e baseline'!J$109,'GCAM baselines'!$B$519:$N$519,0))</f>
        <v>1022.7902915643336</v>
      </c>
      <c r="K139" s="45">
        <f>INDEX('GCAM baselines'!$B$520:$N$550,MATCH('Hybrid GCAM-EPS CO2e baseline'!$B139,'GCAM baselines'!$A$520:$A$550,0),MATCH('Hybrid GCAM-EPS CO2e baseline'!K$109,'GCAM baselines'!$B$519:$N$519,0))</f>
        <v>0</v>
      </c>
      <c r="L139" s="45">
        <f>INDEX('GCAM baselines'!$B$520:$N$550,MATCH('Hybrid GCAM-EPS CO2e baseline'!$B139,'GCAM baselines'!$A$520:$A$550,0),MATCH('Hybrid GCAM-EPS CO2e baseline'!L$109,'GCAM baselines'!$B$519:$N$519,0))</f>
        <v>5.034639812236346</v>
      </c>
      <c r="M139" s="45">
        <f>INDEX('GCAM baselines'!$B$520:$N$550,MATCH('Hybrid GCAM-EPS CO2e baseline'!$B139,'GCAM baselines'!$A$520:$A$550,0),MATCH('Hybrid GCAM-EPS CO2e baseline'!M$109,'GCAM baselines'!$B$519:$N$519,0))</f>
        <v>-248.08264120777329</v>
      </c>
      <c r="N139" s="45">
        <f t="shared" si="52"/>
        <v>2706.3348797054532</v>
      </c>
      <c r="O139" s="28">
        <f t="shared" si="53"/>
        <v>4.7151229779554257E-2</v>
      </c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>
        <f t="shared" si="73"/>
        <v>609.97422284079971</v>
      </c>
      <c r="AA139" s="45">
        <f t="shared" si="74"/>
        <v>542.21076427655021</v>
      </c>
      <c r="AB139" s="45">
        <f t="shared" si="75"/>
        <v>351.84398454508744</v>
      </c>
      <c r="AC139" s="45">
        <f t="shared" si="80"/>
        <v>422.56361787421889</v>
      </c>
      <c r="AD139" s="45">
        <f t="shared" si="81"/>
        <v>1022.7902915643336</v>
      </c>
      <c r="AE139" s="45">
        <f t="shared" si="78"/>
        <v>5.034639812236346</v>
      </c>
      <c r="AF139" s="45">
        <f t="shared" si="79"/>
        <v>-248.08264120777329</v>
      </c>
      <c r="AG139" s="45">
        <f t="shared" si="59"/>
        <v>2706.3348797054532</v>
      </c>
      <c r="AH139" s="28">
        <f t="shared" si="51"/>
        <v>5.0479495766142198E-2</v>
      </c>
    </row>
    <row r="140" spans="1:34">
      <c r="A140" s="12" t="s">
        <v>520</v>
      </c>
      <c r="B140" t="s">
        <v>301</v>
      </c>
      <c r="C140" t="s">
        <v>301</v>
      </c>
      <c r="D140" s="45">
        <f>INDEX('GCAM baselines'!$B$520:$N$550,MATCH('Hybrid GCAM-EPS CO2e baseline'!$B140,'GCAM baselines'!$A$520:$A$550,0),MATCH('Hybrid GCAM-EPS CO2e baseline'!D$109,'GCAM baselines'!$B$519:$N$519,0))</f>
        <v>33.715660437897995</v>
      </c>
      <c r="E140" s="45">
        <f>INDEX('GCAM baselines'!$B$520:$N$550,MATCH('Hybrid GCAM-EPS CO2e baseline'!$B140,'GCAM baselines'!$A$520:$A$550,0),MATCH('Hybrid GCAM-EPS CO2e baseline'!E$109,'GCAM baselines'!$B$519:$N$519,0))</f>
        <v>19.556559877399998</v>
      </c>
      <c r="F140" s="45">
        <f>INDEX('GCAM baselines'!$B$520:$N$550,MATCH('Hybrid GCAM-EPS CO2e baseline'!$B140,'GCAM baselines'!$A$520:$A$550,0),MATCH('Hybrid GCAM-EPS CO2e baseline'!F$109,'GCAM baselines'!$B$519:$N$519,0))</f>
        <v>121.69346112132234</v>
      </c>
      <c r="G140" s="45">
        <f>INDEX('GCAM baselines'!$B$520:$N$550,MATCH('Hybrid GCAM-EPS CO2e baseline'!$B140,'GCAM baselines'!$A$520:$A$550,0),MATCH('Hybrid GCAM-EPS CO2e baseline'!G$109,'GCAM baselines'!$B$519:$N$519,0))</f>
        <v>7.6299771328474977</v>
      </c>
      <c r="H140" s="45">
        <f>INDEX('GCAM baselines'!$B$520:$N$550,MATCH('Hybrid GCAM-EPS CO2e baseline'!$B140,'GCAM baselines'!$A$520:$A$550,0),MATCH('Hybrid GCAM-EPS CO2e baseline'!H$109,'GCAM baselines'!$B$519:$N$519,0))</f>
        <v>10.939895895074502</v>
      </c>
      <c r="I140" s="45">
        <f>INDEX('GCAM baselines'!$B$520:$N$550,MATCH('Hybrid GCAM-EPS CO2e baseline'!$B140,'GCAM baselines'!$A$520:$A$550,0),MATCH('Hybrid GCAM-EPS CO2e baseline'!I$109,'GCAM baselines'!$B$519:$N$519,0))</f>
        <v>5.4527341848622379</v>
      </c>
      <c r="J140" s="45">
        <f>INDEX('GCAM baselines'!$B$520:$N$550,MATCH('Hybrid GCAM-EPS CO2e baseline'!$B140,'GCAM baselines'!$A$520:$A$550,0),MATCH('Hybrid GCAM-EPS CO2e baseline'!J$109,'GCAM baselines'!$B$519:$N$519,0))</f>
        <v>130.3769715324664</v>
      </c>
      <c r="K140" s="45">
        <f>INDEX('GCAM baselines'!$B$520:$N$550,MATCH('Hybrid GCAM-EPS CO2e baseline'!$B140,'GCAM baselines'!$A$520:$A$550,0),MATCH('Hybrid GCAM-EPS CO2e baseline'!K$109,'GCAM baselines'!$B$519:$N$519,0))</f>
        <v>0</v>
      </c>
      <c r="L140" s="45">
        <f>INDEX('GCAM baselines'!$B$520:$N$550,MATCH('Hybrid GCAM-EPS CO2e baseline'!$B140,'GCAM baselines'!$A$520:$A$550,0),MATCH('Hybrid GCAM-EPS CO2e baseline'!L$109,'GCAM baselines'!$B$519:$N$519,0))</f>
        <v>0.78381643837455972</v>
      </c>
      <c r="M140" s="45">
        <f>INDEX('GCAM baselines'!$B$520:$N$550,MATCH('Hybrid GCAM-EPS CO2e baseline'!$B140,'GCAM baselines'!$A$520:$A$550,0),MATCH('Hybrid GCAM-EPS CO2e baseline'!M$109,'GCAM baselines'!$B$519:$N$519,0))</f>
        <v>-9.0125058466099741</v>
      </c>
      <c r="N140" s="45">
        <f t="shared" si="52"/>
        <v>321.13657077363558</v>
      </c>
      <c r="O140" s="28">
        <f t="shared" si="53"/>
        <v>5.5950149971143899E-3</v>
      </c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>
        <f t="shared" si="73"/>
        <v>53.272220315297993</v>
      </c>
      <c r="AA140" s="45">
        <f t="shared" si="74"/>
        <v>121.69346112132234</v>
      </c>
      <c r="AB140" s="45">
        <f t="shared" si="75"/>
        <v>18.569873027922</v>
      </c>
      <c r="AC140" s="45">
        <f t="shared" si="80"/>
        <v>5.4527341848622379</v>
      </c>
      <c r="AD140" s="45">
        <f t="shared" si="81"/>
        <v>130.3769715324664</v>
      </c>
      <c r="AE140" s="45">
        <f t="shared" si="78"/>
        <v>0.78381643837455972</v>
      </c>
      <c r="AF140" s="45">
        <f t="shared" si="79"/>
        <v>-9.0125058466099741</v>
      </c>
      <c r="AG140" s="45">
        <f t="shared" si="59"/>
        <v>321.13657077363558</v>
      </c>
      <c r="AH140" s="28">
        <f t="shared" si="51"/>
        <v>5.9899505734802051E-3</v>
      </c>
    </row>
    <row r="141" spans="1:34">
      <c r="A141" s="12" t="s">
        <v>519</v>
      </c>
      <c r="B141" t="s">
        <v>276</v>
      </c>
      <c r="C141" t="s">
        <v>276</v>
      </c>
      <c r="D141" s="45">
        <f>INDEX('GCAM baselines'!$B$520:$N$550,MATCH('Hybrid GCAM-EPS CO2e baseline'!$B141,'GCAM baselines'!$A$520:$A$550,0),MATCH('Hybrid GCAM-EPS CO2e baseline'!D$109,'GCAM baselines'!$B$519:$N$519,0))</f>
        <v>1659.2018346747923</v>
      </c>
      <c r="E141" s="45">
        <f>INDEX('GCAM baselines'!$B$520:$N$550,MATCH('Hybrid GCAM-EPS CO2e baseline'!$B141,'GCAM baselines'!$A$520:$A$550,0),MATCH('Hybrid GCAM-EPS CO2e baseline'!E$109,'GCAM baselines'!$B$519:$N$519,0))</f>
        <v>146.37411632999999</v>
      </c>
      <c r="F141" s="45">
        <f>INDEX('GCAM baselines'!$B$520:$N$550,MATCH('Hybrid GCAM-EPS CO2e baseline'!$B141,'GCAM baselines'!$A$520:$A$550,0),MATCH('Hybrid GCAM-EPS CO2e baseline'!F$109,'GCAM baselines'!$B$519:$N$519,0))</f>
        <v>1911.6708991752007</v>
      </c>
      <c r="G141" s="45">
        <f>INDEX('GCAM baselines'!$B$520:$N$550,MATCH('Hybrid GCAM-EPS CO2e baseline'!$B141,'GCAM baselines'!$A$520:$A$550,0),MATCH('Hybrid GCAM-EPS CO2e baseline'!G$109,'GCAM baselines'!$B$519:$N$519,0))</f>
        <v>453.53985328331953</v>
      </c>
      <c r="H141" s="45">
        <f>INDEX('GCAM baselines'!$B$520:$N$550,MATCH('Hybrid GCAM-EPS CO2e baseline'!$B141,'GCAM baselines'!$A$520:$A$550,0),MATCH('Hybrid GCAM-EPS CO2e baseline'!H$109,'GCAM baselines'!$B$519:$N$519,0))</f>
        <v>289.85699463103424</v>
      </c>
      <c r="I141" s="45">
        <f>INDEX('GCAM baselines'!$B$520:$N$550,MATCH('Hybrid GCAM-EPS CO2e baseline'!$B141,'GCAM baselines'!$A$520:$A$550,0),MATCH('Hybrid GCAM-EPS CO2e baseline'!I$109,'GCAM baselines'!$B$519:$N$519,0))</f>
        <v>656.36533823894035</v>
      </c>
      <c r="J141" s="45">
        <f>INDEX('GCAM baselines'!$B$520:$N$550,MATCH('Hybrid GCAM-EPS CO2e baseline'!$B141,'GCAM baselines'!$A$520:$A$550,0),MATCH('Hybrid GCAM-EPS CO2e baseline'!J$109,'GCAM baselines'!$B$519:$N$519,0))</f>
        <v>1367.4303973444228</v>
      </c>
      <c r="K141" s="45">
        <f>INDEX('GCAM baselines'!$B$520:$N$550,MATCH('Hybrid GCAM-EPS CO2e baseline'!$B141,'GCAM baselines'!$A$520:$A$550,0),MATCH('Hybrid GCAM-EPS CO2e baseline'!K$109,'GCAM baselines'!$B$519:$N$519,0))</f>
        <v>0</v>
      </c>
      <c r="L141" s="45">
        <f>INDEX('GCAM baselines'!$B$520:$N$550,MATCH('Hybrid GCAM-EPS CO2e baseline'!$B141,'GCAM baselines'!$A$520:$A$550,0),MATCH('Hybrid GCAM-EPS CO2e baseline'!L$109,'GCAM baselines'!$B$519:$N$519,0))</f>
        <v>10.39561311028775</v>
      </c>
      <c r="M141" s="45">
        <f>INDEX('GCAM baselines'!$B$520:$N$550,MATCH('Hybrid GCAM-EPS CO2e baseline'!$B141,'GCAM baselines'!$A$520:$A$550,0),MATCH('Hybrid GCAM-EPS CO2e baseline'!M$109,'GCAM baselines'!$B$519:$N$519,0))</f>
        <v>-304.75654095448772</v>
      </c>
      <c r="N141" s="45">
        <f t="shared" si="52"/>
        <v>6190.0785058335105</v>
      </c>
      <c r="O141" s="28">
        <f t="shared" si="53"/>
        <v>0.10784689513878699</v>
      </c>
      <c r="P141" s="45">
        <f t="array" ref="P141:X141">TRANSPOSE('EPS baselines'!H92:H100)</f>
        <v>1617.85</v>
      </c>
      <c r="Q141" s="45">
        <v>1204.99</v>
      </c>
      <c r="R141" s="45">
        <v>318.41399999999999</v>
      </c>
      <c r="S141" s="45">
        <v>238.22499999999999</v>
      </c>
      <c r="T141" s="45">
        <v>2545.5100000000002</v>
      </c>
      <c r="U141" s="45">
        <v>1857.7160000000001</v>
      </c>
      <c r="V141" s="45">
        <v>687.79499999999996</v>
      </c>
      <c r="W141" s="45">
        <v>74.909899999999993</v>
      </c>
      <c r="X141" s="45">
        <v>-705.24099999999999</v>
      </c>
      <c r="Y141" s="45">
        <f>SUM(P141:S141,U141:X141)</f>
        <v>5294.6588999999994</v>
      </c>
      <c r="Z141" s="65">
        <f>P141</f>
        <v>1617.85</v>
      </c>
      <c r="AA141" s="65">
        <f>Q141</f>
        <v>1204.99</v>
      </c>
      <c r="AB141" s="65">
        <f>SUM(R141:S141)</f>
        <v>556.63900000000001</v>
      </c>
      <c r="AC141" s="65">
        <f t="shared" ref="AC141" si="84">V141</f>
        <v>687.79499999999996</v>
      </c>
      <c r="AD141" s="65">
        <f t="shared" ref="AD141" si="85">U141</f>
        <v>1857.7160000000001</v>
      </c>
      <c r="AE141" s="65">
        <f>W141</f>
        <v>74.909899999999993</v>
      </c>
      <c r="AF141" s="65">
        <f>X141</f>
        <v>-705.24099999999999</v>
      </c>
      <c r="AG141" s="45">
        <f t="shared" si="59"/>
        <v>5294.6589000000004</v>
      </c>
      <c r="AH141" s="28">
        <f t="shared" si="51"/>
        <v>9.8757812098555192E-2</v>
      </c>
    </row>
    <row r="142" spans="1:34">
      <c r="A142" s="227" t="s">
        <v>618</v>
      </c>
      <c r="B142" s="226"/>
      <c r="C142" s="226"/>
      <c r="D142" s="224">
        <f>SUM(D110:D141)</f>
        <v>7783.7267860565171</v>
      </c>
      <c r="E142" s="224">
        <f t="shared" ref="E142:N142" si="86">SUM(E110:E141)</f>
        <v>1402.1381379716495</v>
      </c>
      <c r="F142" s="224">
        <f t="shared" si="86"/>
        <v>13797.961989546866</v>
      </c>
      <c r="G142" s="224">
        <f t="shared" si="86"/>
        <v>5198.7089443250861</v>
      </c>
      <c r="H142" s="224">
        <f t="shared" si="86"/>
        <v>2312.3766748845219</v>
      </c>
      <c r="I142" s="224">
        <f t="shared" si="86"/>
        <v>7427.3252720754135</v>
      </c>
      <c r="J142" s="224">
        <f t="shared" si="86"/>
        <v>21360.004814977889</v>
      </c>
      <c r="K142" s="224">
        <f t="shared" si="86"/>
        <v>1278.1388863998702</v>
      </c>
      <c r="L142" s="224">
        <f t="shared" si="86"/>
        <v>178.69275659541321</v>
      </c>
      <c r="M142" s="224">
        <f t="shared" si="86"/>
        <v>-3342.1645245643131</v>
      </c>
      <c r="N142" s="224">
        <f t="shared" si="86"/>
        <v>57396.909738268922</v>
      </c>
      <c r="O142" s="225">
        <f>SUM(O110:O141)</f>
        <v>0.99999999999999978</v>
      </c>
      <c r="P142" s="46">
        <f t="shared" ref="P142:AH142" si="87">SUM(P111:P141)</f>
        <v>5968.5191000000013</v>
      </c>
      <c r="Q142" s="46">
        <f t="shared" si="87"/>
        <v>8381.8241000000016</v>
      </c>
      <c r="R142" s="46">
        <f t="shared" si="87"/>
        <v>1520.5403000000001</v>
      </c>
      <c r="S142" s="46">
        <f t="shared" si="87"/>
        <v>851.07029999999997</v>
      </c>
      <c r="T142" s="46">
        <f t="shared" si="87"/>
        <v>17135.756000000001</v>
      </c>
      <c r="U142" s="46">
        <f t="shared" si="87"/>
        <v>13100.710600000002</v>
      </c>
      <c r="V142" s="46">
        <f t="shared" si="87"/>
        <v>4035.0561000000002</v>
      </c>
      <c r="W142" s="46">
        <f t="shared" si="87"/>
        <v>619.64816399999995</v>
      </c>
      <c r="X142" s="46">
        <f t="shared" si="87"/>
        <v>-814.28728235583628</v>
      </c>
      <c r="Y142" s="46">
        <f t="shared" si="87"/>
        <v>33663.081381644159</v>
      </c>
      <c r="Z142" s="46">
        <f t="shared" si="87"/>
        <v>9364.8497721220938</v>
      </c>
      <c r="AA142" s="46">
        <f t="shared" si="87"/>
        <v>12155.7173650726</v>
      </c>
      <c r="AB142" s="46">
        <f t="shared" si="87"/>
        <v>5345.4908435896505</v>
      </c>
      <c r="AC142" s="46">
        <f t="shared" si="87"/>
        <v>7302.0811622600804</v>
      </c>
      <c r="AD142" s="46">
        <f t="shared" si="87"/>
        <v>19986.879841559661</v>
      </c>
      <c r="AE142" s="46">
        <f t="shared" si="87"/>
        <v>1061.3891113448599</v>
      </c>
      <c r="AF142" s="46">
        <f t="shared" si="87"/>
        <v>-1603.8503904764516</v>
      </c>
      <c r="AG142" s="46">
        <f t="shared" si="87"/>
        <v>53612.5577054725</v>
      </c>
      <c r="AH142" s="47">
        <f t="shared" si="87"/>
        <v>0.99999999999999956</v>
      </c>
    </row>
    <row r="143" spans="1:34">
      <c r="Z143" s="77">
        <f t="shared" ref="Z143:AF143" si="88">Z142/$AG$142</f>
        <v>0.17467642233316127</v>
      </c>
      <c r="AA143" s="77">
        <f t="shared" si="88"/>
        <v>0.2267326515524889</v>
      </c>
      <c r="AB143" s="77">
        <f t="shared" si="88"/>
        <v>9.9705947120743502E-2</v>
      </c>
      <c r="AC143" s="77">
        <f t="shared" si="88"/>
        <v>0.13620094759095444</v>
      </c>
      <c r="AD143" s="77">
        <f t="shared" si="88"/>
        <v>0.37280220711274703</v>
      </c>
      <c r="AE143" s="77">
        <f t="shared" si="88"/>
        <v>1.9797397415279791E-2</v>
      </c>
      <c r="AF143" s="77">
        <f t="shared" si="88"/>
        <v>-2.9915573125375038E-2</v>
      </c>
    </row>
    <row r="145" spans="1:34">
      <c r="A145" s="481" t="s">
        <v>605</v>
      </c>
      <c r="B145" s="481"/>
      <c r="C145" s="481"/>
      <c r="D145" s="479" t="s">
        <v>520</v>
      </c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60"/>
      <c r="P145" s="480" t="s">
        <v>519</v>
      </c>
      <c r="Q145" s="480"/>
      <c r="R145" s="480"/>
      <c r="S145" s="480"/>
      <c r="T145" s="480"/>
      <c r="U145" s="480"/>
      <c r="V145" s="480"/>
      <c r="W145" s="480"/>
      <c r="X145" s="480"/>
      <c r="Y145" s="480"/>
      <c r="Z145" s="478" t="s">
        <v>608</v>
      </c>
      <c r="AA145" s="478"/>
      <c r="AB145" s="478"/>
      <c r="AC145" s="478"/>
      <c r="AD145" s="478"/>
      <c r="AE145" s="478"/>
      <c r="AF145" s="478"/>
      <c r="AG145" s="478"/>
      <c r="AH145" s="478"/>
    </row>
    <row r="146" spans="1:34" ht="43.2">
      <c r="A146" s="43" t="s">
        <v>609</v>
      </c>
      <c r="B146" s="43" t="s">
        <v>610</v>
      </c>
      <c r="C146" s="43" t="s">
        <v>611</v>
      </c>
      <c r="D146" s="59" t="s">
        <v>79</v>
      </c>
      <c r="E146" s="59" t="s">
        <v>403</v>
      </c>
      <c r="F146" s="59" t="s">
        <v>81</v>
      </c>
      <c r="G146" s="59" t="s">
        <v>374</v>
      </c>
      <c r="H146" s="59" t="s">
        <v>373</v>
      </c>
      <c r="I146" s="59" t="s">
        <v>105</v>
      </c>
      <c r="J146" s="59" t="s">
        <v>85</v>
      </c>
      <c r="K146" s="59" t="s">
        <v>377</v>
      </c>
      <c r="L146" s="59" t="s">
        <v>371</v>
      </c>
      <c r="M146" s="59" t="s">
        <v>372</v>
      </c>
      <c r="N146" s="59" t="s">
        <v>612</v>
      </c>
      <c r="O146" s="59" t="s">
        <v>613</v>
      </c>
      <c r="P146" s="61" t="s">
        <v>79</v>
      </c>
      <c r="Q146" s="61" t="s">
        <v>81</v>
      </c>
      <c r="R146" s="61" t="s">
        <v>374</v>
      </c>
      <c r="S146" s="61" t="s">
        <v>373</v>
      </c>
      <c r="T146" s="61" t="s">
        <v>526</v>
      </c>
      <c r="U146" s="61" t="s">
        <v>528</v>
      </c>
      <c r="V146" s="61" t="s">
        <v>105</v>
      </c>
      <c r="W146" s="61" t="s">
        <v>87</v>
      </c>
      <c r="X146" s="61" t="s">
        <v>103</v>
      </c>
      <c r="Y146" s="61" t="s">
        <v>614</v>
      </c>
      <c r="Z146" s="64" t="s">
        <v>79</v>
      </c>
      <c r="AA146" s="64" t="s">
        <v>81</v>
      </c>
      <c r="AB146" s="64" t="s">
        <v>83</v>
      </c>
      <c r="AC146" s="64" t="s">
        <v>105</v>
      </c>
      <c r="AD146" s="64" t="s">
        <v>85</v>
      </c>
      <c r="AE146" s="64" t="s">
        <v>87</v>
      </c>
      <c r="AF146" s="64" t="s">
        <v>103</v>
      </c>
      <c r="AG146" s="64" t="s">
        <v>615</v>
      </c>
      <c r="AH146" s="64" t="s">
        <v>616</v>
      </c>
    </row>
    <row r="147" spans="1:34">
      <c r="A147" s="182" t="s">
        <v>519</v>
      </c>
      <c r="B147" s="11" t="s">
        <v>382</v>
      </c>
      <c r="C147" s="11" t="s">
        <v>617</v>
      </c>
      <c r="D147" s="207">
        <f>INDEX('GCAM baselines'!$B$573:$N$603,MATCH('Hybrid GCAM-EPS CO2e baseline'!$B147,'GCAM baselines'!$A$573:$A$603,0),MATCH('Hybrid GCAM-EPS CO2e baseline'!D$146,'GCAM baselines'!$B$572:$N$572,0))</f>
        <v>602.09907391992499</v>
      </c>
      <c r="E147" s="207">
        <f>INDEX('GCAM baselines'!$B$573:$N$603,MATCH('Hybrid GCAM-EPS CO2e baseline'!$B147,'GCAM baselines'!$A$573:$A$603,0),MATCH('Hybrid GCAM-EPS CO2e baseline'!E$146,'GCAM baselines'!$B$572:$N$572,0))</f>
        <v>208.30204193054993</v>
      </c>
      <c r="F147" s="207">
        <f>INDEX('GCAM baselines'!$B$573:$N$603,MATCH('Hybrid GCAM-EPS CO2e baseline'!$B147,'GCAM baselines'!$A$573:$A$603,0),MATCH('Hybrid GCAM-EPS CO2e baseline'!F$146,'GCAM baselines'!$B$572:$N$572,0))</f>
        <v>845.92497728116064</v>
      </c>
      <c r="G147" s="207">
        <f>INDEX('GCAM baselines'!$B$573:$N$603,MATCH('Hybrid GCAM-EPS CO2e baseline'!$B147,'GCAM baselines'!$A$573:$A$603,0),MATCH('Hybrid GCAM-EPS CO2e baseline'!G$146,'GCAM baselines'!$B$572:$N$572,0))</f>
        <v>513.03333295509572</v>
      </c>
      <c r="H147" s="207">
        <f>INDEX('GCAM baselines'!$B$573:$N$603,MATCH('Hybrid GCAM-EPS CO2e baseline'!$B147,'GCAM baselines'!$A$573:$A$603,0),MATCH('Hybrid GCAM-EPS CO2e baseline'!H$146,'GCAM baselines'!$B$572:$N$572,0))</f>
        <v>227.22884862744982</v>
      </c>
      <c r="I147" s="207">
        <f>INDEX('GCAM baselines'!$B$573:$N$603,MATCH('Hybrid GCAM-EPS CO2e baseline'!$B147,'GCAM baselines'!$A$573:$A$603,0),MATCH('Hybrid GCAM-EPS CO2e baseline'!I$146,'GCAM baselines'!$B$572:$N$572,0))</f>
        <v>435.99721246069481</v>
      </c>
      <c r="J147" s="207">
        <f>INDEX('GCAM baselines'!$B$573:$N$603,MATCH('Hybrid GCAM-EPS CO2e baseline'!$B147,'GCAM baselines'!$A$573:$A$603,0),MATCH('Hybrid GCAM-EPS CO2e baseline'!J$146,'GCAM baselines'!$B$572:$N$572,0))</f>
        <v>1525.4949871010861</v>
      </c>
      <c r="K147" s="207">
        <f>INDEX('GCAM baselines'!$B$573:$N$603,MATCH('Hybrid GCAM-EPS CO2e baseline'!$B147,'GCAM baselines'!$A$573:$A$603,0),MATCH('Hybrid GCAM-EPS CO2e baseline'!K$146,'GCAM baselines'!$B$572:$N$572,0))</f>
        <v>75.975259148500015</v>
      </c>
      <c r="L147" s="207">
        <f>INDEX('GCAM baselines'!$B$573:$N$603,MATCH('Hybrid GCAM-EPS CO2e baseline'!$B147,'GCAM baselines'!$A$573:$A$603,0),MATCH('Hybrid GCAM-EPS CO2e baseline'!L$146,'GCAM baselines'!$B$572:$N$572,0))</f>
        <v>45.708760211720659</v>
      </c>
      <c r="M147" s="207">
        <f>INDEX('GCAM baselines'!$B$573:$N$603,MATCH('Hybrid GCAM-EPS CO2e baseline'!$B147,'GCAM baselines'!$A$573:$A$603,0),MATCH('Hybrid GCAM-EPS CO2e baseline'!M$146,'GCAM baselines'!$B$572:$N$572,0))</f>
        <v>-934.80231571446723</v>
      </c>
      <c r="N147" s="207">
        <f>SUM(D147:M147)</f>
        <v>3544.9621779217159</v>
      </c>
      <c r="O147" s="29">
        <f>N147/$N$179</f>
        <v>5.6804175105205378E-2</v>
      </c>
      <c r="P147" s="207">
        <f t="array" ref="P147:X147">TRANSPOSE('EPS baselines'!M199:M207)</f>
        <v>1119.29</v>
      </c>
      <c r="Q147" s="207">
        <v>168.30099999999999</v>
      </c>
      <c r="R147" s="207">
        <v>334.738</v>
      </c>
      <c r="S147" s="207">
        <v>139.72399999999999</v>
      </c>
      <c r="T147" s="207">
        <v>1338.64</v>
      </c>
      <c r="U147" s="207">
        <v>846.4923</v>
      </c>
      <c r="V147" s="207">
        <v>492.14400000000001</v>
      </c>
      <c r="W147" s="207">
        <v>62.976300000000002</v>
      </c>
      <c r="X147" s="207">
        <v>-185.95599999999999</v>
      </c>
      <c r="Y147" s="207">
        <f>SUM(P147:S147,U147:X147)</f>
        <v>2977.7095999999997</v>
      </c>
      <c r="Z147" s="223">
        <f>P147</f>
        <v>1119.29</v>
      </c>
      <c r="AA147" s="223">
        <f>Q147</f>
        <v>168.30099999999999</v>
      </c>
      <c r="AB147" s="223">
        <f>SUM(R147:S147)</f>
        <v>474.46199999999999</v>
      </c>
      <c r="AC147" s="223">
        <f>V147</f>
        <v>492.14400000000001</v>
      </c>
      <c r="AD147" s="223">
        <f>U147</f>
        <v>846.4923</v>
      </c>
      <c r="AE147" s="223">
        <f>W147</f>
        <v>62.976300000000002</v>
      </c>
      <c r="AF147" s="223">
        <f>X147</f>
        <v>-185.95599999999999</v>
      </c>
      <c r="AG147" s="207">
        <f>SUM(Z147:AF147)</f>
        <v>2977.7095999999997</v>
      </c>
      <c r="AH147" s="29" t="s">
        <v>198</v>
      </c>
    </row>
    <row r="148" spans="1:34">
      <c r="A148" s="12" t="s">
        <v>519</v>
      </c>
      <c r="B148" t="s">
        <v>130</v>
      </c>
      <c r="C148" t="s">
        <v>130</v>
      </c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28"/>
      <c r="P148" s="45">
        <f t="array" ref="P148:X148">TRANSPOSE('EPS baselines'!N199:N207)</f>
        <v>958.42769847269085</v>
      </c>
      <c r="Q148" s="45">
        <v>161.13499401409831</v>
      </c>
      <c r="R148" s="45">
        <v>272.72467250914531</v>
      </c>
      <c r="S148" s="45">
        <v>124.67645911942877</v>
      </c>
      <c r="T148" s="45">
        <v>1198.9471568787321</v>
      </c>
      <c r="U148" s="45">
        <v>759.04741746595084</v>
      </c>
      <c r="V148" s="45">
        <v>439.14267625370127</v>
      </c>
      <c r="W148" s="45">
        <v>48.382816088904782</v>
      </c>
      <c r="X148" s="45">
        <v>-168.59939116402464</v>
      </c>
      <c r="Y148" s="45">
        <f t="shared" ref="Y148:Y149" si="89">SUM(P148:S148,U148:X148)</f>
        <v>2594.9373427598953</v>
      </c>
      <c r="Z148" s="65">
        <f t="shared" ref="Z148:Z149" si="90">P148</f>
        <v>958.42769847269085</v>
      </c>
      <c r="AA148" s="65">
        <f t="shared" ref="AA148:AA149" si="91">Q148</f>
        <v>161.13499401409831</v>
      </c>
      <c r="AB148" s="65">
        <f t="shared" ref="AB148:AB149" si="92">SUM(R148:S148)</f>
        <v>397.40113162857409</v>
      </c>
      <c r="AC148" s="65">
        <f t="shared" ref="AC148:AC149" si="93">V148</f>
        <v>439.14267625370127</v>
      </c>
      <c r="AD148" s="65">
        <f t="shared" ref="AD148:AD149" si="94">U148</f>
        <v>759.04741746595084</v>
      </c>
      <c r="AE148" s="65">
        <f t="shared" ref="AE148:AE149" si="95">W148</f>
        <v>48.382816088904782</v>
      </c>
      <c r="AF148" s="65">
        <f t="shared" ref="AF148:AF149" si="96">X148</f>
        <v>-168.59939116402464</v>
      </c>
      <c r="AG148" s="45">
        <f t="shared" ref="AG148:AG178" si="97">SUM(Z148:AF148)</f>
        <v>2594.9373427598953</v>
      </c>
      <c r="AH148" s="28">
        <f>AG148/$AG$179</f>
        <v>4.077120333101493E-2</v>
      </c>
    </row>
    <row r="149" spans="1:34">
      <c r="A149" s="12" t="s">
        <v>519</v>
      </c>
      <c r="B149" t="s">
        <v>540</v>
      </c>
      <c r="C149" t="s">
        <v>540</v>
      </c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28"/>
      <c r="P149" s="45">
        <f t="array" ref="P149:X149">TRANSPOSE('EPS baselines'!O199:O207)</f>
        <v>160.86230152730911</v>
      </c>
      <c r="Q149" s="45">
        <v>7.1660059859016769</v>
      </c>
      <c r="R149" s="45">
        <v>62.013327490854692</v>
      </c>
      <c r="S149" s="45">
        <v>15.047540880571219</v>
      </c>
      <c r="T149" s="45">
        <v>139.69284312126797</v>
      </c>
      <c r="U149" s="45">
        <v>87.444882534049157</v>
      </c>
      <c r="V149" s="45">
        <v>53.001323746298738</v>
      </c>
      <c r="W149" s="45">
        <v>14.59348391109522</v>
      </c>
      <c r="X149" s="45">
        <v>0</v>
      </c>
      <c r="Y149" s="45">
        <f t="shared" si="89"/>
        <v>400.12886607607982</v>
      </c>
      <c r="Z149" s="65">
        <f t="shared" si="90"/>
        <v>160.86230152730911</v>
      </c>
      <c r="AA149" s="65">
        <f t="shared" si="91"/>
        <v>7.1660059859016769</v>
      </c>
      <c r="AB149" s="65">
        <f t="shared" si="92"/>
        <v>77.060868371425912</v>
      </c>
      <c r="AC149" s="65">
        <f t="shared" si="93"/>
        <v>53.001323746298738</v>
      </c>
      <c r="AD149" s="65">
        <f t="shared" si="94"/>
        <v>87.444882534049157</v>
      </c>
      <c r="AE149" s="65">
        <f t="shared" si="95"/>
        <v>14.59348391109522</v>
      </c>
      <c r="AF149" s="65">
        <f t="shared" si="96"/>
        <v>0</v>
      </c>
      <c r="AG149" s="45">
        <f t="shared" si="97"/>
        <v>400.12886607607982</v>
      </c>
      <c r="AH149" s="28">
        <f t="shared" ref="AH149:AH178" si="98">AG149/$AG$179</f>
        <v>6.2867550166145853E-3</v>
      </c>
    </row>
    <row r="150" spans="1:34">
      <c r="A150" s="12" t="s">
        <v>520</v>
      </c>
      <c r="B150" t="s">
        <v>370</v>
      </c>
      <c r="C150" t="s">
        <v>288</v>
      </c>
      <c r="D150" s="45">
        <f>INDEX('GCAM baselines'!$B$573:$N$603,MATCH('Hybrid GCAM-EPS CO2e baseline'!$B150,'GCAM baselines'!$A$573:$A$603,0),MATCH('Hybrid GCAM-EPS CO2e baseline'!D$146,'GCAM baselines'!$B$572:$N$572,0))</f>
        <v>178.74332119853963</v>
      </c>
      <c r="E150" s="45">
        <f>INDEX('GCAM baselines'!$B$573:$N$603,MATCH('Hybrid GCAM-EPS CO2e baseline'!$B150,'GCAM baselines'!$A$573:$A$603,0),MATCH('Hybrid GCAM-EPS CO2e baseline'!E$146,'GCAM baselines'!$B$572:$N$572,0))</f>
        <v>44.820961220600005</v>
      </c>
      <c r="F150" s="45">
        <f>INDEX('GCAM baselines'!$B$573:$N$603,MATCH('Hybrid GCAM-EPS CO2e baseline'!$B150,'GCAM baselines'!$A$573:$A$603,0),MATCH('Hybrid GCAM-EPS CO2e baseline'!F$146,'GCAM baselines'!$B$572:$N$572,0))</f>
        <v>283.41450961316787</v>
      </c>
      <c r="G150" s="45">
        <f>INDEX('GCAM baselines'!$B$573:$N$603,MATCH('Hybrid GCAM-EPS CO2e baseline'!$B150,'GCAM baselines'!$A$573:$A$603,0),MATCH('Hybrid GCAM-EPS CO2e baseline'!G$146,'GCAM baselines'!$B$572:$N$572,0))</f>
        <v>371.2035412542952</v>
      </c>
      <c r="H150" s="45">
        <f>INDEX('GCAM baselines'!$B$573:$N$603,MATCH('Hybrid GCAM-EPS CO2e baseline'!$B150,'GCAM baselines'!$A$573:$A$603,0),MATCH('Hybrid GCAM-EPS CO2e baseline'!H$146,'GCAM baselines'!$B$572:$N$572,0))</f>
        <v>60.647091993236728</v>
      </c>
      <c r="I150" s="45">
        <f>INDEX('GCAM baselines'!$B$573:$N$603,MATCH('Hybrid GCAM-EPS CO2e baseline'!$B150,'GCAM baselines'!$A$573:$A$603,0),MATCH('Hybrid GCAM-EPS CO2e baseline'!I$146,'GCAM baselines'!$B$572:$N$572,0))</f>
        <v>629.72539584030005</v>
      </c>
      <c r="J150" s="45">
        <f>INDEX('GCAM baselines'!$B$573:$N$603,MATCH('Hybrid GCAM-EPS CO2e baseline'!$B150,'GCAM baselines'!$A$573:$A$603,0),MATCH('Hybrid GCAM-EPS CO2e baseline'!J$146,'GCAM baselines'!$B$572:$N$572,0))</f>
        <v>924.95173140239183</v>
      </c>
      <c r="K150" s="45">
        <f>INDEX('GCAM baselines'!$B$573:$N$603,MATCH('Hybrid GCAM-EPS CO2e baseline'!$B150,'GCAM baselines'!$A$573:$A$603,0),MATCH('Hybrid GCAM-EPS CO2e baseline'!K$146,'GCAM baselines'!$B$572:$N$572,0))</f>
        <v>0</v>
      </c>
      <c r="L150" s="45">
        <f>INDEX('GCAM baselines'!$B$573:$N$603,MATCH('Hybrid GCAM-EPS CO2e baseline'!$B150,'GCAM baselines'!$A$573:$A$603,0),MATCH('Hybrid GCAM-EPS CO2e baseline'!L$146,'GCAM baselines'!$B$572:$N$572,0))</f>
        <v>24.204899873901301</v>
      </c>
      <c r="M150" s="45">
        <f>INDEX('GCAM baselines'!$B$573:$N$603,MATCH('Hybrid GCAM-EPS CO2e baseline'!$B150,'GCAM baselines'!$A$573:$A$603,0),MATCH('Hybrid GCAM-EPS CO2e baseline'!M$146,'GCAM baselines'!$B$572:$N$572,0))</f>
        <v>-819.93031623145498</v>
      </c>
      <c r="N150" s="45">
        <f t="shared" ref="N150:N178" si="99">SUM(D150:M150)</f>
        <v>1697.7811361649779</v>
      </c>
      <c r="O150" s="28">
        <f>N150/$N$179</f>
        <v>2.720510180607057E-2</v>
      </c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>
        <f t="shared" ref="Z150:Z155" si="100">SUM(D150:E150)</f>
        <v>223.56428241913963</v>
      </c>
      <c r="AA150" s="45">
        <f t="shared" ref="AA150:AA155" si="101">F150</f>
        <v>283.41450961316787</v>
      </c>
      <c r="AB150" s="45">
        <f t="shared" ref="AB150:AB155" si="102">SUM(G150:H150)</f>
        <v>431.85063324753196</v>
      </c>
      <c r="AC150" s="45">
        <f>I150</f>
        <v>629.72539584030005</v>
      </c>
      <c r="AD150" s="45">
        <f>J150</f>
        <v>924.95173140239183</v>
      </c>
      <c r="AE150" s="45">
        <f t="shared" ref="AE150:AE155" si="103">SUM(K150:L150)</f>
        <v>24.204899873901301</v>
      </c>
      <c r="AF150" s="45">
        <f t="shared" ref="AF150:AF155" si="104">M150</f>
        <v>-819.93031623145498</v>
      </c>
      <c r="AG150" s="45">
        <f t="shared" si="97"/>
        <v>1697.7811361649779</v>
      </c>
      <c r="AH150" s="28">
        <f t="shared" si="98"/>
        <v>2.667524135304284E-2</v>
      </c>
    </row>
    <row r="151" spans="1:34">
      <c r="A151" s="12" t="s">
        <v>520</v>
      </c>
      <c r="B151" t="s">
        <v>378</v>
      </c>
      <c r="C151" t="s">
        <v>286</v>
      </c>
      <c r="D151" s="45">
        <f>INDEX('GCAM baselines'!$B$573:$N$603,MATCH('Hybrid GCAM-EPS CO2e baseline'!$B151,'GCAM baselines'!$A$573:$A$603,0),MATCH('Hybrid GCAM-EPS CO2e baseline'!D$146,'GCAM baselines'!$B$572:$N$572,0))</f>
        <v>332.33365489941951</v>
      </c>
      <c r="E151" s="45">
        <f>INDEX('GCAM baselines'!$B$573:$N$603,MATCH('Hybrid GCAM-EPS CO2e baseline'!$B151,'GCAM baselines'!$A$573:$A$603,0),MATCH('Hybrid GCAM-EPS CO2e baseline'!E$146,'GCAM baselines'!$B$572:$N$572,0))</f>
        <v>39.830309075400002</v>
      </c>
      <c r="F151" s="45">
        <f>INDEX('GCAM baselines'!$B$573:$N$603,MATCH('Hybrid GCAM-EPS CO2e baseline'!$B151,'GCAM baselines'!$A$573:$A$603,0),MATCH('Hybrid GCAM-EPS CO2e baseline'!F$146,'GCAM baselines'!$B$572:$N$572,0))</f>
        <v>299.69507966817304</v>
      </c>
      <c r="G151" s="45">
        <f>INDEX('GCAM baselines'!$B$573:$N$603,MATCH('Hybrid GCAM-EPS CO2e baseline'!$B151,'GCAM baselines'!$A$573:$A$603,0),MATCH('Hybrid GCAM-EPS CO2e baseline'!G$146,'GCAM baselines'!$B$572:$N$572,0))</f>
        <v>160.59550684679692</v>
      </c>
      <c r="H151" s="45">
        <f>INDEX('GCAM baselines'!$B$573:$N$603,MATCH('Hybrid GCAM-EPS CO2e baseline'!$B151,'GCAM baselines'!$A$573:$A$603,0),MATCH('Hybrid GCAM-EPS CO2e baseline'!H$146,'GCAM baselines'!$B$572:$N$572,0))</f>
        <v>57.875197459633242</v>
      </c>
      <c r="I151" s="45">
        <f>INDEX('GCAM baselines'!$B$573:$N$603,MATCH('Hybrid GCAM-EPS CO2e baseline'!$B151,'GCAM baselines'!$A$573:$A$603,0),MATCH('Hybrid GCAM-EPS CO2e baseline'!I$146,'GCAM baselines'!$B$572:$N$572,0))</f>
        <v>150.52492830233427</v>
      </c>
      <c r="J151" s="45">
        <f>INDEX('GCAM baselines'!$B$573:$N$603,MATCH('Hybrid GCAM-EPS CO2e baseline'!$B151,'GCAM baselines'!$A$573:$A$603,0),MATCH('Hybrid GCAM-EPS CO2e baseline'!J$146,'GCAM baselines'!$B$572:$N$572,0))</f>
        <v>538.54534860214676</v>
      </c>
      <c r="K151" s="45">
        <f>INDEX('GCAM baselines'!$B$573:$N$603,MATCH('Hybrid GCAM-EPS CO2e baseline'!$B151,'GCAM baselines'!$A$573:$A$603,0),MATCH('Hybrid GCAM-EPS CO2e baseline'!K$146,'GCAM baselines'!$B$572:$N$572,0))</f>
        <v>0</v>
      </c>
      <c r="L151" s="45">
        <f>INDEX('GCAM baselines'!$B$573:$N$603,MATCH('Hybrid GCAM-EPS CO2e baseline'!$B151,'GCAM baselines'!$A$573:$A$603,0),MATCH('Hybrid GCAM-EPS CO2e baseline'!L$146,'GCAM baselines'!$B$572:$N$572,0))</f>
        <v>22.166859668960107</v>
      </c>
      <c r="M151" s="45">
        <f>INDEX('GCAM baselines'!$B$573:$N$603,MATCH('Hybrid GCAM-EPS CO2e baseline'!$B151,'GCAM baselines'!$A$573:$A$603,0),MATCH('Hybrid GCAM-EPS CO2e baseline'!M$146,'GCAM baselines'!$B$572:$N$572,0))</f>
        <v>-57.956506752136391</v>
      </c>
      <c r="N151" s="45">
        <f t="shared" si="99"/>
        <v>1543.6103777707274</v>
      </c>
      <c r="O151" s="28">
        <f t="shared" ref="O151:O178" si="105">N151/$N$179</f>
        <v>2.4734682569873372E-2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>
        <f t="shared" si="100"/>
        <v>372.16396397481952</v>
      </c>
      <c r="AA151" s="45">
        <f t="shared" si="101"/>
        <v>299.69507966817304</v>
      </c>
      <c r="AB151" s="45">
        <f t="shared" si="102"/>
        <v>218.47070430643015</v>
      </c>
      <c r="AC151" s="45">
        <f t="shared" ref="AC151:AC155" si="106">I151</f>
        <v>150.52492830233427</v>
      </c>
      <c r="AD151" s="45">
        <f t="shared" ref="AD151:AD155" si="107">J151</f>
        <v>538.54534860214676</v>
      </c>
      <c r="AE151" s="45">
        <f t="shared" si="103"/>
        <v>22.166859668960107</v>
      </c>
      <c r="AF151" s="45">
        <f t="shared" si="104"/>
        <v>-57.956506752136391</v>
      </c>
      <c r="AG151" s="45">
        <f t="shared" si="97"/>
        <v>1543.6103777707274</v>
      </c>
      <c r="AH151" s="28">
        <f t="shared" si="98"/>
        <v>2.4252937263224833E-2</v>
      </c>
    </row>
    <row r="152" spans="1:34">
      <c r="A152" s="12" t="s">
        <v>520</v>
      </c>
      <c r="B152" t="s">
        <v>379</v>
      </c>
      <c r="C152" t="s">
        <v>297</v>
      </c>
      <c r="D152" s="45">
        <f>INDEX('GCAM baselines'!$B$573:$N$603,MATCH('Hybrid GCAM-EPS CO2e baseline'!$B152,'GCAM baselines'!$A$573:$A$603,0),MATCH('Hybrid GCAM-EPS CO2e baseline'!D$146,'GCAM baselines'!$B$572:$N$572,0))</f>
        <v>103.52601163548276</v>
      </c>
      <c r="E152" s="45">
        <f>INDEX('GCAM baselines'!$B$573:$N$603,MATCH('Hybrid GCAM-EPS CO2e baseline'!$B152,'GCAM baselines'!$A$573:$A$603,0),MATCH('Hybrid GCAM-EPS CO2e baseline'!E$146,'GCAM baselines'!$B$572:$N$572,0))</f>
        <v>13.68209105685</v>
      </c>
      <c r="F152" s="45">
        <f>INDEX('GCAM baselines'!$B$573:$N$603,MATCH('Hybrid GCAM-EPS CO2e baseline'!$B152,'GCAM baselines'!$A$573:$A$603,0),MATCH('Hybrid GCAM-EPS CO2e baseline'!F$146,'GCAM baselines'!$B$572:$N$572,0))</f>
        <v>215.26251970566213</v>
      </c>
      <c r="G152" s="45">
        <f>INDEX('GCAM baselines'!$B$573:$N$603,MATCH('Hybrid GCAM-EPS CO2e baseline'!$B152,'GCAM baselines'!$A$573:$A$603,0),MATCH('Hybrid GCAM-EPS CO2e baseline'!G$146,'GCAM baselines'!$B$572:$N$572,0))</f>
        <v>198.01499725515629</v>
      </c>
      <c r="H152" s="45">
        <f>INDEX('GCAM baselines'!$B$573:$N$603,MATCH('Hybrid GCAM-EPS CO2e baseline'!$B152,'GCAM baselines'!$A$573:$A$603,0),MATCH('Hybrid GCAM-EPS CO2e baseline'!H$146,'GCAM baselines'!$B$572:$N$572,0))</f>
        <v>43.151393689681647</v>
      </c>
      <c r="I152" s="45">
        <f>INDEX('GCAM baselines'!$B$573:$N$603,MATCH('Hybrid GCAM-EPS CO2e baseline'!$B152,'GCAM baselines'!$A$573:$A$603,0),MATCH('Hybrid GCAM-EPS CO2e baseline'!I$146,'GCAM baselines'!$B$572:$N$572,0))</f>
        <v>366.9811939511855</v>
      </c>
      <c r="J152" s="45">
        <f>INDEX('GCAM baselines'!$B$573:$N$603,MATCH('Hybrid GCAM-EPS CO2e baseline'!$B152,'GCAM baselines'!$A$573:$A$603,0),MATCH('Hybrid GCAM-EPS CO2e baseline'!J$146,'GCAM baselines'!$B$572:$N$572,0))</f>
        <v>658.93150985830243</v>
      </c>
      <c r="K152" s="45">
        <f>INDEX('GCAM baselines'!$B$573:$N$603,MATCH('Hybrid GCAM-EPS CO2e baseline'!$B152,'GCAM baselines'!$A$573:$A$603,0),MATCH('Hybrid GCAM-EPS CO2e baseline'!K$146,'GCAM baselines'!$B$572:$N$572,0))</f>
        <v>0</v>
      </c>
      <c r="L152" s="45">
        <f>INDEX('GCAM baselines'!$B$573:$N$603,MATCH('Hybrid GCAM-EPS CO2e baseline'!$B152,'GCAM baselines'!$A$573:$A$603,0),MATCH('Hybrid GCAM-EPS CO2e baseline'!L$146,'GCAM baselines'!$B$572:$N$572,0))</f>
        <v>22.155763374453219</v>
      </c>
      <c r="M152" s="45">
        <f>INDEX('GCAM baselines'!$B$573:$N$603,MATCH('Hybrid GCAM-EPS CO2e baseline'!$B152,'GCAM baselines'!$A$573:$A$603,0),MATCH('Hybrid GCAM-EPS CO2e baseline'!M$146,'GCAM baselines'!$B$572:$N$572,0))</f>
        <v>-169.79381457703772</v>
      </c>
      <c r="N152" s="45">
        <f t="shared" si="99"/>
        <v>1451.9116659497363</v>
      </c>
      <c r="O152" s="28">
        <f t="shared" si="105"/>
        <v>2.3265310141687097E-2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>
        <f t="shared" si="100"/>
        <v>117.20810269233276</v>
      </c>
      <c r="AA152" s="45">
        <f t="shared" si="101"/>
        <v>215.26251970566213</v>
      </c>
      <c r="AB152" s="45">
        <f t="shared" si="102"/>
        <v>241.16639094483793</v>
      </c>
      <c r="AC152" s="45">
        <f t="shared" si="106"/>
        <v>366.9811939511855</v>
      </c>
      <c r="AD152" s="45">
        <f t="shared" si="107"/>
        <v>658.93150985830243</v>
      </c>
      <c r="AE152" s="45">
        <f t="shared" si="103"/>
        <v>22.155763374453219</v>
      </c>
      <c r="AF152" s="45">
        <f t="shared" si="104"/>
        <v>-169.79381457703772</v>
      </c>
      <c r="AG152" s="45">
        <f t="shared" si="97"/>
        <v>1451.9116659497363</v>
      </c>
      <c r="AH152" s="28">
        <f t="shared" si="98"/>
        <v>2.2812183082675165E-2</v>
      </c>
    </row>
    <row r="153" spans="1:34">
      <c r="A153" s="12" t="s">
        <v>520</v>
      </c>
      <c r="B153" t="s">
        <v>380</v>
      </c>
      <c r="C153" t="s">
        <v>284</v>
      </c>
      <c r="D153" s="45">
        <f>INDEX('GCAM baselines'!$B$573:$N$603,MATCH('Hybrid GCAM-EPS CO2e baseline'!$B153,'GCAM baselines'!$A$573:$A$603,0),MATCH('Hybrid GCAM-EPS CO2e baseline'!D$146,'GCAM baselines'!$B$572:$N$572,0))</f>
        <v>359.80266648357008</v>
      </c>
      <c r="E153" s="45">
        <f>INDEX('GCAM baselines'!$B$573:$N$603,MATCH('Hybrid GCAM-EPS CO2e baseline'!$B153,'GCAM baselines'!$A$573:$A$603,0),MATCH('Hybrid GCAM-EPS CO2e baseline'!E$146,'GCAM baselines'!$B$572:$N$572,0))</f>
        <v>39.471960165599995</v>
      </c>
      <c r="F153" s="45">
        <f>INDEX('GCAM baselines'!$B$573:$N$603,MATCH('Hybrid GCAM-EPS CO2e baseline'!$B153,'GCAM baselines'!$A$573:$A$603,0),MATCH('Hybrid GCAM-EPS CO2e baseline'!F$146,'GCAM baselines'!$B$572:$N$572,0))</f>
        <v>472.97670760783296</v>
      </c>
      <c r="G153" s="45">
        <f>INDEX('GCAM baselines'!$B$573:$N$603,MATCH('Hybrid GCAM-EPS CO2e baseline'!$B153,'GCAM baselines'!$A$573:$A$603,0),MATCH('Hybrid GCAM-EPS CO2e baseline'!G$146,'GCAM baselines'!$B$572:$N$572,0))</f>
        <v>1112.0839961965639</v>
      </c>
      <c r="H153" s="45">
        <f>INDEX('GCAM baselines'!$B$573:$N$603,MATCH('Hybrid GCAM-EPS CO2e baseline'!$B153,'GCAM baselines'!$A$573:$A$603,0),MATCH('Hybrid GCAM-EPS CO2e baseline'!H$146,'GCAM baselines'!$B$572:$N$572,0))</f>
        <v>333.56555941975051</v>
      </c>
      <c r="I153" s="45">
        <f>INDEX('GCAM baselines'!$B$573:$N$603,MATCH('Hybrid GCAM-EPS CO2e baseline'!$B153,'GCAM baselines'!$A$573:$A$603,0),MATCH('Hybrid GCAM-EPS CO2e baseline'!I$146,'GCAM baselines'!$B$572:$N$572,0))</f>
        <v>993.60911807510786</v>
      </c>
      <c r="J153" s="45">
        <f>INDEX('GCAM baselines'!$B$573:$N$603,MATCH('Hybrid GCAM-EPS CO2e baseline'!$B153,'GCAM baselines'!$A$573:$A$603,0),MATCH('Hybrid GCAM-EPS CO2e baseline'!J$146,'GCAM baselines'!$B$572:$N$572,0))</f>
        <v>1873.4696228925052</v>
      </c>
      <c r="K153" s="45">
        <f>INDEX('GCAM baselines'!$B$573:$N$603,MATCH('Hybrid GCAM-EPS CO2e baseline'!$B153,'GCAM baselines'!$A$573:$A$603,0),MATCH('Hybrid GCAM-EPS CO2e baseline'!K$146,'GCAM baselines'!$B$572:$N$572,0))</f>
        <v>0</v>
      </c>
      <c r="L153" s="45">
        <f>INDEX('GCAM baselines'!$B$573:$N$603,MATCH('Hybrid GCAM-EPS CO2e baseline'!$B153,'GCAM baselines'!$A$573:$A$603,0),MATCH('Hybrid GCAM-EPS CO2e baseline'!L$146,'GCAM baselines'!$B$572:$N$572,0))</f>
        <v>67.892598573916857</v>
      </c>
      <c r="M153" s="45">
        <f>INDEX('GCAM baselines'!$B$573:$N$603,MATCH('Hybrid GCAM-EPS CO2e baseline'!$B153,'GCAM baselines'!$A$573:$A$603,0),MATCH('Hybrid GCAM-EPS CO2e baseline'!M$146,'GCAM baselines'!$B$572:$N$572,0))</f>
        <v>-1461.5776295625383</v>
      </c>
      <c r="N153" s="45">
        <f t="shared" si="99"/>
        <v>3791.2945998523091</v>
      </c>
      <c r="O153" s="28">
        <f t="shared" si="105"/>
        <v>6.075138506884966E-2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>
        <f t="shared" si="100"/>
        <v>399.27462664917005</v>
      </c>
      <c r="AA153" s="45">
        <f t="shared" si="101"/>
        <v>472.97670760783296</v>
      </c>
      <c r="AB153" s="45">
        <f t="shared" si="102"/>
        <v>1445.6495556163145</v>
      </c>
      <c r="AC153" s="45">
        <f t="shared" si="106"/>
        <v>993.60911807510786</v>
      </c>
      <c r="AD153" s="45">
        <f t="shared" si="107"/>
        <v>1873.4696228925052</v>
      </c>
      <c r="AE153" s="45">
        <f t="shared" si="103"/>
        <v>67.892598573916857</v>
      </c>
      <c r="AF153" s="45">
        <f t="shared" si="104"/>
        <v>-1461.5776295625383</v>
      </c>
      <c r="AG153" s="45">
        <f t="shared" si="97"/>
        <v>3791.2945998523091</v>
      </c>
      <c r="AH153" s="28">
        <f t="shared" si="98"/>
        <v>5.9568160075092802E-2</v>
      </c>
    </row>
    <row r="154" spans="1:34">
      <c r="A154" s="12" t="s">
        <v>520</v>
      </c>
      <c r="B154" t="s">
        <v>300</v>
      </c>
      <c r="C154" t="s">
        <v>300</v>
      </c>
      <c r="D154" s="45">
        <f>INDEX('GCAM baselines'!$B$573:$N$603,MATCH('Hybrid GCAM-EPS CO2e baseline'!$B154,'GCAM baselines'!$A$573:$A$603,0),MATCH('Hybrid GCAM-EPS CO2e baseline'!D$146,'GCAM baselines'!$B$572:$N$572,0))</f>
        <v>39.416284031273698</v>
      </c>
      <c r="E154" s="45">
        <f>INDEX('GCAM baselines'!$B$573:$N$603,MATCH('Hybrid GCAM-EPS CO2e baseline'!$B154,'GCAM baselines'!$A$573:$A$603,0),MATCH('Hybrid GCAM-EPS CO2e baseline'!E$146,'GCAM baselines'!$B$572:$N$572,0))</f>
        <v>12.1437273445</v>
      </c>
      <c r="F154" s="45">
        <f>INDEX('GCAM baselines'!$B$573:$N$603,MATCH('Hybrid GCAM-EPS CO2e baseline'!$B154,'GCAM baselines'!$A$573:$A$603,0),MATCH('Hybrid GCAM-EPS CO2e baseline'!F$146,'GCAM baselines'!$B$572:$N$572,0))</f>
        <v>62.852819117879847</v>
      </c>
      <c r="G154" s="45">
        <f>INDEX('GCAM baselines'!$B$573:$N$603,MATCH('Hybrid GCAM-EPS CO2e baseline'!$B154,'GCAM baselines'!$A$573:$A$603,0),MATCH('Hybrid GCAM-EPS CO2e baseline'!G$146,'GCAM baselines'!$B$572:$N$572,0))</f>
        <v>38.447525457788956</v>
      </c>
      <c r="H154" s="45">
        <f>INDEX('GCAM baselines'!$B$573:$N$603,MATCH('Hybrid GCAM-EPS CO2e baseline'!$B154,'GCAM baselines'!$A$573:$A$603,0),MATCH('Hybrid GCAM-EPS CO2e baseline'!H$146,'GCAM baselines'!$B$572:$N$572,0))</f>
        <v>17.283798224703244</v>
      </c>
      <c r="I154" s="45">
        <f>INDEX('GCAM baselines'!$B$573:$N$603,MATCH('Hybrid GCAM-EPS CO2e baseline'!$B154,'GCAM baselines'!$A$573:$A$603,0),MATCH('Hybrid GCAM-EPS CO2e baseline'!I$146,'GCAM baselines'!$B$572:$N$572,0))</f>
        <v>166.06837021212891</v>
      </c>
      <c r="J154" s="45">
        <f>INDEX('GCAM baselines'!$B$573:$N$603,MATCH('Hybrid GCAM-EPS CO2e baseline'!$B154,'GCAM baselines'!$A$573:$A$603,0),MATCH('Hybrid GCAM-EPS CO2e baseline'!J$146,'GCAM baselines'!$B$572:$N$572,0))</f>
        <v>112.84869527133908</v>
      </c>
      <c r="K154" s="45">
        <f>INDEX('GCAM baselines'!$B$573:$N$603,MATCH('Hybrid GCAM-EPS CO2e baseline'!$B154,'GCAM baselines'!$A$573:$A$603,0),MATCH('Hybrid GCAM-EPS CO2e baseline'!K$146,'GCAM baselines'!$B$572:$N$572,0))</f>
        <v>0</v>
      </c>
      <c r="L154" s="45">
        <f>INDEX('GCAM baselines'!$B$573:$N$603,MATCH('Hybrid GCAM-EPS CO2e baseline'!$B154,'GCAM baselines'!$A$573:$A$603,0),MATCH('Hybrid GCAM-EPS CO2e baseline'!L$146,'GCAM baselines'!$B$572:$N$572,0))</f>
        <v>5.7636758689013012</v>
      </c>
      <c r="M154" s="45">
        <f>INDEX('GCAM baselines'!$B$573:$N$603,MATCH('Hybrid GCAM-EPS CO2e baseline'!$B154,'GCAM baselines'!$A$573:$A$603,0),MATCH('Hybrid GCAM-EPS CO2e baseline'!M$146,'GCAM baselines'!$B$572:$N$572,0))</f>
        <v>-12.487961433983582</v>
      </c>
      <c r="N154" s="45">
        <f t="shared" si="99"/>
        <v>442.3369340945315</v>
      </c>
      <c r="O154" s="28">
        <f t="shared" si="105"/>
        <v>7.0879697437382172E-3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>
        <f t="shared" si="100"/>
        <v>51.560011375773698</v>
      </c>
      <c r="AA154" s="45">
        <f t="shared" si="101"/>
        <v>62.852819117879847</v>
      </c>
      <c r="AB154" s="45">
        <f t="shared" si="102"/>
        <v>55.731323682492203</v>
      </c>
      <c r="AC154" s="45">
        <f t="shared" si="106"/>
        <v>166.06837021212891</v>
      </c>
      <c r="AD154" s="45">
        <f t="shared" si="107"/>
        <v>112.84869527133908</v>
      </c>
      <c r="AE154" s="45">
        <f t="shared" si="103"/>
        <v>5.7636758689013012</v>
      </c>
      <c r="AF154" s="45">
        <f t="shared" si="104"/>
        <v>-12.487961433983582</v>
      </c>
      <c r="AG154" s="45">
        <f t="shared" si="97"/>
        <v>442.3369340945315</v>
      </c>
      <c r="AH154" s="28">
        <f t="shared" si="98"/>
        <v>6.9499208260669762E-3</v>
      </c>
    </row>
    <row r="155" spans="1:34">
      <c r="A155" s="12" t="s">
        <v>520</v>
      </c>
      <c r="B155" t="s">
        <v>381</v>
      </c>
      <c r="C155" t="s">
        <v>291</v>
      </c>
      <c r="D155" s="45">
        <f>INDEX('GCAM baselines'!$B$573:$N$603,MATCH('Hybrid GCAM-EPS CO2e baseline'!$B155,'GCAM baselines'!$A$573:$A$603,0),MATCH('Hybrid GCAM-EPS CO2e baseline'!D$146,'GCAM baselines'!$B$572:$N$572,0))</f>
        <v>102.99606833330397</v>
      </c>
      <c r="E155" s="45">
        <f>INDEX('GCAM baselines'!$B$573:$N$603,MATCH('Hybrid GCAM-EPS CO2e baseline'!$B155,'GCAM baselines'!$A$573:$A$603,0),MATCH('Hybrid GCAM-EPS CO2e baseline'!E$146,'GCAM baselines'!$B$572:$N$572,0))</f>
        <v>23.271682240749996</v>
      </c>
      <c r="F155" s="45">
        <f>INDEX('GCAM baselines'!$B$573:$N$603,MATCH('Hybrid GCAM-EPS CO2e baseline'!$B155,'GCAM baselines'!$A$573:$A$603,0),MATCH('Hybrid GCAM-EPS CO2e baseline'!F$146,'GCAM baselines'!$B$572:$N$572,0))</f>
        <v>152.40579811303283</v>
      </c>
      <c r="G155" s="45">
        <f>INDEX('GCAM baselines'!$B$573:$N$603,MATCH('Hybrid GCAM-EPS CO2e baseline'!$B155,'GCAM baselines'!$A$573:$A$603,0),MATCH('Hybrid GCAM-EPS CO2e baseline'!G$146,'GCAM baselines'!$B$572:$N$572,0))</f>
        <v>24.590861009082467</v>
      </c>
      <c r="H155" s="45">
        <f>INDEX('GCAM baselines'!$B$573:$N$603,MATCH('Hybrid GCAM-EPS CO2e baseline'!$B155,'GCAM baselines'!$A$573:$A$603,0),MATCH('Hybrid GCAM-EPS CO2e baseline'!H$146,'GCAM baselines'!$B$572:$N$572,0))</f>
        <v>16.336918379160039</v>
      </c>
      <c r="I155" s="45">
        <f>INDEX('GCAM baselines'!$B$573:$N$603,MATCH('Hybrid GCAM-EPS CO2e baseline'!$B155,'GCAM baselines'!$A$573:$A$603,0),MATCH('Hybrid GCAM-EPS CO2e baseline'!I$146,'GCAM baselines'!$B$572:$N$572,0))</f>
        <v>193.11345528991714</v>
      </c>
      <c r="J155" s="45">
        <f>INDEX('GCAM baselines'!$B$573:$N$603,MATCH('Hybrid GCAM-EPS CO2e baseline'!$B155,'GCAM baselines'!$A$573:$A$603,0),MATCH('Hybrid GCAM-EPS CO2e baseline'!J$146,'GCAM baselines'!$B$572:$N$572,0))</f>
        <v>236.17669507178547</v>
      </c>
      <c r="K155" s="45">
        <f>INDEX('GCAM baselines'!$B$573:$N$603,MATCH('Hybrid GCAM-EPS CO2e baseline'!$B155,'GCAM baselines'!$A$573:$A$603,0),MATCH('Hybrid GCAM-EPS CO2e baseline'!K$146,'GCAM baselines'!$B$572:$N$572,0))</f>
        <v>0</v>
      </c>
      <c r="L155" s="45">
        <f>INDEX('GCAM baselines'!$B$573:$N$603,MATCH('Hybrid GCAM-EPS CO2e baseline'!$B155,'GCAM baselines'!$A$573:$A$603,0),MATCH('Hybrid GCAM-EPS CO2e baseline'!L$146,'GCAM baselines'!$B$572:$N$572,0))</f>
        <v>7.8492736426315055</v>
      </c>
      <c r="M155" s="45">
        <f>INDEX('GCAM baselines'!$B$573:$N$603,MATCH('Hybrid GCAM-EPS CO2e baseline'!$B155,'GCAM baselines'!$A$573:$A$603,0),MATCH('Hybrid GCAM-EPS CO2e baseline'!M$146,'GCAM baselines'!$B$572:$N$572,0))</f>
        <v>-20.289212496094478</v>
      </c>
      <c r="N155" s="45">
        <f t="shared" si="99"/>
        <v>736.451539583569</v>
      </c>
      <c r="O155" s="28">
        <f t="shared" si="105"/>
        <v>1.1800837388772547E-2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>
        <f t="shared" si="100"/>
        <v>126.26775057405396</v>
      </c>
      <c r="AA155" s="45">
        <f t="shared" si="101"/>
        <v>152.40579811303283</v>
      </c>
      <c r="AB155" s="45">
        <f t="shared" si="102"/>
        <v>40.927779388242506</v>
      </c>
      <c r="AC155" s="45">
        <f t="shared" si="106"/>
        <v>193.11345528991714</v>
      </c>
      <c r="AD155" s="45">
        <f t="shared" si="107"/>
        <v>236.17669507178547</v>
      </c>
      <c r="AE155" s="45">
        <f t="shared" si="103"/>
        <v>7.8492736426315055</v>
      </c>
      <c r="AF155" s="45">
        <f t="shared" si="104"/>
        <v>-20.289212496094478</v>
      </c>
      <c r="AG155" s="45">
        <f t="shared" si="97"/>
        <v>736.451539583569</v>
      </c>
      <c r="AH155" s="28">
        <f t="shared" si="98"/>
        <v>1.157099825457286E-2</v>
      </c>
    </row>
    <row r="156" spans="1:34">
      <c r="A156" s="12" t="s">
        <v>519</v>
      </c>
      <c r="B156" t="s">
        <v>283</v>
      </c>
      <c r="C156" t="s">
        <v>283</v>
      </c>
      <c r="D156" s="45">
        <f>INDEX('GCAM baselines'!$B$573:$N$603,MATCH('Hybrid GCAM-EPS CO2e baseline'!$B156,'GCAM baselines'!$A$573:$A$603,0),MATCH('Hybrid GCAM-EPS CO2e baseline'!D$146,'GCAM baselines'!$B$572:$N$572,0))</f>
        <v>212.35247610780567</v>
      </c>
      <c r="E156" s="45">
        <f>INDEX('GCAM baselines'!$B$573:$N$603,MATCH('Hybrid GCAM-EPS CO2e baseline'!$B156,'GCAM baselines'!$A$573:$A$603,0),MATCH('Hybrid GCAM-EPS CO2e baseline'!E$146,'GCAM baselines'!$B$572:$N$572,0))</f>
        <v>31.6285218027</v>
      </c>
      <c r="F156" s="45">
        <f>INDEX('GCAM baselines'!$B$573:$N$603,MATCH('Hybrid GCAM-EPS CO2e baseline'!$B156,'GCAM baselines'!$A$573:$A$603,0),MATCH('Hybrid GCAM-EPS CO2e baseline'!F$146,'GCAM baselines'!$B$572:$N$572,0))</f>
        <v>150.1971426307714</v>
      </c>
      <c r="G156" s="45">
        <f>INDEX('GCAM baselines'!$B$573:$N$603,MATCH('Hybrid GCAM-EPS CO2e baseline'!$B156,'GCAM baselines'!$A$573:$A$603,0),MATCH('Hybrid GCAM-EPS CO2e baseline'!G$146,'GCAM baselines'!$B$572:$N$572,0))</f>
        <v>47.468694109697907</v>
      </c>
      <c r="H156" s="45">
        <f>INDEX('GCAM baselines'!$B$573:$N$603,MATCH('Hybrid GCAM-EPS CO2e baseline'!$B156,'GCAM baselines'!$A$573:$A$603,0),MATCH('Hybrid GCAM-EPS CO2e baseline'!H$146,'GCAM baselines'!$B$572:$N$572,0))</f>
        <v>34.109255012854511</v>
      </c>
      <c r="I156" s="45">
        <f>INDEX('GCAM baselines'!$B$573:$N$603,MATCH('Hybrid GCAM-EPS CO2e baseline'!$B156,'GCAM baselines'!$A$573:$A$603,0),MATCH('Hybrid GCAM-EPS CO2e baseline'!I$146,'GCAM baselines'!$B$572:$N$572,0))</f>
        <v>551.94606888364933</v>
      </c>
      <c r="J156" s="45">
        <f>INDEX('GCAM baselines'!$B$573:$N$603,MATCH('Hybrid GCAM-EPS CO2e baseline'!$B156,'GCAM baselines'!$A$573:$A$603,0),MATCH('Hybrid GCAM-EPS CO2e baseline'!J$146,'GCAM baselines'!$B$572:$N$572,0))</f>
        <v>629.65087298456808</v>
      </c>
      <c r="K156" s="45">
        <f>INDEX('GCAM baselines'!$B$573:$N$603,MATCH('Hybrid GCAM-EPS CO2e baseline'!$B156,'GCAM baselines'!$A$573:$A$603,0),MATCH('Hybrid GCAM-EPS CO2e baseline'!K$146,'GCAM baselines'!$B$572:$N$572,0))</f>
        <v>0</v>
      </c>
      <c r="L156" s="45">
        <f>INDEX('GCAM baselines'!$B$573:$N$603,MATCH('Hybrid GCAM-EPS CO2e baseline'!$B156,'GCAM baselines'!$A$573:$A$603,0),MATCH('Hybrid GCAM-EPS CO2e baseline'!L$146,'GCAM baselines'!$B$572:$N$572,0))</f>
        <v>12.496530425199662</v>
      </c>
      <c r="M156" s="45">
        <f>INDEX('GCAM baselines'!$B$573:$N$603,MATCH('Hybrid GCAM-EPS CO2e baseline'!$B156,'GCAM baselines'!$A$573:$A$603,0),MATCH('Hybrid GCAM-EPS CO2e baseline'!M$146,'GCAM baselines'!$B$572:$N$572,0))</f>
        <v>-239.32931824644731</v>
      </c>
      <c r="N156" s="45">
        <f t="shared" si="99"/>
        <v>1430.5202437107991</v>
      </c>
      <c r="O156" s="28">
        <f t="shared" si="105"/>
        <v>2.2922535794988042E-2</v>
      </c>
      <c r="P156" s="45">
        <f t="array" ref="P156:X156">TRANSPOSE('EPS baselines'!K472:K480)</f>
        <v>376.03300000000002</v>
      </c>
      <c r="Q156" s="45">
        <v>29.715199999999999</v>
      </c>
      <c r="R156" s="45">
        <v>17.546299999999999</v>
      </c>
      <c r="S156" s="45">
        <v>3.6530200000000002</v>
      </c>
      <c r="T156" s="45">
        <v>1319.69</v>
      </c>
      <c r="U156" s="45">
        <v>611.43200000000002</v>
      </c>
      <c r="V156" s="45">
        <v>708.25699999999995</v>
      </c>
      <c r="W156" s="45">
        <v>0</v>
      </c>
      <c r="X156" s="45">
        <v>702.92499999999995</v>
      </c>
      <c r="Y156" s="45">
        <f>SUM(P156:S156,U156:X156)</f>
        <v>2449.5615200000002</v>
      </c>
      <c r="Z156" s="65">
        <f>P156</f>
        <v>376.03300000000002</v>
      </c>
      <c r="AA156" s="65">
        <f>Q156</f>
        <v>29.715199999999999</v>
      </c>
      <c r="AB156" s="65">
        <f>SUM(R156:S156)</f>
        <v>21.19932</v>
      </c>
      <c r="AC156" s="65">
        <f>V156</f>
        <v>708.25699999999995</v>
      </c>
      <c r="AD156" s="65">
        <f>U156</f>
        <v>611.43200000000002</v>
      </c>
      <c r="AE156" s="65">
        <f>W156</f>
        <v>0</v>
      </c>
      <c r="AF156" s="65">
        <f>X156</f>
        <v>702.92499999999995</v>
      </c>
      <c r="AG156" s="45">
        <f t="shared" si="97"/>
        <v>2449.5615200000002</v>
      </c>
      <c r="AH156" s="28">
        <f t="shared" si="98"/>
        <v>3.8487083737262687E-2</v>
      </c>
    </row>
    <row r="157" spans="1:34">
      <c r="A157" s="12" t="s">
        <v>519</v>
      </c>
      <c r="B157" t="s">
        <v>282</v>
      </c>
      <c r="C157" t="s">
        <v>282</v>
      </c>
      <c r="D157" s="45">
        <f>INDEX('GCAM baselines'!$B$573:$N$603,MATCH('Hybrid GCAM-EPS CO2e baseline'!$B157,'GCAM baselines'!$A$573:$A$603,0),MATCH('Hybrid GCAM-EPS CO2e baseline'!D$146,'GCAM baselines'!$B$572:$N$572,0))</f>
        <v>123.12833668735479</v>
      </c>
      <c r="E157" s="45">
        <f>INDEX('GCAM baselines'!$B$573:$N$603,MATCH('Hybrid GCAM-EPS CO2e baseline'!$B157,'GCAM baselines'!$A$573:$A$603,0),MATCH('Hybrid GCAM-EPS CO2e baseline'!E$146,'GCAM baselines'!$B$572:$N$572,0))</f>
        <v>4.2416490766650004</v>
      </c>
      <c r="F157" s="45">
        <f>INDEX('GCAM baselines'!$B$573:$N$603,MATCH('Hybrid GCAM-EPS CO2e baseline'!$B157,'GCAM baselines'!$A$573:$A$603,0),MATCH('Hybrid GCAM-EPS CO2e baseline'!F$146,'GCAM baselines'!$B$572:$N$572,0))</f>
        <v>101.04912921965357</v>
      </c>
      <c r="G157" s="45">
        <f>INDEX('GCAM baselines'!$B$573:$N$603,MATCH('Hybrid GCAM-EPS CO2e baseline'!$B157,'GCAM baselines'!$A$573:$A$603,0),MATCH('Hybrid GCAM-EPS CO2e baseline'!G$146,'GCAM baselines'!$B$572:$N$572,0))</f>
        <v>48.447016152060463</v>
      </c>
      <c r="H157" s="45">
        <f>INDEX('GCAM baselines'!$B$573:$N$603,MATCH('Hybrid GCAM-EPS CO2e baseline'!$B157,'GCAM baselines'!$A$573:$A$603,0),MATCH('Hybrid GCAM-EPS CO2e baseline'!H$146,'GCAM baselines'!$B$572:$N$572,0))</f>
        <v>43.894314122369458</v>
      </c>
      <c r="I157" s="45">
        <f>INDEX('GCAM baselines'!$B$573:$N$603,MATCH('Hybrid GCAM-EPS CO2e baseline'!$B157,'GCAM baselines'!$A$573:$A$603,0),MATCH('Hybrid GCAM-EPS CO2e baseline'!I$146,'GCAM baselines'!$B$572:$N$572,0))</f>
        <v>98.517124394841332</v>
      </c>
      <c r="J157" s="45">
        <f>INDEX('GCAM baselines'!$B$573:$N$603,MATCH('Hybrid GCAM-EPS CO2e baseline'!$B157,'GCAM baselines'!$A$573:$A$603,0),MATCH('Hybrid GCAM-EPS CO2e baseline'!J$146,'GCAM baselines'!$B$572:$N$572,0))</f>
        <v>328.98428118568035</v>
      </c>
      <c r="K157" s="45">
        <f>INDEX('GCAM baselines'!$B$573:$N$603,MATCH('Hybrid GCAM-EPS CO2e baseline'!$B157,'GCAM baselines'!$A$573:$A$603,0),MATCH('Hybrid GCAM-EPS CO2e baseline'!K$146,'GCAM baselines'!$B$572:$N$572,0))</f>
        <v>0</v>
      </c>
      <c r="L157" s="45">
        <f>INDEX('GCAM baselines'!$B$573:$N$603,MATCH('Hybrid GCAM-EPS CO2e baseline'!$B157,'GCAM baselines'!$A$573:$A$603,0),MATCH('Hybrid GCAM-EPS CO2e baseline'!L$146,'GCAM baselines'!$B$572:$N$572,0))</f>
        <v>9.5207024425992017</v>
      </c>
      <c r="M157" s="45">
        <f>INDEX('GCAM baselines'!$B$573:$N$603,MATCH('Hybrid GCAM-EPS CO2e baseline'!$B157,'GCAM baselines'!$A$573:$A$603,0),MATCH('Hybrid GCAM-EPS CO2e baseline'!M$146,'GCAM baselines'!$B$572:$N$572,0))</f>
        <v>-18.681050980273923</v>
      </c>
      <c r="N157" s="45">
        <f t="shared" si="99"/>
        <v>739.1015023009503</v>
      </c>
      <c r="O157" s="28">
        <f t="shared" si="105"/>
        <v>1.1843300167968866E-2</v>
      </c>
      <c r="P157" s="45">
        <f t="array" ref="P157:X157">TRANSPOSE('EPS baselines'!K287:K295)</f>
        <v>124.895</v>
      </c>
      <c r="Q157" s="45">
        <v>35.449399999999997</v>
      </c>
      <c r="R157" s="45">
        <v>36.409999999999997</v>
      </c>
      <c r="S157" s="45">
        <v>44.176099999999998</v>
      </c>
      <c r="T157" s="45">
        <v>439.69200000000001</v>
      </c>
      <c r="U157" s="45">
        <v>361.23950000000002</v>
      </c>
      <c r="V157" s="45">
        <v>78.451700000000002</v>
      </c>
      <c r="W157" s="45">
        <v>3.8035000000000001</v>
      </c>
      <c r="X157" s="45">
        <v>-30</v>
      </c>
      <c r="Y157" s="45">
        <f>SUM(P157:S157,U157:X157)</f>
        <v>654.42520000000002</v>
      </c>
      <c r="Z157" s="65">
        <f>P157</f>
        <v>124.895</v>
      </c>
      <c r="AA157" s="65">
        <f>Q157</f>
        <v>35.449399999999997</v>
      </c>
      <c r="AB157" s="65">
        <f>SUM(R157:S157)</f>
        <v>80.586099999999988</v>
      </c>
      <c r="AC157" s="65">
        <f>V157</f>
        <v>78.451700000000002</v>
      </c>
      <c r="AD157" s="65">
        <f>U157</f>
        <v>361.23950000000002</v>
      </c>
      <c r="AE157" s="65">
        <f>W157</f>
        <v>3.8035000000000001</v>
      </c>
      <c r="AF157" s="65">
        <f>X157</f>
        <v>-30</v>
      </c>
      <c r="AG157" s="45">
        <f t="shared" si="97"/>
        <v>654.42520000000002</v>
      </c>
      <c r="AH157" s="28">
        <f t="shared" si="98"/>
        <v>1.0282214701092659E-2</v>
      </c>
    </row>
    <row r="158" spans="1:34">
      <c r="A158" s="12" t="s">
        <v>520</v>
      </c>
      <c r="B158" t="s">
        <v>299</v>
      </c>
      <c r="C158" t="s">
        <v>299</v>
      </c>
      <c r="D158" s="45">
        <f>INDEX('GCAM baselines'!$B$573:$N$603,MATCH('Hybrid GCAM-EPS CO2e baseline'!$B158,'GCAM baselines'!$A$573:$A$603,0),MATCH('Hybrid GCAM-EPS CO2e baseline'!D$146,'GCAM baselines'!$B$572:$N$572,0))</f>
        <v>78.936135787240957</v>
      </c>
      <c r="E158" s="45">
        <f>INDEX('GCAM baselines'!$B$573:$N$603,MATCH('Hybrid GCAM-EPS CO2e baseline'!$B158,'GCAM baselines'!$A$573:$A$603,0),MATCH('Hybrid GCAM-EPS CO2e baseline'!E$146,'GCAM baselines'!$B$572:$N$572,0))</f>
        <v>52.141324391400005</v>
      </c>
      <c r="F158" s="45">
        <f>INDEX('GCAM baselines'!$B$573:$N$603,MATCH('Hybrid GCAM-EPS CO2e baseline'!$B158,'GCAM baselines'!$A$573:$A$603,0),MATCH('Hybrid GCAM-EPS CO2e baseline'!F$146,'GCAM baselines'!$B$572:$N$572,0))</f>
        <v>122.52436647273278</v>
      </c>
      <c r="G158" s="45">
        <f>INDEX('GCAM baselines'!$B$573:$N$603,MATCH('Hybrid GCAM-EPS CO2e baseline'!$B158,'GCAM baselines'!$A$573:$A$603,0),MATCH('Hybrid GCAM-EPS CO2e baseline'!G$146,'GCAM baselines'!$B$572:$N$572,0))</f>
        <v>44.008657062118381</v>
      </c>
      <c r="H158" s="45">
        <f>INDEX('GCAM baselines'!$B$573:$N$603,MATCH('Hybrid GCAM-EPS CO2e baseline'!$B158,'GCAM baselines'!$A$573:$A$603,0),MATCH('Hybrid GCAM-EPS CO2e baseline'!H$146,'GCAM baselines'!$B$572:$N$572,0))</f>
        <v>32.16152681042697</v>
      </c>
      <c r="I158" s="45">
        <f>INDEX('GCAM baselines'!$B$573:$N$603,MATCH('Hybrid GCAM-EPS CO2e baseline'!$B158,'GCAM baselines'!$A$573:$A$603,0),MATCH('Hybrid GCAM-EPS CO2e baseline'!I$146,'GCAM baselines'!$B$572:$N$572,0))</f>
        <v>101.80743694042721</v>
      </c>
      <c r="J158" s="45">
        <f>INDEX('GCAM baselines'!$B$573:$N$603,MATCH('Hybrid GCAM-EPS CO2e baseline'!$B158,'GCAM baselines'!$A$573:$A$603,0),MATCH('Hybrid GCAM-EPS CO2e baseline'!J$146,'GCAM baselines'!$B$572:$N$572,0))</f>
        <v>267.1999269550526</v>
      </c>
      <c r="K158" s="45">
        <f>INDEX('GCAM baselines'!$B$573:$N$603,MATCH('Hybrid GCAM-EPS CO2e baseline'!$B158,'GCAM baselines'!$A$573:$A$603,0),MATCH('Hybrid GCAM-EPS CO2e baseline'!K$146,'GCAM baselines'!$B$572:$N$572,0))</f>
        <v>0</v>
      </c>
      <c r="L158" s="45">
        <f>INDEX('GCAM baselines'!$B$573:$N$603,MATCH('Hybrid GCAM-EPS CO2e baseline'!$B158,'GCAM baselines'!$A$573:$A$603,0),MATCH('Hybrid GCAM-EPS CO2e baseline'!L$146,'GCAM baselines'!$B$572:$N$572,0))</f>
        <v>9.6928427652812754</v>
      </c>
      <c r="M158" s="45">
        <f>INDEX('GCAM baselines'!$B$573:$N$603,MATCH('Hybrid GCAM-EPS CO2e baseline'!$B158,'GCAM baselines'!$A$573:$A$603,0),MATCH('Hybrid GCAM-EPS CO2e baseline'!M$146,'GCAM baselines'!$B$572:$N$572,0))</f>
        <v>-167.54013240088381</v>
      </c>
      <c r="N158" s="45">
        <f t="shared" si="99"/>
        <v>540.93208478379643</v>
      </c>
      <c r="O158" s="28">
        <f t="shared" si="105"/>
        <v>8.6678501269925618E-3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>
        <f>SUM(D158:E158)</f>
        <v>131.07746017864096</v>
      </c>
      <c r="AA158" s="45">
        <f>F158</f>
        <v>122.52436647273278</v>
      </c>
      <c r="AB158" s="45">
        <f>SUM(G158:H158)</f>
        <v>76.170183872545351</v>
      </c>
      <c r="AC158" s="45">
        <f t="shared" ref="AC158:AC159" si="108">I158</f>
        <v>101.80743694042721</v>
      </c>
      <c r="AD158" s="45">
        <f t="shared" ref="AD158:AD159" si="109">J158</f>
        <v>267.1999269550526</v>
      </c>
      <c r="AE158" s="45">
        <f>SUM(K158:L158)</f>
        <v>9.6928427652812754</v>
      </c>
      <c r="AF158" s="45">
        <f>M158</f>
        <v>-167.54013240088381</v>
      </c>
      <c r="AG158" s="45">
        <f t="shared" si="97"/>
        <v>540.93208478379643</v>
      </c>
      <c r="AH158" s="28">
        <f t="shared" si="98"/>
        <v>8.4990306523291762E-3</v>
      </c>
    </row>
    <row r="159" spans="1:34">
      <c r="A159" s="12" t="s">
        <v>520</v>
      </c>
      <c r="B159" t="s">
        <v>287</v>
      </c>
      <c r="C159" t="s">
        <v>287</v>
      </c>
      <c r="D159" s="45">
        <f>INDEX('GCAM baselines'!$B$573:$N$603,MATCH('Hybrid GCAM-EPS CO2e baseline'!$B159,'GCAM baselines'!$A$573:$A$603,0),MATCH('Hybrid GCAM-EPS CO2e baseline'!D$146,'GCAM baselines'!$B$572:$N$572,0))</f>
        <v>77.350030420741575</v>
      </c>
      <c r="E159" s="45">
        <f>INDEX('GCAM baselines'!$B$573:$N$603,MATCH('Hybrid GCAM-EPS CO2e baseline'!$B159,'GCAM baselines'!$A$573:$A$603,0),MATCH('Hybrid GCAM-EPS CO2e baseline'!E$146,'GCAM baselines'!$B$572:$N$572,0))</f>
        <v>11.4861128306</v>
      </c>
      <c r="F159" s="45">
        <f>INDEX('GCAM baselines'!$B$573:$N$603,MATCH('Hybrid GCAM-EPS CO2e baseline'!$B159,'GCAM baselines'!$A$573:$A$603,0),MATCH('Hybrid GCAM-EPS CO2e baseline'!F$146,'GCAM baselines'!$B$572:$N$572,0))</f>
        <v>188.20527461844554</v>
      </c>
      <c r="G159" s="45">
        <f>INDEX('GCAM baselines'!$B$573:$N$603,MATCH('Hybrid GCAM-EPS CO2e baseline'!$B159,'GCAM baselines'!$A$573:$A$603,0),MATCH('Hybrid GCAM-EPS CO2e baseline'!G$146,'GCAM baselines'!$B$572:$N$572,0))</f>
        <v>96.789336508244119</v>
      </c>
      <c r="H159" s="45">
        <f>INDEX('GCAM baselines'!$B$573:$N$603,MATCH('Hybrid GCAM-EPS CO2e baseline'!$B159,'GCAM baselines'!$A$573:$A$603,0),MATCH('Hybrid GCAM-EPS CO2e baseline'!H$146,'GCAM baselines'!$B$572:$N$572,0))</f>
        <v>102.88587809223225</v>
      </c>
      <c r="I159" s="45">
        <f>INDEX('GCAM baselines'!$B$573:$N$603,MATCH('Hybrid GCAM-EPS CO2e baseline'!$B159,'GCAM baselines'!$A$573:$A$603,0),MATCH('Hybrid GCAM-EPS CO2e baseline'!I$146,'GCAM baselines'!$B$572:$N$572,0))</f>
        <v>198.54504529618262</v>
      </c>
      <c r="J159" s="45">
        <f>INDEX('GCAM baselines'!$B$573:$N$603,MATCH('Hybrid GCAM-EPS CO2e baseline'!$B159,'GCAM baselines'!$A$573:$A$603,0),MATCH('Hybrid GCAM-EPS CO2e baseline'!J$146,'GCAM baselines'!$B$572:$N$572,0))</f>
        <v>428.80174339914885</v>
      </c>
      <c r="K159" s="45">
        <f>INDEX('GCAM baselines'!$B$573:$N$603,MATCH('Hybrid GCAM-EPS CO2e baseline'!$B159,'GCAM baselines'!$A$573:$A$603,0),MATCH('Hybrid GCAM-EPS CO2e baseline'!K$146,'GCAM baselines'!$B$572:$N$572,0))</f>
        <v>0</v>
      </c>
      <c r="L159" s="45">
        <f>INDEX('GCAM baselines'!$B$573:$N$603,MATCH('Hybrid GCAM-EPS CO2e baseline'!$B159,'GCAM baselines'!$A$573:$A$603,0),MATCH('Hybrid GCAM-EPS CO2e baseline'!L$146,'GCAM baselines'!$B$572:$N$572,0))</f>
        <v>14.0969643888743</v>
      </c>
      <c r="M159" s="45">
        <f>INDEX('GCAM baselines'!$B$573:$N$603,MATCH('Hybrid GCAM-EPS CO2e baseline'!$B159,'GCAM baselines'!$A$573:$A$603,0),MATCH('Hybrid GCAM-EPS CO2e baseline'!M$146,'GCAM baselines'!$B$572:$N$572,0))</f>
        <v>-29.770893770597738</v>
      </c>
      <c r="N159" s="45">
        <f t="shared" si="99"/>
        <v>1088.3894917838716</v>
      </c>
      <c r="O159" s="28">
        <f t="shared" si="105"/>
        <v>1.7440261467106075E-2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>
        <f>SUM(D159:E159)</f>
        <v>88.836143251341582</v>
      </c>
      <c r="AA159" s="45">
        <f>F159</f>
        <v>188.20527461844554</v>
      </c>
      <c r="AB159" s="45">
        <f>SUM(G159:H159)</f>
        <v>199.67521460047635</v>
      </c>
      <c r="AC159" s="45">
        <f t="shared" si="108"/>
        <v>198.54504529618262</v>
      </c>
      <c r="AD159" s="45">
        <f t="shared" si="109"/>
        <v>428.80174339914885</v>
      </c>
      <c r="AE159" s="45">
        <f>SUM(K159:L159)</f>
        <v>14.0969643888743</v>
      </c>
      <c r="AF159" s="45">
        <f>M159</f>
        <v>-29.770893770597738</v>
      </c>
      <c r="AG159" s="45">
        <f t="shared" si="97"/>
        <v>1088.3894917838716</v>
      </c>
      <c r="AH159" s="28">
        <f t="shared" si="98"/>
        <v>1.7100586030206189E-2</v>
      </c>
    </row>
    <row r="160" spans="1:34">
      <c r="A160" s="12" t="s">
        <v>519</v>
      </c>
      <c r="B160" t="s">
        <v>76</v>
      </c>
      <c r="C160" t="s">
        <v>76</v>
      </c>
      <c r="D160" s="45">
        <f>INDEX('GCAM baselines'!$B$573:$N$603,MATCH('Hybrid GCAM-EPS CO2e baseline'!$B160,'GCAM baselines'!$A$573:$A$603,0),MATCH('Hybrid GCAM-EPS CO2e baseline'!D$146,'GCAM baselines'!$B$572:$N$572,0))</f>
        <v>1330.1008330428563</v>
      </c>
      <c r="E160" s="45">
        <f>INDEX('GCAM baselines'!$B$573:$N$603,MATCH('Hybrid GCAM-EPS CO2e baseline'!$B160,'GCAM baselines'!$A$573:$A$603,0),MATCH('Hybrid GCAM-EPS CO2e baseline'!E$146,'GCAM baselines'!$B$572:$N$572,0))</f>
        <v>188.92292043399999</v>
      </c>
      <c r="F160" s="45">
        <f>INDEX('GCAM baselines'!$B$573:$N$603,MATCH('Hybrid GCAM-EPS CO2e baseline'!$B160,'GCAM baselines'!$A$573:$A$603,0),MATCH('Hybrid GCAM-EPS CO2e baseline'!F$146,'GCAM baselines'!$B$572:$N$572,0))</f>
        <v>2935.0558788839098</v>
      </c>
      <c r="G160" s="45">
        <f>INDEX('GCAM baselines'!$B$573:$N$603,MATCH('Hybrid GCAM-EPS CO2e baseline'!$B160,'GCAM baselines'!$A$573:$A$603,0),MATCH('Hybrid GCAM-EPS CO2e baseline'!G$146,'GCAM baselines'!$B$572:$N$572,0))</f>
        <v>906.80309966880861</v>
      </c>
      <c r="H160" s="45">
        <f>INDEX('GCAM baselines'!$B$573:$N$603,MATCH('Hybrid GCAM-EPS CO2e baseline'!$B160,'GCAM baselines'!$A$573:$A$603,0),MATCH('Hybrid GCAM-EPS CO2e baseline'!H$146,'GCAM baselines'!$B$572:$N$572,0))</f>
        <v>603.93833811893921</v>
      </c>
      <c r="I160" s="45">
        <f>INDEX('GCAM baselines'!$B$573:$N$603,MATCH('Hybrid GCAM-EPS CO2e baseline'!$B160,'GCAM baselines'!$A$573:$A$603,0),MATCH('Hybrid GCAM-EPS CO2e baseline'!I$146,'GCAM baselines'!$B$572:$N$572,0))</f>
        <v>1019.6026293970697</v>
      </c>
      <c r="J160" s="45">
        <f>INDEX('GCAM baselines'!$B$573:$N$603,MATCH('Hybrid GCAM-EPS CO2e baseline'!$B160,'GCAM baselines'!$A$573:$A$603,0),MATCH('Hybrid GCAM-EPS CO2e baseline'!J$146,'GCAM baselines'!$B$572:$N$572,0))</f>
        <v>7166.485321377264</v>
      </c>
      <c r="K160" s="45">
        <f>INDEX('GCAM baselines'!$B$573:$N$603,MATCH('Hybrid GCAM-EPS CO2e baseline'!$B160,'GCAM baselines'!$A$573:$A$603,0),MATCH('Hybrid GCAM-EPS CO2e baseline'!K$146,'GCAM baselines'!$B$572:$N$572,0))</f>
        <v>958.35521388999643</v>
      </c>
      <c r="L160" s="45">
        <f>INDEX('GCAM baselines'!$B$573:$N$603,MATCH('Hybrid GCAM-EPS CO2e baseline'!$B160,'GCAM baselines'!$A$573:$A$603,0),MATCH('Hybrid GCAM-EPS CO2e baseline'!L$146,'GCAM baselines'!$B$572:$N$572,0))</f>
        <v>113.62196314333714</v>
      </c>
      <c r="M160" s="45">
        <f>INDEX('GCAM baselines'!$B$573:$N$603,MATCH('Hybrid GCAM-EPS CO2e baseline'!$B160,'GCAM baselines'!$A$573:$A$603,0),MATCH('Hybrid GCAM-EPS CO2e baseline'!M$146,'GCAM baselines'!$B$572:$N$572,0))</f>
        <v>-1208.4479638970377</v>
      </c>
      <c r="N160" s="45">
        <f t="shared" si="99"/>
        <v>14014.438234059146</v>
      </c>
      <c r="O160" s="28">
        <f t="shared" si="105"/>
        <v>0.22456617687111494</v>
      </c>
      <c r="P160" s="45">
        <f t="array" ref="P160:X160">TRANSPOSE('EPS baselines'!K47:K55)</f>
        <v>1026.56</v>
      </c>
      <c r="Q160" s="45">
        <v>3865.06</v>
      </c>
      <c r="R160" s="45">
        <v>417.86399999999998</v>
      </c>
      <c r="S160" s="45">
        <v>381.55200000000002</v>
      </c>
      <c r="T160" s="45">
        <v>6739.21</v>
      </c>
      <c r="U160" s="45">
        <v>5585.5400000000009</v>
      </c>
      <c r="V160" s="45">
        <v>1153.67</v>
      </c>
      <c r="W160" s="45">
        <v>451.96300000000002</v>
      </c>
      <c r="X160" s="45">
        <v>-1222.48</v>
      </c>
      <c r="Y160" s="45">
        <f>SUM(P160:S160,U160:X160)</f>
        <v>11659.729000000001</v>
      </c>
      <c r="Z160" s="65">
        <f>P160</f>
        <v>1026.56</v>
      </c>
      <c r="AA160" s="65">
        <f>Q160</f>
        <v>3865.06</v>
      </c>
      <c r="AB160" s="65">
        <f>SUM(R160:S160)</f>
        <v>799.41599999999994</v>
      </c>
      <c r="AC160" s="65">
        <f>V160</f>
        <v>1153.67</v>
      </c>
      <c r="AD160" s="65">
        <f>U160</f>
        <v>5585.5400000000009</v>
      </c>
      <c r="AE160" s="65">
        <f>W160</f>
        <v>451.96300000000002</v>
      </c>
      <c r="AF160" s="65">
        <f>X160</f>
        <v>-1222.48</v>
      </c>
      <c r="AG160" s="45">
        <f t="shared" si="97"/>
        <v>11659.729000000001</v>
      </c>
      <c r="AH160" s="28">
        <f t="shared" si="98"/>
        <v>0.18319563020274343</v>
      </c>
    </row>
    <row r="161" spans="1:34">
      <c r="A161" s="12" t="s">
        <v>520</v>
      </c>
      <c r="B161" t="s">
        <v>303</v>
      </c>
      <c r="C161" t="s">
        <v>303</v>
      </c>
      <c r="D161" s="45">
        <f>INDEX('GCAM baselines'!$B$573:$N$603,MATCH('Hybrid GCAM-EPS CO2e baseline'!$B161,'GCAM baselines'!$A$573:$A$603,0),MATCH('Hybrid GCAM-EPS CO2e baseline'!D$146,'GCAM baselines'!$B$572:$N$572,0))</f>
        <v>28.921417646374177</v>
      </c>
      <c r="E161" s="45">
        <f>INDEX('GCAM baselines'!$B$573:$N$603,MATCH('Hybrid GCAM-EPS CO2e baseline'!$B161,'GCAM baselines'!$A$573:$A$603,0),MATCH('Hybrid GCAM-EPS CO2e baseline'!E$146,'GCAM baselines'!$B$572:$N$572,0))</f>
        <v>10.703373869849997</v>
      </c>
      <c r="F161" s="45">
        <f>INDEX('GCAM baselines'!$B$573:$N$603,MATCH('Hybrid GCAM-EPS CO2e baseline'!$B161,'GCAM baselines'!$A$573:$A$603,0),MATCH('Hybrid GCAM-EPS CO2e baseline'!F$146,'GCAM baselines'!$B$572:$N$572,0))</f>
        <v>34.613940464408117</v>
      </c>
      <c r="G161" s="45">
        <f>INDEX('GCAM baselines'!$B$573:$N$603,MATCH('Hybrid GCAM-EPS CO2e baseline'!$B161,'GCAM baselines'!$A$573:$A$603,0),MATCH('Hybrid GCAM-EPS CO2e baseline'!G$146,'GCAM baselines'!$B$572:$N$572,0))</f>
        <v>11.418703615390998</v>
      </c>
      <c r="H161" s="45">
        <f>INDEX('GCAM baselines'!$B$573:$N$603,MATCH('Hybrid GCAM-EPS CO2e baseline'!$B161,'GCAM baselines'!$A$573:$A$603,0),MATCH('Hybrid GCAM-EPS CO2e baseline'!H$146,'GCAM baselines'!$B$572:$N$572,0))</f>
        <v>15.377144682299699</v>
      </c>
      <c r="I161" s="45">
        <f>INDEX('GCAM baselines'!$B$573:$N$603,MATCH('Hybrid GCAM-EPS CO2e baseline'!$B161,'GCAM baselines'!$A$573:$A$603,0),MATCH('Hybrid GCAM-EPS CO2e baseline'!I$146,'GCAM baselines'!$B$572:$N$572,0))</f>
        <v>82.08787548156792</v>
      </c>
      <c r="J161" s="45">
        <f>INDEX('GCAM baselines'!$B$573:$N$603,MATCH('Hybrid GCAM-EPS CO2e baseline'!$B161,'GCAM baselines'!$A$573:$A$603,0),MATCH('Hybrid GCAM-EPS CO2e baseline'!J$146,'GCAM baselines'!$B$572:$N$572,0))</f>
        <v>88.326682484960145</v>
      </c>
      <c r="K161" s="45">
        <f>INDEX('GCAM baselines'!$B$573:$N$603,MATCH('Hybrid GCAM-EPS CO2e baseline'!$B161,'GCAM baselines'!$A$573:$A$603,0),MATCH('Hybrid GCAM-EPS CO2e baseline'!K$146,'GCAM baselines'!$B$572:$N$572,0))</f>
        <v>0</v>
      </c>
      <c r="L161" s="45">
        <f>INDEX('GCAM baselines'!$B$573:$N$603,MATCH('Hybrid GCAM-EPS CO2e baseline'!$B161,'GCAM baselines'!$A$573:$A$603,0),MATCH('Hybrid GCAM-EPS CO2e baseline'!L$146,'GCAM baselines'!$B$572:$N$572,0))</f>
        <v>2.2960555560354119</v>
      </c>
      <c r="M161" s="45">
        <f>INDEX('GCAM baselines'!$B$573:$N$603,MATCH('Hybrid GCAM-EPS CO2e baseline'!$B161,'GCAM baselines'!$A$573:$A$603,0),MATCH('Hybrid GCAM-EPS CO2e baseline'!M$146,'GCAM baselines'!$B$572:$N$572,0))</f>
        <v>-24.510479935462339</v>
      </c>
      <c r="N161" s="45">
        <f t="shared" si="99"/>
        <v>249.23471386542411</v>
      </c>
      <c r="O161" s="28">
        <f t="shared" si="105"/>
        <v>3.9937160449501283E-3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>
        <f>SUM(D161:E161)</f>
        <v>39.624791516224178</v>
      </c>
      <c r="AA161" s="45">
        <f>F161</f>
        <v>34.613940464408117</v>
      </c>
      <c r="AB161" s="45">
        <f>SUM(G161:H161)</f>
        <v>26.795848297690696</v>
      </c>
      <c r="AC161" s="45">
        <f t="shared" ref="AC161:AC163" si="110">I161</f>
        <v>82.08787548156792</v>
      </c>
      <c r="AD161" s="45">
        <f t="shared" ref="AD161:AD163" si="111">J161</f>
        <v>88.326682484960145</v>
      </c>
      <c r="AE161" s="45">
        <f>SUM(K161:L161)</f>
        <v>2.2960555560354119</v>
      </c>
      <c r="AF161" s="45">
        <f>M161</f>
        <v>-24.510479935462339</v>
      </c>
      <c r="AG161" s="45">
        <f t="shared" si="97"/>
        <v>249.23471386542411</v>
      </c>
      <c r="AH161" s="28">
        <f t="shared" si="98"/>
        <v>3.915932392165959E-3</v>
      </c>
    </row>
    <row r="162" spans="1:34">
      <c r="A162" s="12" t="s">
        <v>520</v>
      </c>
      <c r="B162" t="s">
        <v>383</v>
      </c>
      <c r="C162" t="s">
        <v>289</v>
      </c>
      <c r="D162" s="45">
        <f>INDEX('GCAM baselines'!$B$573:$N$603,MATCH('Hybrid GCAM-EPS CO2e baseline'!$B162,'GCAM baselines'!$A$573:$A$603,0),MATCH('Hybrid GCAM-EPS CO2e baseline'!D$146,'GCAM baselines'!$B$572:$N$572,0))</f>
        <v>38.323206791608804</v>
      </c>
      <c r="E162" s="45">
        <f>INDEX('GCAM baselines'!$B$573:$N$603,MATCH('Hybrid GCAM-EPS CO2e baseline'!$B162,'GCAM baselines'!$A$573:$A$603,0),MATCH('Hybrid GCAM-EPS CO2e baseline'!E$146,'GCAM baselines'!$B$572:$N$572,0))</f>
        <v>2.1360780462799998</v>
      </c>
      <c r="F162" s="45">
        <f>INDEX('GCAM baselines'!$B$573:$N$603,MATCH('Hybrid GCAM-EPS CO2e baseline'!$B162,'GCAM baselines'!$A$573:$A$603,0),MATCH('Hybrid GCAM-EPS CO2e baseline'!F$146,'GCAM baselines'!$B$572:$N$572,0))</f>
        <v>70.146579012544294</v>
      </c>
      <c r="G162" s="45">
        <f>INDEX('GCAM baselines'!$B$573:$N$603,MATCH('Hybrid GCAM-EPS CO2e baseline'!$B162,'GCAM baselines'!$A$573:$A$603,0),MATCH('Hybrid GCAM-EPS CO2e baseline'!G$146,'GCAM baselines'!$B$572:$N$572,0))</f>
        <v>35.582741057451493</v>
      </c>
      <c r="H162" s="45">
        <f>INDEX('GCAM baselines'!$B$573:$N$603,MATCH('Hybrid GCAM-EPS CO2e baseline'!$B162,'GCAM baselines'!$A$573:$A$603,0),MATCH('Hybrid GCAM-EPS CO2e baseline'!H$146,'GCAM baselines'!$B$572:$N$572,0))</f>
        <v>5.292084491002</v>
      </c>
      <c r="I162" s="45">
        <f>INDEX('GCAM baselines'!$B$573:$N$603,MATCH('Hybrid GCAM-EPS CO2e baseline'!$B162,'GCAM baselines'!$A$573:$A$603,0),MATCH('Hybrid GCAM-EPS CO2e baseline'!I$146,'GCAM baselines'!$B$572:$N$572,0))</f>
        <v>61.243577802474839</v>
      </c>
      <c r="J162" s="45">
        <f>INDEX('GCAM baselines'!$B$573:$N$603,MATCH('Hybrid GCAM-EPS CO2e baseline'!$B162,'GCAM baselines'!$A$573:$A$603,0),MATCH('Hybrid GCAM-EPS CO2e baseline'!J$146,'GCAM baselines'!$B$572:$N$572,0))</f>
        <v>159.71778279371605</v>
      </c>
      <c r="K162" s="45">
        <f>INDEX('GCAM baselines'!$B$573:$N$603,MATCH('Hybrid GCAM-EPS CO2e baseline'!$B162,'GCAM baselines'!$A$573:$A$603,0),MATCH('Hybrid GCAM-EPS CO2e baseline'!K$146,'GCAM baselines'!$B$572:$N$572,0))</f>
        <v>50.283112618159642</v>
      </c>
      <c r="L162" s="45">
        <f>INDEX('GCAM baselines'!$B$573:$N$603,MATCH('Hybrid GCAM-EPS CO2e baseline'!$B162,'GCAM baselines'!$A$573:$A$603,0),MATCH('Hybrid GCAM-EPS CO2e baseline'!L$146,'GCAM baselines'!$B$572:$N$572,0))</f>
        <v>5.6515011619946458</v>
      </c>
      <c r="M162" s="45">
        <f>INDEX('GCAM baselines'!$B$573:$N$603,MATCH('Hybrid GCAM-EPS CO2e baseline'!$B162,'GCAM baselines'!$A$573:$A$603,0),MATCH('Hybrid GCAM-EPS CO2e baseline'!M$146,'GCAM baselines'!$B$572:$N$572,0))</f>
        <v>-22.363324687752407</v>
      </c>
      <c r="N162" s="45">
        <f t="shared" si="99"/>
        <v>406.01333908747932</v>
      </c>
      <c r="O162" s="28">
        <f t="shared" si="105"/>
        <v>6.5059235193576761E-3</v>
      </c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>
        <f>SUM(D162:E162)</f>
        <v>40.459284837888802</v>
      </c>
      <c r="AA162" s="45">
        <f>F162</f>
        <v>70.146579012544294</v>
      </c>
      <c r="AB162" s="45">
        <f>SUM(G162:H162)</f>
        <v>40.874825548453494</v>
      </c>
      <c r="AC162" s="45">
        <f t="shared" si="110"/>
        <v>61.243577802474839</v>
      </c>
      <c r="AD162" s="45">
        <f t="shared" si="111"/>
        <v>159.71778279371605</v>
      </c>
      <c r="AE162" s="45">
        <f>SUM(K162:L162)</f>
        <v>55.934613780154287</v>
      </c>
      <c r="AF162" s="45">
        <f>M162</f>
        <v>-22.363324687752407</v>
      </c>
      <c r="AG162" s="45">
        <f t="shared" si="97"/>
        <v>406.01333908747932</v>
      </c>
      <c r="AH162" s="28">
        <f t="shared" si="98"/>
        <v>6.3792108311308887E-3</v>
      </c>
    </row>
    <row r="163" spans="1:34">
      <c r="A163" s="12" t="s">
        <v>520</v>
      </c>
      <c r="B163" t="s">
        <v>384</v>
      </c>
      <c r="C163" t="s">
        <v>292</v>
      </c>
      <c r="D163" s="45">
        <f>INDEX('GCAM baselines'!$B$573:$N$603,MATCH('Hybrid GCAM-EPS CO2e baseline'!$B163,'GCAM baselines'!$A$573:$A$603,0),MATCH('Hybrid GCAM-EPS CO2e baseline'!D$146,'GCAM baselines'!$B$572:$N$572,0))</f>
        <v>101.13996680209725</v>
      </c>
      <c r="E163" s="45">
        <f>INDEX('GCAM baselines'!$B$573:$N$603,MATCH('Hybrid GCAM-EPS CO2e baseline'!$B163,'GCAM baselines'!$A$573:$A$603,0),MATCH('Hybrid GCAM-EPS CO2e baseline'!E$146,'GCAM baselines'!$B$572:$N$572,0))</f>
        <v>17.73468748865</v>
      </c>
      <c r="F163" s="45">
        <f>INDEX('GCAM baselines'!$B$573:$N$603,MATCH('Hybrid GCAM-EPS CO2e baseline'!$B163,'GCAM baselines'!$A$573:$A$603,0),MATCH('Hybrid GCAM-EPS CO2e baseline'!F$146,'GCAM baselines'!$B$572:$N$572,0))</f>
        <v>144.09522935589052</v>
      </c>
      <c r="G163" s="45">
        <f>INDEX('GCAM baselines'!$B$573:$N$603,MATCH('Hybrid GCAM-EPS CO2e baseline'!$B163,'GCAM baselines'!$A$573:$A$603,0),MATCH('Hybrid GCAM-EPS CO2e baseline'!G$146,'GCAM baselines'!$B$572:$N$572,0))</f>
        <v>101.19645106531495</v>
      </c>
      <c r="H163" s="45">
        <f>INDEX('GCAM baselines'!$B$573:$N$603,MATCH('Hybrid GCAM-EPS CO2e baseline'!$B163,'GCAM baselines'!$A$573:$A$603,0),MATCH('Hybrid GCAM-EPS CO2e baseline'!H$146,'GCAM baselines'!$B$572:$N$572,0))</f>
        <v>57.871837154746501</v>
      </c>
      <c r="I163" s="45">
        <f>INDEX('GCAM baselines'!$B$573:$N$603,MATCH('Hybrid GCAM-EPS CO2e baseline'!$B163,'GCAM baselines'!$A$573:$A$603,0),MATCH('Hybrid GCAM-EPS CO2e baseline'!I$146,'GCAM baselines'!$B$572:$N$572,0))</f>
        <v>81.657818768227088</v>
      </c>
      <c r="J163" s="45">
        <f>INDEX('GCAM baselines'!$B$573:$N$603,MATCH('Hybrid GCAM-EPS CO2e baseline'!$B163,'GCAM baselines'!$A$573:$A$603,0),MATCH('Hybrid GCAM-EPS CO2e baseline'!J$146,'GCAM baselines'!$B$572:$N$572,0))</f>
        <v>321.68246866300223</v>
      </c>
      <c r="K163" s="45">
        <f>INDEX('GCAM baselines'!$B$573:$N$603,MATCH('Hybrid GCAM-EPS CO2e baseline'!$B163,'GCAM baselines'!$A$573:$A$603,0),MATCH('Hybrid GCAM-EPS CO2e baseline'!K$146,'GCAM baselines'!$B$572:$N$572,0))</f>
        <v>12.79193383464996</v>
      </c>
      <c r="L163" s="45">
        <f>INDEX('GCAM baselines'!$B$573:$N$603,MATCH('Hybrid GCAM-EPS CO2e baseline'!$B163,'GCAM baselines'!$A$573:$A$603,0),MATCH('Hybrid GCAM-EPS CO2e baseline'!L$146,'GCAM baselines'!$B$572:$N$572,0))</f>
        <v>6.6415692950251008</v>
      </c>
      <c r="M163" s="45">
        <f>INDEX('GCAM baselines'!$B$573:$N$603,MATCH('Hybrid GCAM-EPS CO2e baseline'!$B163,'GCAM baselines'!$A$573:$A$603,0),MATCH('Hybrid GCAM-EPS CO2e baseline'!M$146,'GCAM baselines'!$B$572:$N$572,0))</f>
        <v>-70.354872445892852</v>
      </c>
      <c r="N163" s="45">
        <f t="shared" si="99"/>
        <v>774.45708998171062</v>
      </c>
      <c r="O163" s="28">
        <f t="shared" si="105"/>
        <v>1.2409835124554149E-2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>
        <f>SUM(D163:E163)</f>
        <v>118.87465429074724</v>
      </c>
      <c r="AA163" s="45">
        <f>F163</f>
        <v>144.09522935589052</v>
      </c>
      <c r="AB163" s="45">
        <f>SUM(G163:H163)</f>
        <v>159.06828822006145</v>
      </c>
      <c r="AC163" s="45">
        <f t="shared" si="110"/>
        <v>81.657818768227088</v>
      </c>
      <c r="AD163" s="45">
        <f t="shared" si="111"/>
        <v>321.68246866300223</v>
      </c>
      <c r="AE163" s="45">
        <f>SUM(K163:L163)</f>
        <v>19.43350312967506</v>
      </c>
      <c r="AF163" s="45">
        <f>M163</f>
        <v>-70.354872445892852</v>
      </c>
      <c r="AG163" s="45">
        <f t="shared" si="97"/>
        <v>774.45708998171062</v>
      </c>
      <c r="AH163" s="28">
        <f t="shared" si="98"/>
        <v>1.2168134839513185E-2</v>
      </c>
    </row>
    <row r="164" spans="1:34">
      <c r="A164" s="12" t="s">
        <v>519</v>
      </c>
      <c r="B164" t="s">
        <v>145</v>
      </c>
      <c r="C164" t="s">
        <v>145</v>
      </c>
      <c r="D164" s="45">
        <f>INDEX('GCAM baselines'!$B$573:$N$603,MATCH('Hybrid GCAM-EPS CO2e baseline'!$B164,'GCAM baselines'!$A$573:$A$603,0),MATCH('Hybrid GCAM-EPS CO2e baseline'!D$146,'GCAM baselines'!$B$572:$N$572,0))</f>
        <v>523.12307280323546</v>
      </c>
      <c r="E164" s="45">
        <f>INDEX('GCAM baselines'!$B$573:$N$603,MATCH('Hybrid GCAM-EPS CO2e baseline'!$B164,'GCAM baselines'!$A$573:$A$603,0),MATCH('Hybrid GCAM-EPS CO2e baseline'!E$146,'GCAM baselines'!$B$572:$N$572,0))</f>
        <v>68.542479009099992</v>
      </c>
      <c r="F164" s="45">
        <f>INDEX('GCAM baselines'!$B$573:$N$603,MATCH('Hybrid GCAM-EPS CO2e baseline'!$B164,'GCAM baselines'!$A$573:$A$603,0),MATCH('Hybrid GCAM-EPS CO2e baseline'!F$146,'GCAM baselines'!$B$572:$N$572,0))</f>
        <v>2111.698820248399</v>
      </c>
      <c r="G164" s="45">
        <f>INDEX('GCAM baselines'!$B$573:$N$603,MATCH('Hybrid GCAM-EPS CO2e baseline'!$B164,'GCAM baselines'!$A$573:$A$603,0),MATCH('Hybrid GCAM-EPS CO2e baseline'!G$146,'GCAM baselines'!$B$572:$N$572,0))</f>
        <v>432.66630323147956</v>
      </c>
      <c r="H164" s="45">
        <f>INDEX('GCAM baselines'!$B$573:$N$603,MATCH('Hybrid GCAM-EPS CO2e baseline'!$B164,'GCAM baselines'!$A$573:$A$603,0),MATCH('Hybrid GCAM-EPS CO2e baseline'!H$146,'GCAM baselines'!$B$572:$N$572,0))</f>
        <v>342.22284266435997</v>
      </c>
      <c r="I164" s="45">
        <f>INDEX('GCAM baselines'!$B$573:$N$603,MATCH('Hybrid GCAM-EPS CO2e baseline'!$B164,'GCAM baselines'!$A$573:$A$603,0),MATCH('Hybrid GCAM-EPS CO2e baseline'!I$146,'GCAM baselines'!$B$572:$N$572,0))</f>
        <v>1238.7845324189368</v>
      </c>
      <c r="J164" s="45">
        <f>INDEX('GCAM baselines'!$B$573:$N$603,MATCH('Hybrid GCAM-EPS CO2e baseline'!$B164,'GCAM baselines'!$A$573:$A$603,0),MATCH('Hybrid GCAM-EPS CO2e baseline'!J$146,'GCAM baselines'!$B$572:$N$572,0))</f>
        <v>3761.7983701736584</v>
      </c>
      <c r="K164" s="45">
        <f>INDEX('GCAM baselines'!$B$573:$N$603,MATCH('Hybrid GCAM-EPS CO2e baseline'!$B164,'GCAM baselines'!$A$573:$A$603,0),MATCH('Hybrid GCAM-EPS CO2e baseline'!K$146,'GCAM baselines'!$B$572:$N$572,0))</f>
        <v>0</v>
      </c>
      <c r="L164" s="45">
        <f>INDEX('GCAM baselines'!$B$573:$N$603,MATCH('Hybrid GCAM-EPS CO2e baseline'!$B164,'GCAM baselines'!$A$573:$A$603,0),MATCH('Hybrid GCAM-EPS CO2e baseline'!L$146,'GCAM baselines'!$B$572:$N$572,0))</f>
        <v>115.5485089457175</v>
      </c>
      <c r="M164" s="45">
        <f>INDEX('GCAM baselines'!$B$573:$N$603,MATCH('Hybrid GCAM-EPS CO2e baseline'!$B164,'GCAM baselines'!$A$573:$A$603,0),MATCH('Hybrid GCAM-EPS CO2e baseline'!M$146,'GCAM baselines'!$B$572:$N$572,0))</f>
        <v>-1189.505116532928</v>
      </c>
      <c r="N164" s="45">
        <f t="shared" si="99"/>
        <v>7404.879812961959</v>
      </c>
      <c r="O164" s="28">
        <f t="shared" si="105"/>
        <v>0.11865516990511044</v>
      </c>
      <c r="P164" s="45">
        <f t="array" ref="P164:X164">TRANSPOSE('EPS baselines'!K243:K251)</f>
        <v>932.50199999999995</v>
      </c>
      <c r="Q164" s="45">
        <v>1077.6400000000001</v>
      </c>
      <c r="R164" s="45">
        <v>140.404</v>
      </c>
      <c r="S164" s="45">
        <v>9.55105</v>
      </c>
      <c r="T164" s="45">
        <v>4132.3100000000004</v>
      </c>
      <c r="U164" s="45">
        <v>3233.6989999999996</v>
      </c>
      <c r="V164" s="45">
        <v>898.61400000000003</v>
      </c>
      <c r="W164" s="45">
        <v>0</v>
      </c>
      <c r="X164" s="45">
        <v>-300.91800000000001</v>
      </c>
      <c r="Y164" s="45">
        <f>SUM(P164:S164,U164:X164)</f>
        <v>5991.4920500000007</v>
      </c>
      <c r="Z164" s="65">
        <f t="shared" ref="Z164:Z165" si="112">P164</f>
        <v>932.50199999999995</v>
      </c>
      <c r="AA164" s="65">
        <f t="shared" ref="AA164:AA165" si="113">Q164</f>
        <v>1077.6400000000001</v>
      </c>
      <c r="AB164" s="65">
        <f>SUM(R164:S164)</f>
        <v>149.95505</v>
      </c>
      <c r="AC164" s="65">
        <f t="shared" ref="AC164:AC165" si="114">V164</f>
        <v>898.61400000000003</v>
      </c>
      <c r="AD164" s="65">
        <f t="shared" ref="AD164:AD165" si="115">U164</f>
        <v>3233.6989999999996</v>
      </c>
      <c r="AE164" s="65">
        <f t="shared" ref="AE164:AE165" si="116">W164</f>
        <v>0</v>
      </c>
      <c r="AF164" s="65">
        <f t="shared" ref="AF164:AF165" si="117">X164</f>
        <v>-300.91800000000001</v>
      </c>
      <c r="AG164" s="45">
        <f t="shared" si="97"/>
        <v>5991.4920499999998</v>
      </c>
      <c r="AH164" s="28">
        <f t="shared" si="98"/>
        <v>9.4137279001465388E-2</v>
      </c>
    </row>
    <row r="165" spans="1:34">
      <c r="A165" s="12" t="s">
        <v>519</v>
      </c>
      <c r="B165" t="s">
        <v>279</v>
      </c>
      <c r="C165" t="s">
        <v>279</v>
      </c>
      <c r="D165" s="45">
        <f>INDEX('GCAM baselines'!$B$573:$N$603,MATCH('Hybrid GCAM-EPS CO2e baseline'!$B165,'GCAM baselines'!$A$573:$A$603,0),MATCH('Hybrid GCAM-EPS CO2e baseline'!D$146,'GCAM baselines'!$B$572:$N$572,0))</f>
        <v>138.60834444745566</v>
      </c>
      <c r="E165" s="45">
        <f>INDEX('GCAM baselines'!$B$573:$N$603,MATCH('Hybrid GCAM-EPS CO2e baseline'!$B165,'GCAM baselines'!$A$573:$A$603,0),MATCH('Hybrid GCAM-EPS CO2e baseline'!E$146,'GCAM baselines'!$B$572:$N$572,0))</f>
        <v>33.744686554449999</v>
      </c>
      <c r="F165" s="45">
        <f>INDEX('GCAM baselines'!$B$573:$N$603,MATCH('Hybrid GCAM-EPS CO2e baseline'!$B165,'GCAM baselines'!$A$573:$A$603,0),MATCH('Hybrid GCAM-EPS CO2e baseline'!F$146,'GCAM baselines'!$B$572:$N$572,0))</f>
        <v>297.20546910202449</v>
      </c>
      <c r="G165" s="45">
        <f>INDEX('GCAM baselines'!$B$573:$N$603,MATCH('Hybrid GCAM-EPS CO2e baseline'!$B165,'GCAM baselines'!$A$573:$A$603,0),MATCH('Hybrid GCAM-EPS CO2e baseline'!G$146,'GCAM baselines'!$B$572:$N$572,0))</f>
        <v>216.97907472583805</v>
      </c>
      <c r="H165" s="45">
        <f>INDEX('GCAM baselines'!$B$573:$N$603,MATCH('Hybrid GCAM-EPS CO2e baseline'!$B165,'GCAM baselines'!$A$573:$A$603,0),MATCH('Hybrid GCAM-EPS CO2e baseline'!H$146,'GCAM baselines'!$B$572:$N$572,0))</f>
        <v>45.706953771324962</v>
      </c>
      <c r="I165" s="45">
        <f>INDEX('GCAM baselines'!$B$573:$N$603,MATCH('Hybrid GCAM-EPS CO2e baseline'!$B165,'GCAM baselines'!$A$573:$A$603,0),MATCH('Hybrid GCAM-EPS CO2e baseline'!I$146,'GCAM baselines'!$B$572:$N$572,0))</f>
        <v>140.53001213529984</v>
      </c>
      <c r="J165" s="45">
        <f>INDEX('GCAM baselines'!$B$573:$N$603,MATCH('Hybrid GCAM-EPS CO2e baseline'!$B165,'GCAM baselines'!$A$573:$A$603,0),MATCH('Hybrid GCAM-EPS CO2e baseline'!J$146,'GCAM baselines'!$B$572:$N$572,0))</f>
        <v>715.58709967493292</v>
      </c>
      <c r="K165" s="45">
        <f>INDEX('GCAM baselines'!$B$573:$N$603,MATCH('Hybrid GCAM-EPS CO2e baseline'!$B165,'GCAM baselines'!$A$573:$A$603,0),MATCH('Hybrid GCAM-EPS CO2e baseline'!K$146,'GCAM baselines'!$B$572:$N$572,0))</f>
        <v>0</v>
      </c>
      <c r="L165" s="45">
        <f>INDEX('GCAM baselines'!$B$573:$N$603,MATCH('Hybrid GCAM-EPS CO2e baseline'!$B165,'GCAM baselines'!$A$573:$A$603,0),MATCH('Hybrid GCAM-EPS CO2e baseline'!L$146,'GCAM baselines'!$B$572:$N$572,0))</f>
        <v>20.136219535636599</v>
      </c>
      <c r="M165" s="45">
        <f>INDEX('GCAM baselines'!$B$573:$N$603,MATCH('Hybrid GCAM-EPS CO2e baseline'!$B165,'GCAM baselines'!$A$573:$A$603,0),MATCH('Hybrid GCAM-EPS CO2e baseline'!M$146,'GCAM baselines'!$B$572:$N$572,0))</f>
        <v>-131.56569946695802</v>
      </c>
      <c r="N165" s="45">
        <f t="shared" si="99"/>
        <v>1476.9321604800045</v>
      </c>
      <c r="O165" s="28">
        <f t="shared" si="105"/>
        <v>2.36662364368583E-2</v>
      </c>
      <c r="P165" s="45">
        <f t="array" ref="P165:X165">TRANSPOSE('EPS baselines'!K374:K382)</f>
        <v>1430.25</v>
      </c>
      <c r="Q165" s="45">
        <v>1654.38</v>
      </c>
      <c r="R165" s="45">
        <v>25.97399999999999</v>
      </c>
      <c r="S165" s="45">
        <v>104.12</v>
      </c>
      <c r="T165" s="45">
        <v>2210.75</v>
      </c>
      <c r="U165" s="45">
        <v>1894.778</v>
      </c>
      <c r="V165" s="45">
        <v>315.97199999999998</v>
      </c>
      <c r="W165" s="45">
        <v>0</v>
      </c>
      <c r="X165" s="45">
        <v>812.60199999999998</v>
      </c>
      <c r="Y165" s="45">
        <f>SUM(P165:S165,U165:X165)</f>
        <v>6238.076</v>
      </c>
      <c r="Z165" s="65">
        <f t="shared" si="112"/>
        <v>1430.25</v>
      </c>
      <c r="AA165" s="65">
        <f t="shared" si="113"/>
        <v>1654.38</v>
      </c>
      <c r="AB165" s="65">
        <f>SUM(R165:S165)</f>
        <v>130.09399999999999</v>
      </c>
      <c r="AC165" s="65">
        <f t="shared" si="114"/>
        <v>315.97199999999998</v>
      </c>
      <c r="AD165" s="65">
        <f t="shared" si="115"/>
        <v>1894.778</v>
      </c>
      <c r="AE165" s="65">
        <f t="shared" si="116"/>
        <v>0</v>
      </c>
      <c r="AF165" s="65">
        <f t="shared" si="117"/>
        <v>812.60199999999998</v>
      </c>
      <c r="AG165" s="45">
        <f t="shared" si="97"/>
        <v>6238.076</v>
      </c>
      <c r="AH165" s="28">
        <f t="shared" si="98"/>
        <v>9.8011563053704662E-2</v>
      </c>
    </row>
    <row r="166" spans="1:34">
      <c r="A166" s="12" t="s">
        <v>520</v>
      </c>
      <c r="B166" t="s">
        <v>285</v>
      </c>
      <c r="C166" t="s">
        <v>285</v>
      </c>
      <c r="D166" s="45">
        <f>INDEX('GCAM baselines'!$B$573:$N$603,MATCH('Hybrid GCAM-EPS CO2e baseline'!$B166,'GCAM baselines'!$A$573:$A$603,0),MATCH('Hybrid GCAM-EPS CO2e baseline'!D$146,'GCAM baselines'!$B$572:$N$572,0))</f>
        <v>100.21331598054495</v>
      </c>
      <c r="E166" s="45">
        <f>INDEX('GCAM baselines'!$B$573:$N$603,MATCH('Hybrid GCAM-EPS CO2e baseline'!$B166,'GCAM baselines'!$A$573:$A$603,0),MATCH('Hybrid GCAM-EPS CO2e baseline'!E$146,'GCAM baselines'!$B$572:$N$572,0))</f>
        <v>22.12959968565</v>
      </c>
      <c r="F166" s="45">
        <f>INDEX('GCAM baselines'!$B$573:$N$603,MATCH('Hybrid GCAM-EPS CO2e baseline'!$B166,'GCAM baselines'!$A$573:$A$603,0),MATCH('Hybrid GCAM-EPS CO2e baseline'!F$146,'GCAM baselines'!$B$572:$N$572,0))</f>
        <v>329.41799803581171</v>
      </c>
      <c r="G166" s="45">
        <f>INDEX('GCAM baselines'!$B$573:$N$603,MATCH('Hybrid GCAM-EPS CO2e baseline'!$B166,'GCAM baselines'!$A$573:$A$603,0),MATCH('Hybrid GCAM-EPS CO2e baseline'!G$146,'GCAM baselines'!$B$572:$N$572,0))</f>
        <v>50.462580632119717</v>
      </c>
      <c r="H166" s="45">
        <f>INDEX('GCAM baselines'!$B$573:$N$603,MATCH('Hybrid GCAM-EPS CO2e baseline'!$B166,'GCAM baselines'!$A$573:$A$603,0),MATCH('Hybrid GCAM-EPS CO2e baseline'!H$146,'GCAM baselines'!$B$572:$N$572,0))</f>
        <v>72.787834302271591</v>
      </c>
      <c r="I166" s="45">
        <f>INDEX('GCAM baselines'!$B$573:$N$603,MATCH('Hybrid GCAM-EPS CO2e baseline'!$B166,'GCAM baselines'!$A$573:$A$603,0),MATCH('Hybrid GCAM-EPS CO2e baseline'!I$146,'GCAM baselines'!$B$572:$N$572,0))</f>
        <v>22.928113160067525</v>
      </c>
      <c r="J166" s="45">
        <f>INDEX('GCAM baselines'!$B$573:$N$603,MATCH('Hybrid GCAM-EPS CO2e baseline'!$B166,'GCAM baselines'!$A$573:$A$603,0),MATCH('Hybrid GCAM-EPS CO2e baseline'!J$146,'GCAM baselines'!$B$572:$N$572,0))</f>
        <v>304.60298822040653</v>
      </c>
      <c r="K166" s="45">
        <f>INDEX('GCAM baselines'!$B$573:$N$603,MATCH('Hybrid GCAM-EPS CO2e baseline'!$B166,'GCAM baselines'!$A$573:$A$603,0),MATCH('Hybrid GCAM-EPS CO2e baseline'!K$146,'GCAM baselines'!$B$572:$N$572,0))</f>
        <v>0</v>
      </c>
      <c r="L166" s="45">
        <f>INDEX('GCAM baselines'!$B$573:$N$603,MATCH('Hybrid GCAM-EPS CO2e baseline'!$B166,'GCAM baselines'!$A$573:$A$603,0),MATCH('Hybrid GCAM-EPS CO2e baseline'!L$146,'GCAM baselines'!$B$572:$N$572,0))</f>
        <v>15.705621649783613</v>
      </c>
      <c r="M166" s="45">
        <f>INDEX('GCAM baselines'!$B$573:$N$603,MATCH('Hybrid GCAM-EPS CO2e baseline'!$B166,'GCAM baselines'!$A$573:$A$603,0),MATCH('Hybrid GCAM-EPS CO2e baseline'!M$146,'GCAM baselines'!$B$572:$N$572,0))</f>
        <v>-94.139338335429855</v>
      </c>
      <c r="N166" s="45">
        <f t="shared" si="99"/>
        <v>824.10871333122577</v>
      </c>
      <c r="O166" s="28">
        <f t="shared" si="105"/>
        <v>1.3205448551565965E-2</v>
      </c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>
        <f>SUM(D166:E166)</f>
        <v>122.34291566619495</v>
      </c>
      <c r="AA166" s="45">
        <f>F166</f>
        <v>329.41799803581171</v>
      </c>
      <c r="AB166" s="45">
        <f>SUM(G166:H166)</f>
        <v>123.2504149343913</v>
      </c>
      <c r="AC166" s="45">
        <f t="shared" ref="AC166" si="118">I166</f>
        <v>22.928113160067525</v>
      </c>
      <c r="AD166" s="45">
        <f t="shared" ref="AD166" si="119">J166</f>
        <v>304.60298822040653</v>
      </c>
      <c r="AE166" s="45">
        <f>SUM(K166:L166)</f>
        <v>15.705621649783613</v>
      </c>
      <c r="AF166" s="45">
        <f>M166</f>
        <v>-94.139338335429855</v>
      </c>
      <c r="AG166" s="45">
        <f t="shared" si="97"/>
        <v>824.10871333122577</v>
      </c>
      <c r="AH166" s="28">
        <f t="shared" si="98"/>
        <v>1.2948252493199964E-2</v>
      </c>
    </row>
    <row r="167" spans="1:34">
      <c r="A167" s="12" t="s">
        <v>519</v>
      </c>
      <c r="B167" t="s">
        <v>290</v>
      </c>
      <c r="C167" t="s">
        <v>290</v>
      </c>
      <c r="D167" s="45">
        <f>INDEX('GCAM baselines'!$B$573:$N$603,MATCH('Hybrid GCAM-EPS CO2e baseline'!$B167,'GCAM baselines'!$A$573:$A$603,0),MATCH('Hybrid GCAM-EPS CO2e baseline'!D$146,'GCAM baselines'!$B$572:$N$572,0))</f>
        <v>140.64805913719744</v>
      </c>
      <c r="E167" s="45">
        <f>INDEX('GCAM baselines'!$B$573:$N$603,MATCH('Hybrid GCAM-EPS CO2e baseline'!$B167,'GCAM baselines'!$A$573:$A$603,0),MATCH('Hybrid GCAM-EPS CO2e baseline'!E$146,'GCAM baselines'!$B$572:$N$572,0))</f>
        <v>13.8546531577</v>
      </c>
      <c r="F167" s="45">
        <f>INDEX('GCAM baselines'!$B$573:$N$603,MATCH('Hybrid GCAM-EPS CO2e baseline'!$B167,'GCAM baselines'!$A$573:$A$603,0),MATCH('Hybrid GCAM-EPS CO2e baseline'!F$146,'GCAM baselines'!$B$572:$N$572,0))</f>
        <v>191.59184749129693</v>
      </c>
      <c r="G167" s="45">
        <f>INDEX('GCAM baselines'!$B$573:$N$603,MATCH('Hybrid GCAM-EPS CO2e baseline'!$B167,'GCAM baselines'!$A$573:$A$603,0),MATCH('Hybrid GCAM-EPS CO2e baseline'!G$146,'GCAM baselines'!$B$572:$N$572,0))</f>
        <v>52.221325342160981</v>
      </c>
      <c r="H167" s="45">
        <f>INDEX('GCAM baselines'!$B$573:$N$603,MATCH('Hybrid GCAM-EPS CO2e baseline'!$B167,'GCAM baselines'!$A$573:$A$603,0),MATCH('Hybrid GCAM-EPS CO2e baseline'!H$146,'GCAM baselines'!$B$572:$N$572,0))</f>
        <v>23.938993455261045</v>
      </c>
      <c r="I167" s="45">
        <f>INDEX('GCAM baselines'!$B$573:$N$603,MATCH('Hybrid GCAM-EPS CO2e baseline'!$B167,'GCAM baselines'!$A$573:$A$603,0),MATCH('Hybrid GCAM-EPS CO2e baseline'!I$146,'GCAM baselines'!$B$572:$N$572,0))</f>
        <v>144.30235552636583</v>
      </c>
      <c r="J167" s="45">
        <f>INDEX('GCAM baselines'!$B$573:$N$603,MATCH('Hybrid GCAM-EPS CO2e baseline'!$B167,'GCAM baselines'!$A$573:$A$603,0),MATCH('Hybrid GCAM-EPS CO2e baseline'!J$146,'GCAM baselines'!$B$572:$N$572,0))</f>
        <v>344.47056814559988</v>
      </c>
      <c r="K167" s="45">
        <f>INDEX('GCAM baselines'!$B$573:$N$603,MATCH('Hybrid GCAM-EPS CO2e baseline'!$B167,'GCAM baselines'!$A$573:$A$603,0),MATCH('Hybrid GCAM-EPS CO2e baseline'!K$146,'GCAM baselines'!$B$572:$N$572,0))</f>
        <v>0</v>
      </c>
      <c r="L167" s="45">
        <f>INDEX('GCAM baselines'!$B$573:$N$603,MATCH('Hybrid GCAM-EPS CO2e baseline'!$B167,'GCAM baselines'!$A$573:$A$603,0),MATCH('Hybrid GCAM-EPS CO2e baseline'!L$146,'GCAM baselines'!$B$572:$N$572,0))</f>
        <v>9.7851952945136969</v>
      </c>
      <c r="M167" s="45">
        <f>INDEX('GCAM baselines'!$B$573:$N$603,MATCH('Hybrid GCAM-EPS CO2e baseline'!$B167,'GCAM baselines'!$A$573:$A$603,0),MATCH('Hybrid GCAM-EPS CO2e baseline'!M$146,'GCAM baselines'!$B$572:$N$572,0))</f>
        <v>-51.842985984692312</v>
      </c>
      <c r="N167" s="45">
        <f t="shared" si="99"/>
        <v>868.97001156540352</v>
      </c>
      <c r="O167" s="28">
        <f t="shared" si="105"/>
        <v>1.3924302212745236E-2</v>
      </c>
      <c r="P167" s="45">
        <f t="array" ref="P167:X167">TRANSPOSE('EPS baselines'!K331:K339)</f>
        <v>231.78800000000001</v>
      </c>
      <c r="Q167" s="45">
        <v>141.88499999999999</v>
      </c>
      <c r="R167" s="45">
        <v>17.027100000000001</v>
      </c>
      <c r="S167" s="45">
        <v>5.6899800000000003</v>
      </c>
      <c r="T167" s="45">
        <v>461.35199999999998</v>
      </c>
      <c r="U167" s="45">
        <v>361.34900000000005</v>
      </c>
      <c r="V167" s="45">
        <v>100.003</v>
      </c>
      <c r="W167" s="45">
        <v>9.4049800000000003E-2</v>
      </c>
      <c r="X167" s="45">
        <v>13.115</v>
      </c>
      <c r="Y167" s="45">
        <f>SUM(P167:S167,U167:X167)</f>
        <v>870.9511298000001</v>
      </c>
      <c r="Z167" s="65">
        <f>P167</f>
        <v>231.78800000000001</v>
      </c>
      <c r="AA167" s="65">
        <f>Q167</f>
        <v>141.88499999999999</v>
      </c>
      <c r="AB167" s="65">
        <f>SUM(R167:S167)</f>
        <v>22.717080000000003</v>
      </c>
      <c r="AC167" s="65">
        <f t="shared" ref="AC167" si="120">V167</f>
        <v>100.003</v>
      </c>
      <c r="AD167" s="65">
        <f t="shared" ref="AD167" si="121">U167</f>
        <v>361.34900000000005</v>
      </c>
      <c r="AE167" s="65">
        <f>W167</f>
        <v>9.4049800000000003E-2</v>
      </c>
      <c r="AF167" s="65">
        <f>X167</f>
        <v>13.115</v>
      </c>
      <c r="AG167" s="45">
        <f t="shared" si="97"/>
        <v>870.95112979999999</v>
      </c>
      <c r="AH167" s="28">
        <f t="shared" si="98"/>
        <v>1.3684232377913962E-2</v>
      </c>
    </row>
    <row r="168" spans="1:34">
      <c r="A168" s="12" t="s">
        <v>520</v>
      </c>
      <c r="B168" t="s">
        <v>278</v>
      </c>
      <c r="C168" t="s">
        <v>278</v>
      </c>
      <c r="D168" s="45">
        <f>INDEX('GCAM baselines'!$B$573:$N$603,MATCH('Hybrid GCAM-EPS CO2e baseline'!$B168,'GCAM baselines'!$A$573:$A$603,0),MATCH('Hybrid GCAM-EPS CO2e baseline'!D$146,'GCAM baselines'!$B$572:$N$572,0))</f>
        <v>380.17378839135426</v>
      </c>
      <c r="E168" s="45">
        <f>INDEX('GCAM baselines'!$B$573:$N$603,MATCH('Hybrid GCAM-EPS CO2e baseline'!$B168,'GCAM baselines'!$A$573:$A$603,0),MATCH('Hybrid GCAM-EPS CO2e baseline'!E$146,'GCAM baselines'!$B$572:$N$572,0))</f>
        <v>262.31356966800001</v>
      </c>
      <c r="F168" s="45">
        <f>INDEX('GCAM baselines'!$B$573:$N$603,MATCH('Hybrid GCAM-EPS CO2e baseline'!$B168,'GCAM baselines'!$A$573:$A$603,0),MATCH('Hybrid GCAM-EPS CO2e baseline'!F$146,'GCAM baselines'!$B$572:$N$572,0))</f>
        <v>811.7078768308653</v>
      </c>
      <c r="G168" s="45">
        <f>INDEX('GCAM baselines'!$B$573:$N$603,MATCH('Hybrid GCAM-EPS CO2e baseline'!$B168,'GCAM baselines'!$A$573:$A$603,0),MATCH('Hybrid GCAM-EPS CO2e baseline'!G$146,'GCAM baselines'!$B$572:$N$572,0))</f>
        <v>327.85255069921055</v>
      </c>
      <c r="H168" s="45">
        <f>INDEX('GCAM baselines'!$B$573:$N$603,MATCH('Hybrid GCAM-EPS CO2e baseline'!$B168,'GCAM baselines'!$A$573:$A$603,0),MATCH('Hybrid GCAM-EPS CO2e baseline'!H$146,'GCAM baselines'!$B$572:$N$572,0))</f>
        <v>179.62761094829551</v>
      </c>
      <c r="I168" s="45">
        <f>INDEX('GCAM baselines'!$B$573:$N$603,MATCH('Hybrid GCAM-EPS CO2e baseline'!$B168,'GCAM baselines'!$A$573:$A$603,0),MATCH('Hybrid GCAM-EPS CO2e baseline'!I$146,'GCAM baselines'!$B$572:$N$572,0))</f>
        <v>179.85332045343648</v>
      </c>
      <c r="J168" s="45">
        <f>INDEX('GCAM baselines'!$B$573:$N$603,MATCH('Hybrid GCAM-EPS CO2e baseline'!$B168,'GCAM baselines'!$A$573:$A$603,0),MATCH('Hybrid GCAM-EPS CO2e baseline'!J$146,'GCAM baselines'!$B$572:$N$572,0))</f>
        <v>1483.4719222785002</v>
      </c>
      <c r="K168" s="45">
        <f>INDEX('GCAM baselines'!$B$573:$N$603,MATCH('Hybrid GCAM-EPS CO2e baseline'!$B168,'GCAM baselines'!$A$573:$A$603,0),MATCH('Hybrid GCAM-EPS CO2e baseline'!K$146,'GCAM baselines'!$B$572:$N$572,0))</f>
        <v>0</v>
      </c>
      <c r="L168" s="45">
        <f>INDEX('GCAM baselines'!$B$573:$N$603,MATCH('Hybrid GCAM-EPS CO2e baseline'!$B168,'GCAM baselines'!$A$573:$A$603,0),MATCH('Hybrid GCAM-EPS CO2e baseline'!L$146,'GCAM baselines'!$B$572:$N$572,0))</f>
        <v>49.120548408747219</v>
      </c>
      <c r="M168" s="45">
        <f>INDEX('GCAM baselines'!$B$573:$N$603,MATCH('Hybrid GCAM-EPS CO2e baseline'!$B168,'GCAM baselines'!$A$573:$A$603,0),MATCH('Hybrid GCAM-EPS CO2e baseline'!M$146,'GCAM baselines'!$B$572:$N$572,0))</f>
        <v>-180.9587605991145</v>
      </c>
      <c r="N168" s="45">
        <f t="shared" si="99"/>
        <v>3493.162427079295</v>
      </c>
      <c r="O168" s="28">
        <f t="shared" si="105"/>
        <v>5.5974140264330445E-2</v>
      </c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>
        <f t="shared" ref="Z168:Z177" si="122">SUM(D168:E168)</f>
        <v>642.48735805935428</v>
      </c>
      <c r="AA168" s="45">
        <f t="shared" ref="AA168:AA177" si="123">F168</f>
        <v>811.7078768308653</v>
      </c>
      <c r="AB168" s="45">
        <f t="shared" ref="AB168:AB177" si="124">SUM(G168:H168)</f>
        <v>507.48016164750607</v>
      </c>
      <c r="AC168" s="45">
        <f t="shared" ref="AC168:AC177" si="125">I168</f>
        <v>179.85332045343648</v>
      </c>
      <c r="AD168" s="45">
        <f t="shared" ref="AD168:AD177" si="126">J168</f>
        <v>1483.4719222785002</v>
      </c>
      <c r="AE168" s="45">
        <f t="shared" ref="AE168:AE177" si="127">SUM(K168:L168)</f>
        <v>49.120548408747219</v>
      </c>
      <c r="AF168" s="45">
        <f t="shared" ref="AF168:AF177" si="128">M168</f>
        <v>-180.9587605991145</v>
      </c>
      <c r="AG168" s="45">
        <f t="shared" si="97"/>
        <v>3493.162427079295</v>
      </c>
      <c r="AH168" s="28">
        <f t="shared" si="98"/>
        <v>5.4883959329529546E-2</v>
      </c>
    </row>
    <row r="169" spans="1:34">
      <c r="A169" s="12" t="s">
        <v>520</v>
      </c>
      <c r="B169" t="s">
        <v>294</v>
      </c>
      <c r="C169" t="s">
        <v>294</v>
      </c>
      <c r="D169" s="45">
        <f>INDEX('GCAM baselines'!$B$573:$N$603,MATCH('Hybrid GCAM-EPS CO2e baseline'!$B169,'GCAM baselines'!$A$573:$A$603,0),MATCH('Hybrid GCAM-EPS CO2e baseline'!D$146,'GCAM baselines'!$B$572:$N$572,0))</f>
        <v>88.38399583784755</v>
      </c>
      <c r="E169" s="45">
        <f>INDEX('GCAM baselines'!$B$573:$N$603,MATCH('Hybrid GCAM-EPS CO2e baseline'!$B169,'GCAM baselines'!$A$573:$A$603,0),MATCH('Hybrid GCAM-EPS CO2e baseline'!E$146,'GCAM baselines'!$B$572:$N$572,0))</f>
        <v>14.9362414237</v>
      </c>
      <c r="F169" s="45">
        <f>INDEX('GCAM baselines'!$B$573:$N$603,MATCH('Hybrid GCAM-EPS CO2e baseline'!$B169,'GCAM baselines'!$A$573:$A$603,0),MATCH('Hybrid GCAM-EPS CO2e baseline'!F$146,'GCAM baselines'!$B$572:$N$572,0))</f>
        <v>145.05320256090974</v>
      </c>
      <c r="G169" s="45">
        <f>INDEX('GCAM baselines'!$B$573:$N$603,MATCH('Hybrid GCAM-EPS CO2e baseline'!$B169,'GCAM baselines'!$A$573:$A$603,0),MATCH('Hybrid GCAM-EPS CO2e baseline'!G$146,'GCAM baselines'!$B$572:$N$572,0))</f>
        <v>176.28026865100702</v>
      </c>
      <c r="H169" s="45">
        <f>INDEX('GCAM baselines'!$B$573:$N$603,MATCH('Hybrid GCAM-EPS CO2e baseline'!$B169,'GCAM baselines'!$A$573:$A$603,0),MATCH('Hybrid GCAM-EPS CO2e baseline'!H$146,'GCAM baselines'!$B$572:$N$572,0))</f>
        <v>40.197950705641375</v>
      </c>
      <c r="I169" s="45">
        <f>INDEX('GCAM baselines'!$B$573:$N$603,MATCH('Hybrid GCAM-EPS CO2e baseline'!$B169,'GCAM baselines'!$A$573:$A$603,0),MATCH('Hybrid GCAM-EPS CO2e baseline'!I$146,'GCAM baselines'!$B$572:$N$572,0))</f>
        <v>413.77073899614271</v>
      </c>
      <c r="J169" s="45">
        <f>INDEX('GCAM baselines'!$B$573:$N$603,MATCH('Hybrid GCAM-EPS CO2e baseline'!$B169,'GCAM baselines'!$A$573:$A$603,0),MATCH('Hybrid GCAM-EPS CO2e baseline'!J$146,'GCAM baselines'!$B$572:$N$572,0))</f>
        <v>526.78579591412972</v>
      </c>
      <c r="K169" s="45">
        <f>INDEX('GCAM baselines'!$B$573:$N$603,MATCH('Hybrid GCAM-EPS CO2e baseline'!$B169,'GCAM baselines'!$A$573:$A$603,0),MATCH('Hybrid GCAM-EPS CO2e baseline'!K$146,'GCAM baselines'!$B$572:$N$572,0))</f>
        <v>0</v>
      </c>
      <c r="L169" s="45">
        <f>INDEX('GCAM baselines'!$B$573:$N$603,MATCH('Hybrid GCAM-EPS CO2e baseline'!$B169,'GCAM baselines'!$A$573:$A$603,0),MATCH('Hybrid GCAM-EPS CO2e baseline'!L$146,'GCAM baselines'!$B$572:$N$572,0))</f>
        <v>7.1666455049903748</v>
      </c>
      <c r="M169" s="45">
        <f>INDEX('GCAM baselines'!$B$573:$N$603,MATCH('Hybrid GCAM-EPS CO2e baseline'!$B169,'GCAM baselines'!$A$573:$A$603,0),MATCH('Hybrid GCAM-EPS CO2e baseline'!M$146,'GCAM baselines'!$B$572:$N$572,0))</f>
        <v>-124.30662570943488</v>
      </c>
      <c r="N169" s="45">
        <f t="shared" si="99"/>
        <v>1288.2682138849336</v>
      </c>
      <c r="O169" s="28">
        <f t="shared" si="105"/>
        <v>2.0643101260643681E-2</v>
      </c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>
        <f t="shared" si="122"/>
        <v>103.32023726154755</v>
      </c>
      <c r="AA169" s="45">
        <f t="shared" si="123"/>
        <v>145.05320256090974</v>
      </c>
      <c r="AB169" s="45">
        <f t="shared" si="124"/>
        <v>216.4782193566484</v>
      </c>
      <c r="AC169" s="45">
        <f t="shared" si="125"/>
        <v>413.77073899614271</v>
      </c>
      <c r="AD169" s="45">
        <f t="shared" si="126"/>
        <v>526.78579591412972</v>
      </c>
      <c r="AE169" s="45">
        <f t="shared" si="127"/>
        <v>7.1666455049903748</v>
      </c>
      <c r="AF169" s="45">
        <f t="shared" si="128"/>
        <v>-124.30662570943488</v>
      </c>
      <c r="AG169" s="45">
        <f t="shared" si="97"/>
        <v>1288.2682138849336</v>
      </c>
      <c r="AH169" s="28">
        <f t="shared" si="98"/>
        <v>2.0241045680634007E-2</v>
      </c>
    </row>
    <row r="170" spans="1:34">
      <c r="A170" s="12" t="s">
        <v>520</v>
      </c>
      <c r="B170" t="s">
        <v>280</v>
      </c>
      <c r="C170" t="s">
        <v>280</v>
      </c>
      <c r="D170" s="45">
        <f>INDEX('GCAM baselines'!$B$573:$N$603,MATCH('Hybrid GCAM-EPS CO2e baseline'!$B170,'GCAM baselines'!$A$573:$A$603,0),MATCH('Hybrid GCAM-EPS CO2e baseline'!D$146,'GCAM baselines'!$B$572:$N$572,0))</f>
        <v>118.25320678929562</v>
      </c>
      <c r="E170" s="45">
        <f>INDEX('GCAM baselines'!$B$573:$N$603,MATCH('Hybrid GCAM-EPS CO2e baseline'!$B170,'GCAM baselines'!$A$573:$A$603,0),MATCH('Hybrid GCAM-EPS CO2e baseline'!E$146,'GCAM baselines'!$B$572:$N$572,0))</f>
        <v>70.530756994499995</v>
      </c>
      <c r="F170" s="45">
        <f>INDEX('GCAM baselines'!$B$573:$N$603,MATCH('Hybrid GCAM-EPS CO2e baseline'!$B170,'GCAM baselines'!$A$573:$A$603,0),MATCH('Hybrid GCAM-EPS CO2e baseline'!F$146,'GCAM baselines'!$B$572:$N$572,0))</f>
        <v>296.50920430579578</v>
      </c>
      <c r="G170" s="45">
        <f>INDEX('GCAM baselines'!$B$573:$N$603,MATCH('Hybrid GCAM-EPS CO2e baseline'!$B170,'GCAM baselines'!$A$573:$A$603,0),MATCH('Hybrid GCAM-EPS CO2e baseline'!G$146,'GCAM baselines'!$B$572:$N$572,0))</f>
        <v>102.52603060145299</v>
      </c>
      <c r="H170" s="45">
        <f>INDEX('GCAM baselines'!$B$573:$N$603,MATCH('Hybrid GCAM-EPS CO2e baseline'!$B170,'GCAM baselines'!$A$573:$A$603,0),MATCH('Hybrid GCAM-EPS CO2e baseline'!H$146,'GCAM baselines'!$B$572:$N$572,0))</f>
        <v>25.733780475261504</v>
      </c>
      <c r="I170" s="45">
        <f>INDEX('GCAM baselines'!$B$573:$N$603,MATCH('Hybrid GCAM-EPS CO2e baseline'!$B170,'GCAM baselines'!$A$573:$A$603,0),MATCH('Hybrid GCAM-EPS CO2e baseline'!I$146,'GCAM baselines'!$B$572:$N$572,0))</f>
        <v>132.6959149034999</v>
      </c>
      <c r="J170" s="45">
        <f>INDEX('GCAM baselines'!$B$573:$N$603,MATCH('Hybrid GCAM-EPS CO2e baseline'!$B170,'GCAM baselines'!$A$573:$A$603,0),MATCH('Hybrid GCAM-EPS CO2e baseline'!J$146,'GCAM baselines'!$B$572:$N$572,0))</f>
        <v>632.0185856092412</v>
      </c>
      <c r="K170" s="45">
        <f>INDEX('GCAM baselines'!$B$573:$N$603,MATCH('Hybrid GCAM-EPS CO2e baseline'!$B170,'GCAM baselines'!$A$573:$A$603,0),MATCH('Hybrid GCAM-EPS CO2e baseline'!K$146,'GCAM baselines'!$B$572:$N$572,0))</f>
        <v>311.23290876509998</v>
      </c>
      <c r="L170" s="45">
        <f>INDEX('GCAM baselines'!$B$573:$N$603,MATCH('Hybrid GCAM-EPS CO2e baseline'!$B170,'GCAM baselines'!$A$573:$A$603,0),MATCH('Hybrid GCAM-EPS CO2e baseline'!L$146,'GCAM baselines'!$B$572:$N$572,0))</f>
        <v>22.812450193016197</v>
      </c>
      <c r="M170" s="45">
        <f>INDEX('GCAM baselines'!$B$573:$N$603,MATCH('Hybrid GCAM-EPS CO2e baseline'!$B170,'GCAM baselines'!$A$573:$A$603,0),MATCH('Hybrid GCAM-EPS CO2e baseline'!M$146,'GCAM baselines'!$B$572:$N$572,0))</f>
        <v>26.33829799602573</v>
      </c>
      <c r="N170" s="45">
        <f t="shared" si="99"/>
        <v>1738.651136633189</v>
      </c>
      <c r="O170" s="28">
        <f t="shared" si="105"/>
        <v>2.7859999248307076E-2</v>
      </c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>
        <f t="shared" si="122"/>
        <v>188.78396378379563</v>
      </c>
      <c r="AA170" s="45">
        <f t="shared" si="123"/>
        <v>296.50920430579578</v>
      </c>
      <c r="AB170" s="45">
        <f t="shared" si="124"/>
        <v>128.2598110767145</v>
      </c>
      <c r="AC170" s="45">
        <f t="shared" si="125"/>
        <v>132.6959149034999</v>
      </c>
      <c r="AD170" s="45">
        <f t="shared" si="126"/>
        <v>632.0185856092412</v>
      </c>
      <c r="AE170" s="45">
        <f t="shared" si="127"/>
        <v>334.0453589581162</v>
      </c>
      <c r="AF170" s="45">
        <f t="shared" si="128"/>
        <v>26.33829799602573</v>
      </c>
      <c r="AG170" s="45">
        <f t="shared" si="97"/>
        <v>1738.6511366331888</v>
      </c>
      <c r="AH170" s="28">
        <f t="shared" si="98"/>
        <v>2.7317383678319897E-2</v>
      </c>
    </row>
    <row r="171" spans="1:34">
      <c r="A171" s="12" t="s">
        <v>520</v>
      </c>
      <c r="B171" t="s">
        <v>296</v>
      </c>
      <c r="C171" t="s">
        <v>296</v>
      </c>
      <c r="D171" s="45">
        <f>INDEX('GCAM baselines'!$B$573:$N$603,MATCH('Hybrid GCAM-EPS CO2e baseline'!$B171,'GCAM baselines'!$A$573:$A$603,0),MATCH('Hybrid GCAM-EPS CO2e baseline'!D$146,'GCAM baselines'!$B$572:$N$572,0))</f>
        <v>63.973157385500009</v>
      </c>
      <c r="E171" s="45">
        <f>INDEX('GCAM baselines'!$B$573:$N$603,MATCH('Hybrid GCAM-EPS CO2e baseline'!$B171,'GCAM baselines'!$A$573:$A$603,0),MATCH('Hybrid GCAM-EPS CO2e baseline'!E$146,'GCAM baselines'!$B$572:$N$572,0))</f>
        <v>18.870158965799966</v>
      </c>
      <c r="F171" s="45">
        <f>INDEX('GCAM baselines'!$B$573:$N$603,MATCH('Hybrid GCAM-EPS CO2e baseline'!$B171,'GCAM baselines'!$A$573:$A$603,0),MATCH('Hybrid GCAM-EPS CO2e baseline'!F$146,'GCAM baselines'!$B$572:$N$572,0))</f>
        <v>144.27268673866567</v>
      </c>
      <c r="G171" s="45">
        <f>INDEX('GCAM baselines'!$B$573:$N$603,MATCH('Hybrid GCAM-EPS CO2e baseline'!$B171,'GCAM baselines'!$A$573:$A$603,0),MATCH('Hybrid GCAM-EPS CO2e baseline'!G$146,'GCAM baselines'!$B$572:$N$572,0))</f>
        <v>63.666625606122949</v>
      </c>
      <c r="H171" s="45">
        <f>INDEX('GCAM baselines'!$B$573:$N$603,MATCH('Hybrid GCAM-EPS CO2e baseline'!$B171,'GCAM baselines'!$A$573:$A$603,0),MATCH('Hybrid GCAM-EPS CO2e baseline'!H$146,'GCAM baselines'!$B$572:$N$572,0))</f>
        <v>39.348704979412396</v>
      </c>
      <c r="I171" s="45">
        <f>INDEX('GCAM baselines'!$B$573:$N$603,MATCH('Hybrid GCAM-EPS CO2e baseline'!$B171,'GCAM baselines'!$A$573:$A$603,0),MATCH('Hybrid GCAM-EPS CO2e baseline'!I$146,'GCAM baselines'!$B$572:$N$572,0))</f>
        <v>56.491874958436476</v>
      </c>
      <c r="J171" s="45">
        <f>INDEX('GCAM baselines'!$B$573:$N$603,MATCH('Hybrid GCAM-EPS CO2e baseline'!$B171,'GCAM baselines'!$A$573:$A$603,0),MATCH('Hybrid GCAM-EPS CO2e baseline'!J$146,'GCAM baselines'!$B$572:$N$572,0))</f>
        <v>308.16174791595716</v>
      </c>
      <c r="K171" s="45">
        <f>INDEX('GCAM baselines'!$B$573:$N$603,MATCH('Hybrid GCAM-EPS CO2e baseline'!$B171,'GCAM baselines'!$A$573:$A$603,0),MATCH('Hybrid GCAM-EPS CO2e baseline'!K$146,'GCAM baselines'!$B$572:$N$572,0))</f>
        <v>0</v>
      </c>
      <c r="L171" s="45">
        <f>INDEX('GCAM baselines'!$B$573:$N$603,MATCH('Hybrid GCAM-EPS CO2e baseline'!$B171,'GCAM baselines'!$A$573:$A$603,0),MATCH('Hybrid GCAM-EPS CO2e baseline'!L$146,'GCAM baselines'!$B$572:$N$572,0))</f>
        <v>7.4936307146977512</v>
      </c>
      <c r="M171" s="45">
        <f>INDEX('GCAM baselines'!$B$573:$N$603,MATCH('Hybrid GCAM-EPS CO2e baseline'!$B171,'GCAM baselines'!$A$573:$A$603,0),MATCH('Hybrid GCAM-EPS CO2e baseline'!M$146,'GCAM baselines'!$B$572:$N$572,0))</f>
        <v>-45.775623925788516</v>
      </c>
      <c r="N171" s="45">
        <f t="shared" si="99"/>
        <v>656.50296333880385</v>
      </c>
      <c r="O171" s="28">
        <f t="shared" si="105"/>
        <v>1.0519748142544827E-2</v>
      </c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>
        <f t="shared" si="122"/>
        <v>82.843316351299976</v>
      </c>
      <c r="AA171" s="45">
        <f t="shared" si="123"/>
        <v>144.27268673866567</v>
      </c>
      <c r="AB171" s="45">
        <f t="shared" si="124"/>
        <v>103.01533058553534</v>
      </c>
      <c r="AC171" s="45">
        <f t="shared" si="125"/>
        <v>56.491874958436476</v>
      </c>
      <c r="AD171" s="45">
        <f t="shared" si="126"/>
        <v>308.16174791595716</v>
      </c>
      <c r="AE171" s="45">
        <f t="shared" si="127"/>
        <v>7.4936307146977512</v>
      </c>
      <c r="AF171" s="45">
        <f t="shared" si="128"/>
        <v>-45.775623925788516</v>
      </c>
      <c r="AG171" s="45">
        <f t="shared" si="97"/>
        <v>656.50296333880374</v>
      </c>
      <c r="AH171" s="28">
        <f t="shared" si="98"/>
        <v>1.0314860156597182E-2</v>
      </c>
    </row>
    <row r="172" spans="1:34">
      <c r="A172" s="12" t="s">
        <v>520</v>
      </c>
      <c r="B172" t="s">
        <v>386</v>
      </c>
      <c r="C172" t="s">
        <v>302</v>
      </c>
      <c r="D172" s="45">
        <f>INDEX('GCAM baselines'!$B$573:$N$603,MATCH('Hybrid GCAM-EPS CO2e baseline'!$B172,'GCAM baselines'!$A$573:$A$603,0),MATCH('Hybrid GCAM-EPS CO2e baseline'!D$146,'GCAM baselines'!$B$572:$N$572,0))</f>
        <v>33.186794494573078</v>
      </c>
      <c r="E172" s="45">
        <f>INDEX('GCAM baselines'!$B$573:$N$603,MATCH('Hybrid GCAM-EPS CO2e baseline'!$B172,'GCAM baselines'!$A$573:$A$603,0),MATCH('Hybrid GCAM-EPS CO2e baseline'!E$146,'GCAM baselines'!$B$572:$N$572,0))</f>
        <v>5.8612895789999993</v>
      </c>
      <c r="F172" s="45">
        <f>INDEX('GCAM baselines'!$B$573:$N$603,MATCH('Hybrid GCAM-EPS CO2e baseline'!$B172,'GCAM baselines'!$A$573:$A$603,0),MATCH('Hybrid GCAM-EPS CO2e baseline'!F$146,'GCAM baselines'!$B$572:$N$572,0))</f>
        <v>28.017563116680993</v>
      </c>
      <c r="G172" s="45">
        <f>INDEX('GCAM baselines'!$B$573:$N$603,MATCH('Hybrid GCAM-EPS CO2e baseline'!$B172,'GCAM baselines'!$A$573:$A$603,0),MATCH('Hybrid GCAM-EPS CO2e baseline'!G$146,'GCAM baselines'!$B$572:$N$572,0))</f>
        <v>9.5897998999025766</v>
      </c>
      <c r="H172" s="45">
        <f>INDEX('GCAM baselines'!$B$573:$N$603,MATCH('Hybrid GCAM-EPS CO2e baseline'!$B172,'GCAM baselines'!$A$573:$A$603,0),MATCH('Hybrid GCAM-EPS CO2e baseline'!H$146,'GCAM baselines'!$B$572:$N$572,0))</f>
        <v>8.3060027198852904</v>
      </c>
      <c r="I172" s="45">
        <f>INDEX('GCAM baselines'!$B$573:$N$603,MATCH('Hybrid GCAM-EPS CO2e baseline'!$B172,'GCAM baselines'!$A$573:$A$603,0),MATCH('Hybrid GCAM-EPS CO2e baseline'!I$146,'GCAM baselines'!$B$572:$N$572,0))</f>
        <v>57.79970817401022</v>
      </c>
      <c r="J172" s="45">
        <f>INDEX('GCAM baselines'!$B$573:$N$603,MATCH('Hybrid GCAM-EPS CO2e baseline'!$B172,'GCAM baselines'!$A$573:$A$603,0),MATCH('Hybrid GCAM-EPS CO2e baseline'!J$146,'GCAM baselines'!$B$572:$N$572,0))</f>
        <v>118.69312491234248</v>
      </c>
      <c r="K172" s="45">
        <f>INDEX('GCAM baselines'!$B$573:$N$603,MATCH('Hybrid GCAM-EPS CO2e baseline'!$B172,'GCAM baselines'!$A$573:$A$603,0),MATCH('Hybrid GCAM-EPS CO2e baseline'!K$146,'GCAM baselines'!$B$572:$N$572,0))</f>
        <v>0</v>
      </c>
      <c r="L172" s="45">
        <f>INDEX('GCAM baselines'!$B$573:$N$603,MATCH('Hybrid GCAM-EPS CO2e baseline'!$B172,'GCAM baselines'!$A$573:$A$603,0),MATCH('Hybrid GCAM-EPS CO2e baseline'!L$146,'GCAM baselines'!$B$572:$N$572,0))</f>
        <v>1.848293665394499</v>
      </c>
      <c r="M172" s="45">
        <f>INDEX('GCAM baselines'!$B$573:$N$603,MATCH('Hybrid GCAM-EPS CO2e baseline'!$B172,'GCAM baselines'!$A$573:$A$603,0),MATCH('Hybrid GCAM-EPS CO2e baseline'!M$146,'GCAM baselines'!$B$572:$N$572,0))</f>
        <v>3.7776168959958278</v>
      </c>
      <c r="N172" s="45">
        <f t="shared" si="99"/>
        <v>267.08019345778496</v>
      </c>
      <c r="O172" s="28">
        <f t="shared" si="105"/>
        <v>4.2796705055969074E-3</v>
      </c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>
        <f t="shared" si="122"/>
        <v>39.048084073573079</v>
      </c>
      <c r="AA172" s="45">
        <f t="shared" si="123"/>
        <v>28.017563116680993</v>
      </c>
      <c r="AB172" s="45">
        <f t="shared" si="124"/>
        <v>17.895802619787865</v>
      </c>
      <c r="AC172" s="45">
        <f t="shared" si="125"/>
        <v>57.79970817401022</v>
      </c>
      <c r="AD172" s="45">
        <f t="shared" si="126"/>
        <v>118.69312491234248</v>
      </c>
      <c r="AE172" s="45">
        <f t="shared" si="127"/>
        <v>1.848293665394499</v>
      </c>
      <c r="AF172" s="45">
        <f t="shared" si="128"/>
        <v>3.7776168959958278</v>
      </c>
      <c r="AG172" s="45">
        <f t="shared" si="97"/>
        <v>267.08019345778496</v>
      </c>
      <c r="AH172" s="28">
        <f t="shared" si="98"/>
        <v>4.1963174577358993E-3</v>
      </c>
    </row>
    <row r="173" spans="1:34">
      <c r="A173" s="12" t="s">
        <v>520</v>
      </c>
      <c r="B173" t="s">
        <v>387</v>
      </c>
      <c r="C173" t="s">
        <v>298</v>
      </c>
      <c r="D173" s="45">
        <f>INDEX('GCAM baselines'!$B$573:$N$603,MATCH('Hybrid GCAM-EPS CO2e baseline'!$B173,'GCAM baselines'!$A$573:$A$603,0),MATCH('Hybrid GCAM-EPS CO2e baseline'!D$146,'GCAM baselines'!$B$572:$N$572,0))</f>
        <v>105.65991794850925</v>
      </c>
      <c r="E173" s="45">
        <f>INDEX('GCAM baselines'!$B$573:$N$603,MATCH('Hybrid GCAM-EPS CO2e baseline'!$B173,'GCAM baselines'!$A$573:$A$603,0),MATCH('Hybrid GCAM-EPS CO2e baseline'!E$146,'GCAM baselines'!$B$572:$N$572,0))</f>
        <v>20.892145610249997</v>
      </c>
      <c r="F173" s="45">
        <f>INDEX('GCAM baselines'!$B$573:$N$603,MATCH('Hybrid GCAM-EPS CO2e baseline'!$B173,'GCAM baselines'!$A$573:$A$603,0),MATCH('Hybrid GCAM-EPS CO2e baseline'!F$146,'GCAM baselines'!$B$572:$N$572,0))</f>
        <v>156.09351086271391</v>
      </c>
      <c r="G173" s="45">
        <f>INDEX('GCAM baselines'!$B$573:$N$603,MATCH('Hybrid GCAM-EPS CO2e baseline'!$B173,'GCAM baselines'!$A$573:$A$603,0),MATCH('Hybrid GCAM-EPS CO2e baseline'!G$146,'GCAM baselines'!$B$572:$N$572,0))</f>
        <v>34.151698717710993</v>
      </c>
      <c r="H173" s="45">
        <f>INDEX('GCAM baselines'!$B$573:$N$603,MATCH('Hybrid GCAM-EPS CO2e baseline'!$B173,'GCAM baselines'!$A$573:$A$603,0),MATCH('Hybrid GCAM-EPS CO2e baseline'!H$146,'GCAM baselines'!$B$572:$N$572,0))</f>
        <v>19.107677352090828</v>
      </c>
      <c r="I173" s="45">
        <f>INDEX('GCAM baselines'!$B$573:$N$603,MATCH('Hybrid GCAM-EPS CO2e baseline'!$B173,'GCAM baselines'!$A$573:$A$603,0),MATCH('Hybrid GCAM-EPS CO2e baseline'!I$146,'GCAM baselines'!$B$572:$N$572,0))</f>
        <v>223.65565066308838</v>
      </c>
      <c r="J173" s="45">
        <f>INDEX('GCAM baselines'!$B$573:$N$603,MATCH('Hybrid GCAM-EPS CO2e baseline'!$B173,'GCAM baselines'!$A$573:$A$603,0),MATCH('Hybrid GCAM-EPS CO2e baseline'!J$146,'GCAM baselines'!$B$572:$N$572,0))</f>
        <v>269.23431544276019</v>
      </c>
      <c r="K173" s="45">
        <f>INDEX('GCAM baselines'!$B$573:$N$603,MATCH('Hybrid GCAM-EPS CO2e baseline'!$B173,'GCAM baselines'!$A$573:$A$603,0),MATCH('Hybrid GCAM-EPS CO2e baseline'!K$146,'GCAM baselines'!$B$572:$N$572,0))</f>
        <v>0</v>
      </c>
      <c r="L173" s="45">
        <f>INDEX('GCAM baselines'!$B$573:$N$603,MATCH('Hybrid GCAM-EPS CO2e baseline'!$B173,'GCAM baselines'!$A$573:$A$603,0),MATCH('Hybrid GCAM-EPS CO2e baseline'!L$146,'GCAM baselines'!$B$572:$N$572,0))</f>
        <v>9.1445890660114504</v>
      </c>
      <c r="M173" s="45">
        <f>INDEX('GCAM baselines'!$B$573:$N$603,MATCH('Hybrid GCAM-EPS CO2e baseline'!$B173,'GCAM baselines'!$A$573:$A$603,0),MATCH('Hybrid GCAM-EPS CO2e baseline'!M$146,'GCAM baselines'!$B$572:$N$572,0))</f>
        <v>-112.38397491397264</v>
      </c>
      <c r="N173" s="45">
        <f t="shared" si="99"/>
        <v>725.55553074916236</v>
      </c>
      <c r="O173" s="28">
        <f t="shared" si="105"/>
        <v>1.1626240661723582E-2</v>
      </c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>
        <f t="shared" si="122"/>
        <v>126.55206355875924</v>
      </c>
      <c r="AA173" s="45">
        <f t="shared" si="123"/>
        <v>156.09351086271391</v>
      </c>
      <c r="AB173" s="45">
        <f t="shared" si="124"/>
        <v>53.259376069801817</v>
      </c>
      <c r="AC173" s="45">
        <f t="shared" si="125"/>
        <v>223.65565066308838</v>
      </c>
      <c r="AD173" s="45">
        <f t="shared" si="126"/>
        <v>269.23431544276019</v>
      </c>
      <c r="AE173" s="45">
        <f t="shared" si="127"/>
        <v>9.1445890660114504</v>
      </c>
      <c r="AF173" s="45">
        <f t="shared" si="128"/>
        <v>-112.38397491397264</v>
      </c>
      <c r="AG173" s="45">
        <f t="shared" si="97"/>
        <v>725.55553074916236</v>
      </c>
      <c r="AH173" s="28">
        <f t="shared" si="98"/>
        <v>1.1399802062524675E-2</v>
      </c>
    </row>
    <row r="174" spans="1:34">
      <c r="A174" s="12" t="s">
        <v>520</v>
      </c>
      <c r="B174" t="s">
        <v>295</v>
      </c>
      <c r="C174" t="s">
        <v>295</v>
      </c>
      <c r="D174" s="45">
        <f>INDEX('GCAM baselines'!$B$573:$N$603,MATCH('Hybrid GCAM-EPS CO2e baseline'!$B174,'GCAM baselines'!$A$573:$A$603,0),MATCH('Hybrid GCAM-EPS CO2e baseline'!D$146,'GCAM baselines'!$B$572:$N$572,0))</f>
        <v>62.861273165851692</v>
      </c>
      <c r="E174" s="45">
        <f>INDEX('GCAM baselines'!$B$573:$N$603,MATCH('Hybrid GCAM-EPS CO2e baseline'!$B174,'GCAM baselines'!$A$573:$A$603,0),MATCH('Hybrid GCAM-EPS CO2e baseline'!E$146,'GCAM baselines'!$B$572:$N$572,0))</f>
        <v>32.063865706049995</v>
      </c>
      <c r="F174" s="45">
        <f>INDEX('GCAM baselines'!$B$573:$N$603,MATCH('Hybrid GCAM-EPS CO2e baseline'!$B174,'GCAM baselines'!$A$573:$A$603,0),MATCH('Hybrid GCAM-EPS CO2e baseline'!F$146,'GCAM baselines'!$B$572:$N$572,0))</f>
        <v>206.27453339359181</v>
      </c>
      <c r="G174" s="45">
        <f>INDEX('GCAM baselines'!$B$573:$N$603,MATCH('Hybrid GCAM-EPS CO2e baseline'!$B174,'GCAM baselines'!$A$573:$A$603,0),MATCH('Hybrid GCAM-EPS CO2e baseline'!G$146,'GCAM baselines'!$B$572:$N$572,0))</f>
        <v>161.77377772819301</v>
      </c>
      <c r="H174" s="45">
        <f>INDEX('GCAM baselines'!$B$573:$N$603,MATCH('Hybrid GCAM-EPS CO2e baseline'!$B174,'GCAM baselines'!$A$573:$A$603,0),MATCH('Hybrid GCAM-EPS CO2e baseline'!H$146,'GCAM baselines'!$B$572:$N$572,0))</f>
        <v>30.229999102055462</v>
      </c>
      <c r="I174" s="45">
        <f>INDEX('GCAM baselines'!$B$573:$N$603,MATCH('Hybrid GCAM-EPS CO2e baseline'!$B174,'GCAM baselines'!$A$573:$A$603,0),MATCH('Hybrid GCAM-EPS CO2e baseline'!I$146,'GCAM baselines'!$B$572:$N$572,0))</f>
        <v>308.65969902655587</v>
      </c>
      <c r="J174" s="45">
        <f>INDEX('GCAM baselines'!$B$573:$N$603,MATCH('Hybrid GCAM-EPS CO2e baseline'!$B174,'GCAM baselines'!$A$573:$A$603,0),MATCH('Hybrid GCAM-EPS CO2e baseline'!J$146,'GCAM baselines'!$B$572:$N$572,0))</f>
        <v>542.41204478236307</v>
      </c>
      <c r="K174" s="45">
        <f>INDEX('GCAM baselines'!$B$573:$N$603,MATCH('Hybrid GCAM-EPS CO2e baseline'!$B174,'GCAM baselines'!$A$573:$A$603,0),MATCH('Hybrid GCAM-EPS CO2e baseline'!K$146,'GCAM baselines'!$B$572:$N$572,0))</f>
        <v>0</v>
      </c>
      <c r="L174" s="45">
        <f>INDEX('GCAM baselines'!$B$573:$N$603,MATCH('Hybrid GCAM-EPS CO2e baseline'!$B174,'GCAM baselines'!$A$573:$A$603,0),MATCH('Hybrid GCAM-EPS CO2e baseline'!L$146,'GCAM baselines'!$B$572:$N$572,0))</f>
        <v>4.6748174860886307</v>
      </c>
      <c r="M174" s="45">
        <f>INDEX('GCAM baselines'!$B$573:$N$603,MATCH('Hybrid GCAM-EPS CO2e baseline'!$B174,'GCAM baselines'!$A$573:$A$603,0),MATCH('Hybrid GCAM-EPS CO2e baseline'!M$146,'GCAM baselines'!$B$572:$N$572,0))</f>
        <v>-146.38004362596359</v>
      </c>
      <c r="N174" s="45">
        <f t="shared" si="99"/>
        <v>1202.5699667647859</v>
      </c>
      <c r="O174" s="28">
        <f t="shared" si="105"/>
        <v>1.9269879772995546E-2</v>
      </c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>
        <f t="shared" si="122"/>
        <v>94.92513887190168</v>
      </c>
      <c r="AA174" s="45">
        <f t="shared" si="123"/>
        <v>206.27453339359181</v>
      </c>
      <c r="AB174" s="45">
        <f t="shared" si="124"/>
        <v>192.00377683024848</v>
      </c>
      <c r="AC174" s="45">
        <f t="shared" si="125"/>
        <v>308.65969902655587</v>
      </c>
      <c r="AD174" s="45">
        <f t="shared" si="126"/>
        <v>542.41204478236307</v>
      </c>
      <c r="AE174" s="45">
        <f t="shared" si="127"/>
        <v>4.6748174860886307</v>
      </c>
      <c r="AF174" s="45">
        <f t="shared" si="128"/>
        <v>-146.38004362596359</v>
      </c>
      <c r="AG174" s="45">
        <f t="shared" si="97"/>
        <v>1202.5699667647859</v>
      </c>
      <c r="AH174" s="28">
        <f t="shared" si="98"/>
        <v>1.8894569755812263E-2</v>
      </c>
    </row>
    <row r="175" spans="1:34">
      <c r="A175" s="12" t="s">
        <v>519</v>
      </c>
      <c r="B175" t="s">
        <v>293</v>
      </c>
      <c r="C175" t="s">
        <v>293</v>
      </c>
      <c r="D175" s="45">
        <f>INDEX('GCAM baselines'!$B$573:$N$603,MATCH('Hybrid GCAM-EPS CO2e baseline'!$B175,'GCAM baselines'!$A$573:$A$603,0),MATCH('Hybrid GCAM-EPS CO2e baseline'!D$146,'GCAM baselines'!$B$572:$N$572,0))</f>
        <v>75.980039601485004</v>
      </c>
      <c r="E175" s="45">
        <f>INDEX('GCAM baselines'!$B$573:$N$603,MATCH('Hybrid GCAM-EPS CO2e baseline'!$B175,'GCAM baselines'!$A$573:$A$603,0),MATCH('Hybrid GCAM-EPS CO2e baseline'!E$146,'GCAM baselines'!$B$572:$N$572,0))</f>
        <v>25.880817018699965</v>
      </c>
      <c r="F175" s="45">
        <f>INDEX('GCAM baselines'!$B$573:$N$603,MATCH('Hybrid GCAM-EPS CO2e baseline'!$B175,'GCAM baselines'!$A$573:$A$603,0),MATCH('Hybrid GCAM-EPS CO2e baseline'!F$146,'GCAM baselines'!$B$572:$N$572,0))</f>
        <v>135.88929376755209</v>
      </c>
      <c r="G175" s="45">
        <f>INDEX('GCAM baselines'!$B$573:$N$603,MATCH('Hybrid GCAM-EPS CO2e baseline'!$B175,'GCAM baselines'!$A$573:$A$603,0),MATCH('Hybrid GCAM-EPS CO2e baseline'!G$146,'GCAM baselines'!$B$572:$N$572,0))</f>
        <v>43.459439646900002</v>
      </c>
      <c r="H175" s="45">
        <f>INDEX('GCAM baselines'!$B$573:$N$603,MATCH('Hybrid GCAM-EPS CO2e baseline'!$B175,'GCAM baselines'!$A$573:$A$603,0),MATCH('Hybrid GCAM-EPS CO2e baseline'!H$146,'GCAM baselines'!$B$572:$N$572,0))</f>
        <v>31.745304526711994</v>
      </c>
      <c r="I175" s="45">
        <f>INDEX('GCAM baselines'!$B$573:$N$603,MATCH('Hybrid GCAM-EPS CO2e baseline'!$B175,'GCAM baselines'!$A$573:$A$603,0),MATCH('Hybrid GCAM-EPS CO2e baseline'!I$146,'GCAM baselines'!$B$572:$N$572,0))</f>
        <v>7.9725100198053189</v>
      </c>
      <c r="J175" s="45">
        <f>INDEX('GCAM baselines'!$B$573:$N$603,MATCH('Hybrid GCAM-EPS CO2e baseline'!$B175,'GCAM baselines'!$A$573:$A$603,0),MATCH('Hybrid GCAM-EPS CO2e baseline'!J$146,'GCAM baselines'!$B$572:$N$572,0))</f>
        <v>263.11880268532337</v>
      </c>
      <c r="K175" s="45">
        <f>INDEX('GCAM baselines'!$B$573:$N$603,MATCH('Hybrid GCAM-EPS CO2e baseline'!$B175,'GCAM baselines'!$A$573:$A$603,0),MATCH('Hybrid GCAM-EPS CO2e baseline'!K$146,'GCAM baselines'!$B$572:$N$572,0))</f>
        <v>0</v>
      </c>
      <c r="L175" s="45">
        <f>INDEX('GCAM baselines'!$B$573:$N$603,MATCH('Hybrid GCAM-EPS CO2e baseline'!$B175,'GCAM baselines'!$A$573:$A$603,0),MATCH('Hybrid GCAM-EPS CO2e baseline'!L$146,'GCAM baselines'!$B$572:$N$572,0))</f>
        <v>8.4498512811263993</v>
      </c>
      <c r="M175" s="45">
        <f>INDEX('GCAM baselines'!$B$573:$N$603,MATCH('Hybrid GCAM-EPS CO2e baseline'!$B175,'GCAM baselines'!$A$573:$A$603,0),MATCH('Hybrid GCAM-EPS CO2e baseline'!M$146,'GCAM baselines'!$B$572:$N$572,0))</f>
        <v>-91.292594054349991</v>
      </c>
      <c r="N175" s="45">
        <f t="shared" si="99"/>
        <v>501.2034644932541</v>
      </c>
      <c r="O175" s="28">
        <f t="shared" si="105"/>
        <v>8.031242064506762E-3</v>
      </c>
      <c r="P175" s="45" cm="1">
        <f t="array" ref="P175:X175">TRANSPOSE('EPS baselines'!K516:K524)</f>
        <v>70.842799999999997</v>
      </c>
      <c r="Q175" s="45">
        <v>285.23200000000003</v>
      </c>
      <c r="R175" s="45">
        <v>23.979600000000001</v>
      </c>
      <c r="S175" s="45">
        <v>17.7546</v>
      </c>
      <c r="T175" s="45">
        <v>429.53800000000001</v>
      </c>
      <c r="U175" s="45">
        <v>396.91109999999998</v>
      </c>
      <c r="V175" s="45">
        <v>32.627000000000002</v>
      </c>
      <c r="W175" s="45">
        <v>6.5380099999999999</v>
      </c>
      <c r="X175" s="45">
        <v>-19.7425</v>
      </c>
      <c r="Y175" s="45">
        <f>SUM(P175:S175,U175:X175)</f>
        <v>814.14260999999999</v>
      </c>
      <c r="Z175" s="65">
        <f>P175</f>
        <v>70.842799999999997</v>
      </c>
      <c r="AA175" s="65">
        <f>Q175</f>
        <v>285.23200000000003</v>
      </c>
      <c r="AB175" s="65">
        <f>SUM(R175:S175)</f>
        <v>41.734200000000001</v>
      </c>
      <c r="AC175" s="65">
        <f t="shared" ref="AC175" si="129">V175</f>
        <v>32.627000000000002</v>
      </c>
      <c r="AD175" s="65">
        <f t="shared" ref="AD175" si="130">U175</f>
        <v>396.91109999999998</v>
      </c>
      <c r="AE175" s="65">
        <f>W175</f>
        <v>6.5380099999999999</v>
      </c>
      <c r="AF175" s="65">
        <f>X175</f>
        <v>-19.7425</v>
      </c>
      <c r="AG175" s="45">
        <f t="shared" si="97"/>
        <v>814.14260999999999</v>
      </c>
      <c r="AH175" s="28">
        <f t="shared" si="98"/>
        <v>1.2791666814370758E-2</v>
      </c>
    </row>
    <row r="176" spans="1:34">
      <c r="A176" s="12" t="s">
        <v>520</v>
      </c>
      <c r="B176" t="s">
        <v>281</v>
      </c>
      <c r="C176" t="s">
        <v>281</v>
      </c>
      <c r="D176" s="45">
        <f>INDEX('GCAM baselines'!$B$573:$N$603,MATCH('Hybrid GCAM-EPS CO2e baseline'!$B176,'GCAM baselines'!$A$573:$A$603,0),MATCH('Hybrid GCAM-EPS CO2e baseline'!D$146,'GCAM baselines'!$B$572:$N$572,0))</f>
        <v>340.86654332109697</v>
      </c>
      <c r="E176" s="45">
        <f>INDEX('GCAM baselines'!$B$573:$N$603,MATCH('Hybrid GCAM-EPS CO2e baseline'!$B176,'GCAM baselines'!$A$573:$A$603,0),MATCH('Hybrid GCAM-EPS CO2e baseline'!E$146,'GCAM baselines'!$B$572:$N$572,0))</f>
        <v>472.97185925700001</v>
      </c>
      <c r="F176" s="45">
        <f>INDEX('GCAM baselines'!$B$573:$N$603,MATCH('Hybrid GCAM-EPS CO2e baseline'!$B176,'GCAM baselines'!$A$573:$A$603,0),MATCH('Hybrid GCAM-EPS CO2e baseline'!F$146,'GCAM baselines'!$B$572:$N$572,0))</f>
        <v>847.38097643194351</v>
      </c>
      <c r="G176" s="45">
        <f>INDEX('GCAM baselines'!$B$573:$N$603,MATCH('Hybrid GCAM-EPS CO2e baseline'!$B176,'GCAM baselines'!$A$573:$A$603,0),MATCH('Hybrid GCAM-EPS CO2e baseline'!G$146,'GCAM baselines'!$B$572:$N$572,0))</f>
        <v>349.98632021745061</v>
      </c>
      <c r="H176" s="45">
        <f>INDEX('GCAM baselines'!$B$573:$N$603,MATCH('Hybrid GCAM-EPS CO2e baseline'!$B176,'GCAM baselines'!$A$573:$A$603,0),MATCH('Hybrid GCAM-EPS CO2e baseline'!H$146,'GCAM baselines'!$B$572:$N$572,0))</f>
        <v>183.43504917867313</v>
      </c>
      <c r="I176" s="45">
        <f>INDEX('GCAM baselines'!$B$573:$N$603,MATCH('Hybrid GCAM-EPS CO2e baseline'!$B176,'GCAM baselines'!$A$573:$A$603,0),MATCH('Hybrid GCAM-EPS CO2e baseline'!I$146,'GCAM baselines'!$B$572:$N$572,0))</f>
        <v>434.90638261154595</v>
      </c>
      <c r="J176" s="45">
        <f>INDEX('GCAM baselines'!$B$573:$N$603,MATCH('Hybrid GCAM-EPS CO2e baseline'!$B176,'GCAM baselines'!$A$573:$A$603,0),MATCH('Hybrid GCAM-EPS CO2e baseline'!J$146,'GCAM baselines'!$B$572:$N$572,0))</f>
        <v>1734.7027724229631</v>
      </c>
      <c r="K176" s="45">
        <f>INDEX('GCAM baselines'!$B$573:$N$603,MATCH('Hybrid GCAM-EPS CO2e baseline'!$B176,'GCAM baselines'!$A$573:$A$603,0),MATCH('Hybrid GCAM-EPS CO2e baseline'!K$146,'GCAM baselines'!$B$572:$N$572,0))</f>
        <v>0</v>
      </c>
      <c r="L176" s="45">
        <f>INDEX('GCAM baselines'!$B$573:$N$603,MATCH('Hybrid GCAM-EPS CO2e baseline'!$B176,'GCAM baselines'!$A$573:$A$603,0),MATCH('Hybrid GCAM-EPS CO2e baseline'!L$146,'GCAM baselines'!$B$572:$N$572,0))</f>
        <v>31.383716420083598</v>
      </c>
      <c r="M176" s="45">
        <f>INDEX('GCAM baselines'!$B$573:$N$603,MATCH('Hybrid GCAM-EPS CO2e baseline'!$B176,'GCAM baselines'!$A$573:$A$603,0),MATCH('Hybrid GCAM-EPS CO2e baseline'!M$146,'GCAM baselines'!$B$572:$N$572,0))</f>
        <v>-645.6528330588086</v>
      </c>
      <c r="N176" s="45">
        <f t="shared" si="99"/>
        <v>3749.9807868019475</v>
      </c>
      <c r="O176" s="28">
        <f t="shared" si="105"/>
        <v>6.008937601120936E-2</v>
      </c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>
        <f t="shared" si="122"/>
        <v>813.83840257809698</v>
      </c>
      <c r="AA176" s="45">
        <f t="shared" si="123"/>
        <v>847.38097643194351</v>
      </c>
      <c r="AB176" s="45">
        <f t="shared" si="124"/>
        <v>533.42136939612374</v>
      </c>
      <c r="AC176" s="45">
        <f t="shared" si="125"/>
        <v>434.90638261154595</v>
      </c>
      <c r="AD176" s="45">
        <f t="shared" si="126"/>
        <v>1734.7027724229631</v>
      </c>
      <c r="AE176" s="45">
        <f t="shared" si="127"/>
        <v>31.383716420083598</v>
      </c>
      <c r="AF176" s="45">
        <f t="shared" si="128"/>
        <v>-645.6528330588086</v>
      </c>
      <c r="AG176" s="45">
        <f t="shared" si="97"/>
        <v>3749.9807868019475</v>
      </c>
      <c r="AH176" s="28">
        <f t="shared" si="98"/>
        <v>5.891904464386457E-2</v>
      </c>
    </row>
    <row r="177" spans="1:36">
      <c r="A177" s="12" t="s">
        <v>520</v>
      </c>
      <c r="B177" t="s">
        <v>301</v>
      </c>
      <c r="C177" t="s">
        <v>301</v>
      </c>
      <c r="D177" s="45">
        <f>INDEX('GCAM baselines'!$B$573:$N$603,MATCH('Hybrid GCAM-EPS CO2e baseline'!$B177,'GCAM baselines'!$A$573:$A$603,0),MATCH('Hybrid GCAM-EPS CO2e baseline'!D$146,'GCAM baselines'!$B$572:$N$572,0))</f>
        <v>19.993195080008991</v>
      </c>
      <c r="E177" s="45">
        <f>INDEX('GCAM baselines'!$B$573:$N$603,MATCH('Hybrid GCAM-EPS CO2e baseline'!$B177,'GCAM baselines'!$A$573:$A$603,0),MATCH('Hybrid GCAM-EPS CO2e baseline'!E$146,'GCAM baselines'!$B$572:$N$572,0))</f>
        <v>22.467998081899999</v>
      </c>
      <c r="F177" s="45">
        <f>INDEX('GCAM baselines'!$B$573:$N$603,MATCH('Hybrid GCAM-EPS CO2e baseline'!$B177,'GCAM baselines'!$A$573:$A$603,0),MATCH('Hybrid GCAM-EPS CO2e baseline'!F$146,'GCAM baselines'!$B$572:$N$572,0))</f>
        <v>99.857770970855128</v>
      </c>
      <c r="G177" s="45">
        <f>INDEX('GCAM baselines'!$B$573:$N$603,MATCH('Hybrid GCAM-EPS CO2e baseline'!$B177,'GCAM baselines'!$A$573:$A$603,0),MATCH('Hybrid GCAM-EPS CO2e baseline'!G$146,'GCAM baselines'!$B$572:$N$572,0))</f>
        <v>9.8889616926644948</v>
      </c>
      <c r="H177" s="45">
        <f>INDEX('GCAM baselines'!$B$573:$N$603,MATCH('Hybrid GCAM-EPS CO2e baseline'!$B177,'GCAM baselines'!$A$573:$A$603,0),MATCH('Hybrid GCAM-EPS CO2e baseline'!H$146,'GCAM baselines'!$B$572:$N$572,0))</f>
        <v>14.359015328077549</v>
      </c>
      <c r="I177" s="45">
        <f>INDEX('GCAM baselines'!$B$573:$N$603,MATCH('Hybrid GCAM-EPS CO2e baseline'!$B177,'GCAM baselines'!$A$573:$A$603,0),MATCH('Hybrid GCAM-EPS CO2e baseline'!I$146,'GCAM baselines'!$B$572:$N$572,0))</f>
        <v>-0.96891997522239326</v>
      </c>
      <c r="J177" s="45">
        <f>INDEX('GCAM baselines'!$B$573:$N$603,MATCH('Hybrid GCAM-EPS CO2e baseline'!$B177,'GCAM baselines'!$A$573:$A$603,0),MATCH('Hybrid GCAM-EPS CO2e baseline'!J$146,'GCAM baselines'!$B$572:$N$572,0))</f>
        <v>147.83896689478681</v>
      </c>
      <c r="K177" s="45">
        <f>INDEX('GCAM baselines'!$B$573:$N$603,MATCH('Hybrid GCAM-EPS CO2e baseline'!$B177,'GCAM baselines'!$A$573:$A$603,0),MATCH('Hybrid GCAM-EPS CO2e baseline'!K$146,'GCAM baselines'!$B$572:$N$572,0))</f>
        <v>0</v>
      </c>
      <c r="L177" s="45">
        <f>INDEX('GCAM baselines'!$B$573:$N$603,MATCH('Hybrid GCAM-EPS CO2e baseline'!$B177,'GCAM baselines'!$A$573:$A$603,0),MATCH('Hybrid GCAM-EPS CO2e baseline'!L$146,'GCAM baselines'!$B$572:$N$572,0))</f>
        <v>2.3266954620969966</v>
      </c>
      <c r="M177" s="45">
        <f>INDEX('GCAM baselines'!$B$573:$N$603,MATCH('Hybrid GCAM-EPS CO2e baseline'!$B177,'GCAM baselines'!$A$573:$A$603,0),MATCH('Hybrid GCAM-EPS CO2e baseline'!M$146,'GCAM baselines'!$B$572:$N$572,0))</f>
        <v>-35.451824458587829</v>
      </c>
      <c r="N177" s="45">
        <f t="shared" si="99"/>
        <v>280.31185907657971</v>
      </c>
      <c r="O177" s="28">
        <f t="shared" si="105"/>
        <v>4.4916936000673219E-3</v>
      </c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>
        <f t="shared" si="122"/>
        <v>42.461193161908994</v>
      </c>
      <c r="AA177" s="45">
        <f t="shared" si="123"/>
        <v>99.857770970855128</v>
      </c>
      <c r="AB177" s="45">
        <f t="shared" si="124"/>
        <v>24.247977020742042</v>
      </c>
      <c r="AC177" s="45">
        <f t="shared" si="125"/>
        <v>-0.96891997522239326</v>
      </c>
      <c r="AD177" s="45">
        <f t="shared" si="126"/>
        <v>147.83896689478681</v>
      </c>
      <c r="AE177" s="45">
        <f t="shared" si="127"/>
        <v>2.3266954620969966</v>
      </c>
      <c r="AF177" s="45">
        <f t="shared" si="128"/>
        <v>-35.451824458587829</v>
      </c>
      <c r="AG177" s="45">
        <f t="shared" si="97"/>
        <v>280.31185907657971</v>
      </c>
      <c r="AH177" s="28">
        <f t="shared" si="98"/>
        <v>4.404211082164656E-3</v>
      </c>
    </row>
    <row r="178" spans="1:36">
      <c r="A178" s="12" t="s">
        <v>519</v>
      </c>
      <c r="B178" t="s">
        <v>276</v>
      </c>
      <c r="C178" t="s">
        <v>276</v>
      </c>
      <c r="D178" s="45">
        <f>INDEX('GCAM baselines'!$B$573:$N$603,MATCH('Hybrid GCAM-EPS CO2e baseline'!$B178,'GCAM baselines'!$A$573:$A$603,0),MATCH('Hybrid GCAM-EPS CO2e baseline'!D$146,'GCAM baselines'!$B$572:$N$572,0))</f>
        <v>1122.2981690863221</v>
      </c>
      <c r="E178" s="45">
        <f>INDEX('GCAM baselines'!$B$573:$N$603,MATCH('Hybrid GCAM-EPS CO2e baseline'!$B178,'GCAM baselines'!$A$573:$A$603,0),MATCH('Hybrid GCAM-EPS CO2e baseline'!E$146,'GCAM baselines'!$B$572:$N$572,0))</f>
        <v>162.58931314599999</v>
      </c>
      <c r="F178" s="45">
        <f>INDEX('GCAM baselines'!$B$573:$N$603,MATCH('Hybrid GCAM-EPS CO2e baseline'!$B178,'GCAM baselines'!$A$573:$A$603,0),MATCH('Hybrid GCAM-EPS CO2e baseline'!F$146,'GCAM baselines'!$B$572:$N$572,0))</f>
        <v>1507.8169293503511</v>
      </c>
      <c r="G178" s="45">
        <f>INDEX('GCAM baselines'!$B$573:$N$603,MATCH('Hybrid GCAM-EPS CO2e baseline'!$B178,'GCAM baselines'!$A$573:$A$603,0),MATCH('Hybrid GCAM-EPS CO2e baseline'!G$146,'GCAM baselines'!$B$572:$N$572,0))</f>
        <v>458.00796225581962</v>
      </c>
      <c r="H178" s="45">
        <f>INDEX('GCAM baselines'!$B$573:$N$603,MATCH('Hybrid GCAM-EPS CO2e baseline'!$B178,'GCAM baselines'!$A$573:$A$603,0),MATCH('Hybrid GCAM-EPS CO2e baseline'!H$146,'GCAM baselines'!$B$572:$N$572,0))</f>
        <v>290.12829383618191</v>
      </c>
      <c r="I178" s="45">
        <f>INDEX('GCAM baselines'!$B$573:$N$603,MATCH('Hybrid GCAM-EPS CO2e baseline'!$B178,'GCAM baselines'!$A$573:$A$603,0),MATCH('Hybrid GCAM-EPS CO2e baseline'!I$146,'GCAM baselines'!$B$572:$N$572,0))</f>
        <v>760.07441869021545</v>
      </c>
      <c r="J178" s="45">
        <f>INDEX('GCAM baselines'!$B$573:$N$603,MATCH('Hybrid GCAM-EPS CO2e baseline'!$B178,'GCAM baselines'!$A$573:$A$603,0),MATCH('Hybrid GCAM-EPS CO2e baseline'!J$146,'GCAM baselines'!$B$572:$N$572,0))</f>
        <v>1645.6607199779069</v>
      </c>
      <c r="K178" s="45">
        <f>INDEX('GCAM baselines'!$B$573:$N$603,MATCH('Hybrid GCAM-EPS CO2e baseline'!$B178,'GCAM baselines'!$A$573:$A$603,0),MATCH('Hybrid GCAM-EPS CO2e baseline'!K$146,'GCAM baselines'!$B$572:$N$572,0))</f>
        <v>0</v>
      </c>
      <c r="L178" s="45">
        <f>INDEX('GCAM baselines'!$B$573:$N$603,MATCH('Hybrid GCAM-EPS CO2e baseline'!$B178,'GCAM baselines'!$A$573:$A$603,0),MATCH('Hybrid GCAM-EPS CO2e baseline'!L$146,'GCAM baselines'!$B$572:$N$572,0))</f>
        <v>51.661810840227503</v>
      </c>
      <c r="M178" s="45">
        <f>INDEX('GCAM baselines'!$B$573:$N$603,MATCH('Hybrid GCAM-EPS CO2e baseline'!$B178,'GCAM baselines'!$A$573:$A$603,0),MATCH('Hybrid GCAM-EPS CO2e baseline'!M$146,'GCAM baselines'!$B$572:$N$572,0))</f>
        <v>-521.13126854420523</v>
      </c>
      <c r="N178" s="45">
        <f t="shared" si="99"/>
        <v>5477.1063486388184</v>
      </c>
      <c r="O178" s="28">
        <f t="shared" si="105"/>
        <v>8.7764690420565061E-2</v>
      </c>
      <c r="P178" s="45">
        <f t="array" ref="P178:X178">TRANSPOSE('EPS baselines'!K92:K100)</f>
        <v>1110.94</v>
      </c>
      <c r="Q178" s="45">
        <v>1251.48</v>
      </c>
      <c r="R178" s="45">
        <v>298.78800000000001</v>
      </c>
      <c r="S178" s="45">
        <v>241.50200000000001</v>
      </c>
      <c r="T178" s="45">
        <v>2676.5</v>
      </c>
      <c r="U178" s="45">
        <v>1977.932</v>
      </c>
      <c r="V178" s="45">
        <v>698.57</v>
      </c>
      <c r="W178" s="45">
        <v>74.961600000000004</v>
      </c>
      <c r="X178" s="45">
        <v>-629.89499999999998</v>
      </c>
      <c r="Y178" s="45">
        <f>SUM(P178:S178,U178:X178)</f>
        <v>5024.2785999999996</v>
      </c>
      <c r="Z178" s="65">
        <f>P178</f>
        <v>1110.94</v>
      </c>
      <c r="AA178" s="65">
        <f>Q178</f>
        <v>1251.48</v>
      </c>
      <c r="AB178" s="65">
        <f>SUM(R178:S178)</f>
        <v>540.29</v>
      </c>
      <c r="AC178" s="65">
        <f t="shared" ref="AC178" si="131">V178</f>
        <v>698.57</v>
      </c>
      <c r="AD178" s="65">
        <f t="shared" ref="AD178" si="132">U178</f>
        <v>1977.932</v>
      </c>
      <c r="AE178" s="65">
        <f>W178</f>
        <v>74.961600000000004</v>
      </c>
      <c r="AF178" s="65">
        <f>X178</f>
        <v>-629.89499999999998</v>
      </c>
      <c r="AG178" s="45">
        <f t="shared" si="97"/>
        <v>5024.2785999999996</v>
      </c>
      <c r="AH178" s="28">
        <f t="shared" si="98"/>
        <v>7.8940589823413329E-2</v>
      </c>
    </row>
    <row r="179" spans="1:36">
      <c r="A179" s="227" t="s">
        <v>618</v>
      </c>
      <c r="B179" s="226"/>
      <c r="C179" s="226"/>
      <c r="D179" s="224">
        <f>SUM(D147:D178)</f>
        <v>7023.3923572578715</v>
      </c>
      <c r="E179" s="224">
        <f t="shared" ref="E179:N179" si="133">SUM(E147:E178)</f>
        <v>1948.1668748321949</v>
      </c>
      <c r="F179" s="224">
        <f t="shared" si="133"/>
        <v>13387.207634972721</v>
      </c>
      <c r="G179" s="224">
        <f t="shared" si="133"/>
        <v>6199.1971798618988</v>
      </c>
      <c r="H179" s="224">
        <f t="shared" si="133"/>
        <v>2998.4951996239906</v>
      </c>
      <c r="I179" s="224">
        <f t="shared" si="133"/>
        <v>9252.8835628582929</v>
      </c>
      <c r="J179" s="224">
        <f t="shared" si="133"/>
        <v>28059.825495093814</v>
      </c>
      <c r="K179" s="224">
        <f t="shared" si="133"/>
        <v>1408.6384282564059</v>
      </c>
      <c r="L179" s="224">
        <f t="shared" si="133"/>
        <v>727.0185548609636</v>
      </c>
      <c r="M179" s="224">
        <f t="shared" si="133"/>
        <v>-8598.1065674502734</v>
      </c>
      <c r="N179" s="224">
        <f t="shared" si="133"/>
        <v>62406.718720167904</v>
      </c>
      <c r="O179" s="225">
        <f>SUM(O147:O178)</f>
        <v>0.99999999999999956</v>
      </c>
      <c r="P179" s="46">
        <f t="shared" ref="P179:AH179" si="134">SUM(P148:P178)</f>
        <v>6423.1008000000002</v>
      </c>
      <c r="Q179" s="46">
        <f t="shared" si="134"/>
        <v>8509.142600000001</v>
      </c>
      <c r="R179" s="46">
        <f t="shared" si="134"/>
        <v>1312.7309999999998</v>
      </c>
      <c r="S179" s="46">
        <f t="shared" si="134"/>
        <v>947.72274999999991</v>
      </c>
      <c r="T179" s="46">
        <f t="shared" si="134"/>
        <v>19747.682000000001</v>
      </c>
      <c r="U179" s="46">
        <f t="shared" si="134"/>
        <v>15269.3729</v>
      </c>
      <c r="V179" s="46">
        <f t="shared" si="134"/>
        <v>4478.3086999999996</v>
      </c>
      <c r="W179" s="46">
        <f t="shared" si="134"/>
        <v>600.33645979999994</v>
      </c>
      <c r="X179" s="46">
        <f t="shared" si="134"/>
        <v>-842.99289116402474</v>
      </c>
      <c r="Y179" s="46">
        <f t="shared" si="134"/>
        <v>36697.722318635977</v>
      </c>
      <c r="Z179" s="46">
        <f t="shared" si="134"/>
        <v>10388.614545126566</v>
      </c>
      <c r="AA179" s="46">
        <f t="shared" si="134"/>
        <v>13619.920746997605</v>
      </c>
      <c r="AB179" s="46">
        <f t="shared" si="134"/>
        <v>7096.1467372625766</v>
      </c>
      <c r="AC179" s="46">
        <f t="shared" si="134"/>
        <v>9333.465398931412</v>
      </c>
      <c r="AD179" s="46">
        <f t="shared" si="134"/>
        <v>26947.947371787795</v>
      </c>
      <c r="AE179" s="46">
        <f t="shared" si="134"/>
        <v>1314.733427758795</v>
      </c>
      <c r="AF179" s="46">
        <f t="shared" si="134"/>
        <v>-5054.5011451929386</v>
      </c>
      <c r="AG179" s="46">
        <f t="shared" si="134"/>
        <v>63646.327082671822</v>
      </c>
      <c r="AH179" s="47">
        <f t="shared" si="134"/>
        <v>0.99999999999999989</v>
      </c>
    </row>
    <row r="182" spans="1:36">
      <c r="A182" s="481" t="s">
        <v>630</v>
      </c>
      <c r="B182" s="481"/>
      <c r="C182" s="481"/>
    </row>
    <row r="183" spans="1:36">
      <c r="A183" s="219"/>
      <c r="B183" t="s">
        <v>631</v>
      </c>
    </row>
    <row r="184" spans="1:36">
      <c r="A184"/>
    </row>
    <row r="185" spans="1:36" ht="28.8">
      <c r="A185" s="63" t="s">
        <v>609</v>
      </c>
      <c r="B185" s="1" t="s">
        <v>610</v>
      </c>
      <c r="C185" s="1" t="s">
        <v>611</v>
      </c>
      <c r="D185" s="63">
        <v>2019</v>
      </c>
      <c r="E185" s="63">
        <v>2020</v>
      </c>
      <c r="F185" s="63">
        <v>2021</v>
      </c>
      <c r="G185" s="63">
        <v>2022</v>
      </c>
      <c r="H185" s="63">
        <v>2023</v>
      </c>
      <c r="I185" s="63">
        <v>2024</v>
      </c>
      <c r="J185" s="63">
        <v>2025</v>
      </c>
      <c r="K185" s="63">
        <v>2026</v>
      </c>
      <c r="L185" s="63">
        <v>2027</v>
      </c>
      <c r="M185" s="63">
        <v>2028</v>
      </c>
      <c r="N185" s="63">
        <v>2029</v>
      </c>
      <c r="O185" s="63">
        <v>2030</v>
      </c>
      <c r="P185" s="63">
        <v>2031</v>
      </c>
      <c r="Q185" s="63">
        <v>2032</v>
      </c>
      <c r="R185" s="63">
        <v>2033</v>
      </c>
      <c r="S185" s="63">
        <v>2034</v>
      </c>
      <c r="T185" s="63">
        <v>2035</v>
      </c>
      <c r="U185" s="63">
        <v>2036</v>
      </c>
      <c r="V185" s="63">
        <v>2037</v>
      </c>
      <c r="W185" s="63">
        <v>2038</v>
      </c>
      <c r="X185" s="63">
        <v>2039</v>
      </c>
      <c r="Y185" s="63">
        <v>2040</v>
      </c>
      <c r="Z185" s="63">
        <v>2041</v>
      </c>
      <c r="AA185" s="63">
        <v>2042</v>
      </c>
      <c r="AB185" s="63">
        <v>2043</v>
      </c>
      <c r="AC185" s="63">
        <v>2044</v>
      </c>
      <c r="AD185" s="63">
        <v>2045</v>
      </c>
      <c r="AE185" s="63">
        <v>2046</v>
      </c>
      <c r="AF185" s="63">
        <v>2047</v>
      </c>
      <c r="AG185" s="63">
        <v>2048</v>
      </c>
      <c r="AH185" s="63">
        <v>2049</v>
      </c>
      <c r="AI185" s="63">
        <v>2050</v>
      </c>
      <c r="AJ185" s="220" t="s">
        <v>632</v>
      </c>
    </row>
    <row r="186" spans="1:36">
      <c r="A186" s="228" t="s">
        <v>519</v>
      </c>
      <c r="B186" s="229" t="s">
        <v>382</v>
      </c>
      <c r="C186" s="229" t="s">
        <v>617</v>
      </c>
      <c r="D186" s="230">
        <v>5530.1046020493832</v>
      </c>
      <c r="E186" s="223">
        <f>'EPS baselines'!B110</f>
        <v>3671.55</v>
      </c>
      <c r="F186" s="223">
        <f>'EPS baselines'!C110</f>
        <v>3925.51</v>
      </c>
      <c r="G186" s="223">
        <f>'EPS baselines'!D110</f>
        <v>3978.64</v>
      </c>
      <c r="H186" s="223">
        <f>'EPS baselines'!E110</f>
        <v>3941.85</v>
      </c>
      <c r="I186" s="223">
        <f>'EPS baselines'!F110</f>
        <v>3875.55</v>
      </c>
      <c r="J186" s="223">
        <f>'EPS baselines'!G110</f>
        <v>3836.55</v>
      </c>
      <c r="K186" s="223">
        <f>'EPS baselines'!H110</f>
        <v>3810.67</v>
      </c>
      <c r="L186" s="223">
        <f>'EPS baselines'!I110</f>
        <v>3774.71</v>
      </c>
      <c r="M186" s="223">
        <f>'EPS baselines'!J110</f>
        <v>3744.62</v>
      </c>
      <c r="N186" s="223">
        <f>'EPS baselines'!K110</f>
        <v>3718.51</v>
      </c>
      <c r="O186" s="223">
        <f>'EPS baselines'!L110</f>
        <v>3676.18</v>
      </c>
      <c r="P186" s="223">
        <f>'EPS baselines'!M110</f>
        <v>3646.93</v>
      </c>
      <c r="Q186" s="223">
        <f>'EPS baselines'!N110</f>
        <v>3616.88</v>
      </c>
      <c r="R186" s="223">
        <f>'EPS baselines'!O110</f>
        <v>3568.99</v>
      </c>
      <c r="S186" s="223">
        <f>'EPS baselines'!P110</f>
        <v>3527.95</v>
      </c>
      <c r="T186" s="223">
        <f>'EPS baselines'!Q110</f>
        <v>3482.3</v>
      </c>
      <c r="U186" s="223">
        <f>'EPS baselines'!R110</f>
        <v>3442.37</v>
      </c>
      <c r="V186" s="223">
        <f>'EPS baselines'!S110</f>
        <v>3407.71</v>
      </c>
      <c r="W186" s="223">
        <f>'EPS baselines'!T110</f>
        <v>3374.56</v>
      </c>
      <c r="X186" s="223">
        <f>'EPS baselines'!U110</f>
        <v>3334.78</v>
      </c>
      <c r="Y186" s="223">
        <f>'EPS baselines'!V110</f>
        <v>3298.24</v>
      </c>
      <c r="Z186" s="223">
        <f>'EPS baselines'!W110</f>
        <v>3259.99</v>
      </c>
      <c r="AA186" s="223">
        <f>'EPS baselines'!X110</f>
        <v>3234.35</v>
      </c>
      <c r="AB186" s="223">
        <f>'EPS baselines'!Y110</f>
        <v>3202.1</v>
      </c>
      <c r="AC186" s="223">
        <f>'EPS baselines'!Z110</f>
        <v>3160.49</v>
      </c>
      <c r="AD186" s="223">
        <f>'EPS baselines'!AA110</f>
        <v>3124.84</v>
      </c>
      <c r="AE186" s="223">
        <f>'EPS baselines'!AB110</f>
        <v>3085.76</v>
      </c>
      <c r="AF186" s="223">
        <f>'EPS baselines'!AC110</f>
        <v>3049.56</v>
      </c>
      <c r="AG186" s="223">
        <f>'EPS baselines'!AD110</f>
        <v>3015.31</v>
      </c>
      <c r="AH186" s="223">
        <f>'EPS baselines'!AE110</f>
        <v>2983.27</v>
      </c>
      <c r="AI186" s="223">
        <f>'EPS baselines'!AF110</f>
        <v>2977.71</v>
      </c>
      <c r="AJ186" s="231">
        <f>(AI186-E186)/E186</f>
        <v>-0.18897740736201335</v>
      </c>
    </row>
    <row r="187" spans="1:36">
      <c r="A187" s="217" t="s">
        <v>519</v>
      </c>
      <c r="B187" s="218" t="s">
        <v>130</v>
      </c>
      <c r="C187" s="218" t="s">
        <v>130</v>
      </c>
      <c r="D187" s="65">
        <f>3440075.57152106/1000</f>
        <v>3440.0755715210603</v>
      </c>
      <c r="E187" s="65">
        <f>'EPS baselines'!B115</f>
        <v>3244.2703283571345</v>
      </c>
      <c r="F187" s="65">
        <f>'EPS baselines'!C115</f>
        <v>3465.1223464364152</v>
      </c>
      <c r="G187" s="65">
        <f>'EPS baselines'!D115</f>
        <v>3519.9522261820366</v>
      </c>
      <c r="H187" s="65">
        <f>'EPS baselines'!E115</f>
        <v>3485.0856669463342</v>
      </c>
      <c r="I187" s="65">
        <f>'EPS baselines'!F115</f>
        <v>3425.0259864907921</v>
      </c>
      <c r="J187" s="65">
        <f>'EPS baselines'!G115</f>
        <v>3387.1035385991631</v>
      </c>
      <c r="K187" s="65">
        <f>'EPS baselines'!H115</f>
        <v>3367.9747694192733</v>
      </c>
      <c r="L187" s="65">
        <f>'EPS baselines'!I115</f>
        <v>3337.1787965902495</v>
      </c>
      <c r="M187" s="65">
        <f>'EPS baselines'!J115</f>
        <v>3305.9098522543454</v>
      </c>
      <c r="N187" s="65">
        <f>'EPS baselines'!K115</f>
        <v>3280.2103218972247</v>
      </c>
      <c r="O187" s="65">
        <f>'EPS baselines'!L115</f>
        <v>3233.5927744691153</v>
      </c>
      <c r="P187" s="65">
        <f>'EPS baselines'!M115</f>
        <v>3204.4934318393343</v>
      </c>
      <c r="Q187" s="65">
        <f>'EPS baselines'!N115</f>
        <v>3176.5141707134699</v>
      </c>
      <c r="R187" s="65">
        <f>'EPS baselines'!O115</f>
        <v>3133.4251612284966</v>
      </c>
      <c r="S187" s="65">
        <f>'EPS baselines'!P115</f>
        <v>3095.9471711937622</v>
      </c>
      <c r="T187" s="65">
        <f>'EPS baselines'!Q115</f>
        <v>3053.9571984670306</v>
      </c>
      <c r="U187" s="65">
        <f>'EPS baselines'!R115</f>
        <v>3020.6195709750741</v>
      </c>
      <c r="V187" s="65">
        <f>'EPS baselines'!S115</f>
        <v>2988.0335863869814</v>
      </c>
      <c r="W187" s="65">
        <f>'EPS baselines'!T115</f>
        <v>2956.4456076713768</v>
      </c>
      <c r="X187" s="65">
        <f>'EPS baselines'!U115</f>
        <v>2918.9086073174622</v>
      </c>
      <c r="Y187" s="65">
        <f>'EPS baselines'!V115</f>
        <v>2883.9616190173929</v>
      </c>
      <c r="Z187" s="65">
        <f>'EPS baselines'!W115</f>
        <v>2848.136836060844</v>
      </c>
      <c r="AA187" s="65">
        <f>'EPS baselines'!X115</f>
        <v>2823.5389712571691</v>
      </c>
      <c r="AB187" s="65">
        <f>'EPS baselines'!Y115</f>
        <v>2794.8646317513576</v>
      </c>
      <c r="AC187" s="65">
        <f>'EPS baselines'!Z115</f>
        <v>2759.8158216816942</v>
      </c>
      <c r="AD187" s="65">
        <f>'EPS baselines'!AA115</f>
        <v>2731.8793371203033</v>
      </c>
      <c r="AE187" s="65">
        <f>'EPS baselines'!AB115</f>
        <v>2693.5637488890175</v>
      </c>
      <c r="AF187" s="65">
        <f>'EPS baselines'!AC115</f>
        <v>2660.1599737570359</v>
      </c>
      <c r="AG187" s="65">
        <f>'EPS baselines'!AD115</f>
        <v>2631.3298027782703</v>
      </c>
      <c r="AH187" s="65">
        <f>'EPS baselines'!AE115</f>
        <v>2600.0536219554801</v>
      </c>
      <c r="AI187" s="65">
        <f>'EPS baselines'!AF115</f>
        <v>2594.9377427598956</v>
      </c>
      <c r="AJ187" s="231">
        <f t="shared" ref="AJ187:AJ188" si="135">(AI187-E187)/E187</f>
        <v>-0.20014749693378797</v>
      </c>
    </row>
    <row r="188" spans="1:36">
      <c r="A188" s="217" t="s">
        <v>519</v>
      </c>
      <c r="B188" s="218" t="s">
        <v>540</v>
      </c>
      <c r="C188" s="218" t="s">
        <v>540</v>
      </c>
      <c r="D188" s="65">
        <f>411404.786907994/1000</f>
        <v>411.40478690799404</v>
      </c>
      <c r="E188" s="65">
        <f>'EPS baselines'!B119</f>
        <v>427.27967164286542</v>
      </c>
      <c r="F188" s="65">
        <f>'EPS baselines'!C119</f>
        <v>460.3876535635851</v>
      </c>
      <c r="G188" s="65">
        <f>'EPS baselines'!D119</f>
        <v>458.68777381796303</v>
      </c>
      <c r="H188" s="65">
        <f>'EPS baselines'!E119</f>
        <v>456.76433305366578</v>
      </c>
      <c r="I188" s="65">
        <f>'EPS baselines'!F119</f>
        <v>450.52401350920803</v>
      </c>
      <c r="J188" s="65">
        <f>'EPS baselines'!G119</f>
        <v>449.44646140083694</v>
      </c>
      <c r="K188" s="65">
        <f>'EPS baselines'!H119</f>
        <v>442.69523058072679</v>
      </c>
      <c r="L188" s="65">
        <f>'EPS baselines'!I119</f>
        <v>437.53120340975056</v>
      </c>
      <c r="M188" s="65">
        <f>'EPS baselines'!J119</f>
        <v>438.71014774565464</v>
      </c>
      <c r="N188" s="65">
        <f>'EPS baselines'!K119</f>
        <v>438.29967810277537</v>
      </c>
      <c r="O188" s="65">
        <f>'EPS baselines'!L119</f>
        <v>442.58722553088438</v>
      </c>
      <c r="P188" s="65">
        <f>'EPS baselines'!M119</f>
        <v>442.43656816066539</v>
      </c>
      <c r="Q188" s="65">
        <f>'EPS baselines'!N119</f>
        <v>440.36582928653047</v>
      </c>
      <c r="R188" s="65">
        <f>'EPS baselines'!O119</f>
        <v>435.56483877150328</v>
      </c>
      <c r="S188" s="65">
        <f>'EPS baselines'!P119</f>
        <v>432.00282880623774</v>
      </c>
      <c r="T188" s="65">
        <f>'EPS baselines'!Q119</f>
        <v>428.34280153296959</v>
      </c>
      <c r="U188" s="65">
        <f>'EPS baselines'!R119</f>
        <v>421.75042902492578</v>
      </c>
      <c r="V188" s="65">
        <f>'EPS baselines'!S119</f>
        <v>419.67641361301867</v>
      </c>
      <c r="W188" s="65">
        <f>'EPS baselines'!T119</f>
        <v>418.11439232862307</v>
      </c>
      <c r="X188" s="65">
        <f>'EPS baselines'!U119</f>
        <v>415.87139268253787</v>
      </c>
      <c r="Y188" s="65">
        <f>'EPS baselines'!V119</f>
        <v>414.27838098260696</v>
      </c>
      <c r="Z188" s="65">
        <f>'EPS baselines'!W119</f>
        <v>411.85316393915582</v>
      </c>
      <c r="AA188" s="65">
        <f>'EPS baselines'!X119</f>
        <v>410.81102874283096</v>
      </c>
      <c r="AB188" s="65">
        <f>'EPS baselines'!Y119</f>
        <v>407.23536824864215</v>
      </c>
      <c r="AC188" s="65">
        <f>'EPS baselines'!Z119</f>
        <v>400.67417831830551</v>
      </c>
      <c r="AD188" s="65">
        <f>'EPS baselines'!AA119</f>
        <v>392.96066287969705</v>
      </c>
      <c r="AE188" s="65">
        <f>'EPS baselines'!AB119</f>
        <v>392.19625111098287</v>
      </c>
      <c r="AF188" s="65">
        <f>'EPS baselines'!AC119</f>
        <v>389.40002624296386</v>
      </c>
      <c r="AG188" s="65">
        <f>'EPS baselines'!AD119</f>
        <v>383.98019722172978</v>
      </c>
      <c r="AH188" s="65">
        <f>'EPS baselines'!AE119</f>
        <v>383.21637804451984</v>
      </c>
      <c r="AI188" s="65">
        <f>'EPS baselines'!AF119</f>
        <v>382.77225724010447</v>
      </c>
      <c r="AJ188" s="231">
        <f t="shared" si="135"/>
        <v>-0.10416459606335247</v>
      </c>
    </row>
    <row r="189" spans="1:36">
      <c r="A189" s="12" t="s">
        <v>520</v>
      </c>
      <c r="B189" t="s">
        <v>370</v>
      </c>
      <c r="C189" t="s">
        <v>288</v>
      </c>
      <c r="D189" s="45">
        <v>827.31463973519033</v>
      </c>
      <c r="E189" s="45">
        <v>846.48102837278634</v>
      </c>
      <c r="F189" s="45">
        <v>871.90381531865842</v>
      </c>
      <c r="G189" s="45">
        <v>897.32660226452913</v>
      </c>
      <c r="H189" s="45">
        <v>922.74938921040177</v>
      </c>
      <c r="I189" s="45">
        <v>948.17217615627362</v>
      </c>
      <c r="J189" s="45">
        <v>973.59496310214479</v>
      </c>
      <c r="K189" s="45">
        <v>1009.6578264670813</v>
      </c>
      <c r="L189" s="45">
        <v>1045.7206898320176</v>
      </c>
      <c r="M189" s="45">
        <v>1081.7835531969533</v>
      </c>
      <c r="N189" s="45">
        <v>1117.8464165618893</v>
      </c>
      <c r="O189" s="45">
        <v>1153.9092799268267</v>
      </c>
      <c r="P189" s="45">
        <v>1204.3147018084312</v>
      </c>
      <c r="Q189" s="45">
        <v>1254.7201236900364</v>
      </c>
      <c r="R189" s="45">
        <v>1305.1255455716434</v>
      </c>
      <c r="S189" s="45">
        <v>1355.5309674532489</v>
      </c>
      <c r="T189" s="45">
        <v>1405.9363893348539</v>
      </c>
      <c r="U189" s="45">
        <v>1468.6041466911461</v>
      </c>
      <c r="V189" s="45">
        <v>1531.2719040474408</v>
      </c>
      <c r="W189" s="45">
        <v>1593.9396614037344</v>
      </c>
      <c r="X189" s="45">
        <v>1656.607418760027</v>
      </c>
      <c r="Y189" s="45">
        <v>1719.2751761163186</v>
      </c>
      <c r="Z189" s="45">
        <v>1791.0478056338279</v>
      </c>
      <c r="AA189" s="45">
        <v>1862.8204351513375</v>
      </c>
      <c r="AB189" s="45">
        <v>1934.5930646688475</v>
      </c>
      <c r="AC189" s="45">
        <v>2006.3656941863546</v>
      </c>
      <c r="AD189" s="45">
        <v>2078.138323703864</v>
      </c>
      <c r="AE189" s="45">
        <v>2155.1632029556226</v>
      </c>
      <c r="AF189" s="45">
        <v>2232.1880822073813</v>
      </c>
      <c r="AG189" s="45">
        <v>2309.2129614591422</v>
      </c>
      <c r="AH189" s="45">
        <v>2386.237840710899</v>
      </c>
      <c r="AI189" s="45">
        <v>2463.2627199626586</v>
      </c>
      <c r="AJ189" s="67">
        <f>(AI189-E189)/E189</f>
        <v>1.9100034583147787</v>
      </c>
    </row>
    <row r="190" spans="1:36">
      <c r="A190" s="12" t="s">
        <v>520</v>
      </c>
      <c r="B190" t="s">
        <v>378</v>
      </c>
      <c r="C190" t="s">
        <v>286</v>
      </c>
      <c r="D190" s="45">
        <v>952.68048406986543</v>
      </c>
      <c r="E190" s="45">
        <v>969.29861503457369</v>
      </c>
      <c r="F190" s="45">
        <v>993.00019480542505</v>
      </c>
      <c r="G190" s="45">
        <v>1016.7017745762765</v>
      </c>
      <c r="H190" s="45">
        <v>1040.4033543471287</v>
      </c>
      <c r="I190" s="45">
        <v>1064.1049341179805</v>
      </c>
      <c r="J190" s="45">
        <v>1087.8065138888319</v>
      </c>
      <c r="K190" s="45">
        <v>1122.5769968629963</v>
      </c>
      <c r="L190" s="45">
        <v>1157.3474798371603</v>
      </c>
      <c r="M190" s="45">
        <v>1192.1179628113243</v>
      </c>
      <c r="N190" s="45">
        <v>1226.8884457854867</v>
      </c>
      <c r="O190" s="45">
        <v>1261.6589287596516</v>
      </c>
      <c r="P190" s="45">
        <v>1300.1793749410597</v>
      </c>
      <c r="Q190" s="45">
        <v>1338.6998211224677</v>
      </c>
      <c r="R190" s="45">
        <v>1377.220267303876</v>
      </c>
      <c r="S190" s="45">
        <v>1415.7407134852833</v>
      </c>
      <c r="T190" s="45">
        <v>1454.2611596666914</v>
      </c>
      <c r="U190" s="45">
        <v>1494.6181385815548</v>
      </c>
      <c r="V190" s="45">
        <v>1534.9751174964169</v>
      </c>
      <c r="W190" s="45">
        <v>1575.332096411282</v>
      </c>
      <c r="X190" s="45">
        <v>1615.6890753261439</v>
      </c>
      <c r="Y190" s="45">
        <v>1656.0460542410058</v>
      </c>
      <c r="Z190" s="45">
        <v>1692.6783539070689</v>
      </c>
      <c r="AA190" s="45">
        <v>1729.3106535731322</v>
      </c>
      <c r="AB190" s="45">
        <v>1765.9429532391941</v>
      </c>
      <c r="AC190" s="45">
        <v>1802.5752529052554</v>
      </c>
      <c r="AD190" s="45">
        <v>1839.2075525713185</v>
      </c>
      <c r="AE190" s="45">
        <v>1871.8093094224432</v>
      </c>
      <c r="AF190" s="45">
        <v>1904.4110662735675</v>
      </c>
      <c r="AG190" s="45">
        <v>1937.0128231246911</v>
      </c>
      <c r="AH190" s="45">
        <v>1969.6145799758167</v>
      </c>
      <c r="AI190" s="45">
        <v>2002.2163368269394</v>
      </c>
      <c r="AJ190" s="67">
        <f t="shared" ref="AJ190:AJ217" si="136">(AI190-E190)/E190</f>
        <v>1.065634166572623</v>
      </c>
    </row>
    <row r="191" spans="1:36">
      <c r="A191" s="12" t="s">
        <v>520</v>
      </c>
      <c r="B191" t="s">
        <v>379</v>
      </c>
      <c r="C191" t="s">
        <v>297</v>
      </c>
      <c r="D191" s="45">
        <v>479.20381022480387</v>
      </c>
      <c r="E191" s="45">
        <v>490.76188793451581</v>
      </c>
      <c r="F191" s="45">
        <v>506.73771862139427</v>
      </c>
      <c r="G191" s="45">
        <v>522.71354930827204</v>
      </c>
      <c r="H191" s="45">
        <v>538.68937999515049</v>
      </c>
      <c r="I191" s="45">
        <v>554.66521068202758</v>
      </c>
      <c r="J191" s="45">
        <v>570.64104136890569</v>
      </c>
      <c r="K191" s="45">
        <v>594.6420571322293</v>
      </c>
      <c r="L191" s="45">
        <v>618.64307289555234</v>
      </c>
      <c r="M191" s="45">
        <v>642.64408865887742</v>
      </c>
      <c r="N191" s="45">
        <v>666.64510442219978</v>
      </c>
      <c r="O191" s="45">
        <v>690.64612018552373</v>
      </c>
      <c r="P191" s="45">
        <v>723.8090101919089</v>
      </c>
      <c r="Q191" s="45">
        <v>756.97190019829429</v>
      </c>
      <c r="R191" s="45">
        <v>790.13479020468048</v>
      </c>
      <c r="S191" s="45">
        <v>823.29768021106577</v>
      </c>
      <c r="T191" s="45">
        <v>856.4605702174506</v>
      </c>
      <c r="U191" s="45">
        <v>898.97659314748694</v>
      </c>
      <c r="V191" s="45">
        <v>941.49261607752419</v>
      </c>
      <c r="W191" s="45">
        <v>984.00863900756167</v>
      </c>
      <c r="X191" s="45">
        <v>1026.5246619375982</v>
      </c>
      <c r="Y191" s="45">
        <v>1069.0406848676357</v>
      </c>
      <c r="Z191" s="45">
        <v>1122.0797888973884</v>
      </c>
      <c r="AA191" s="45">
        <v>1175.1188929271425</v>
      </c>
      <c r="AB191" s="45">
        <v>1228.1579969568966</v>
      </c>
      <c r="AC191" s="45">
        <v>1281.1971009866506</v>
      </c>
      <c r="AD191" s="45">
        <v>1334.236205016402</v>
      </c>
      <c r="AE191" s="45">
        <v>1394.2024782164669</v>
      </c>
      <c r="AF191" s="45">
        <v>1454.1687514165301</v>
      </c>
      <c r="AG191" s="45">
        <v>1514.1350246165944</v>
      </c>
      <c r="AH191" s="45">
        <v>1574.1012978166596</v>
      </c>
      <c r="AI191" s="45">
        <v>1634.0675710167216</v>
      </c>
      <c r="AJ191" s="67">
        <f t="shared" si="136"/>
        <v>2.3296545864514262</v>
      </c>
    </row>
    <row r="192" spans="1:36">
      <c r="A192" s="12" t="s">
        <v>520</v>
      </c>
      <c r="B192" t="s">
        <v>380</v>
      </c>
      <c r="C192" t="s">
        <v>284</v>
      </c>
      <c r="D192" s="45">
        <v>1053.7043871304986</v>
      </c>
      <c r="E192" s="45">
        <v>1072.6044914382967</v>
      </c>
      <c r="F192" s="45">
        <v>1108.4674172294453</v>
      </c>
      <c r="G192" s="45">
        <v>1144.3303430205951</v>
      </c>
      <c r="H192" s="45">
        <v>1180.1932688117429</v>
      </c>
      <c r="I192" s="45">
        <v>1216.0561946028913</v>
      </c>
      <c r="J192" s="45">
        <v>1251.919120394042</v>
      </c>
      <c r="K192" s="45">
        <v>1308.336615053928</v>
      </c>
      <c r="L192" s="45">
        <v>1364.7541097138169</v>
      </c>
      <c r="M192" s="45">
        <v>1421.1716043737063</v>
      </c>
      <c r="N192" s="45">
        <v>1477.5890990335918</v>
      </c>
      <c r="O192" s="45">
        <v>1534.0065936934807</v>
      </c>
      <c r="P192" s="45">
        <v>1615.0504385784827</v>
      </c>
      <c r="Q192" s="45">
        <v>1696.0942834634859</v>
      </c>
      <c r="R192" s="45">
        <v>1777.1381283484864</v>
      </c>
      <c r="S192" s="45">
        <v>1858.1819732334889</v>
      </c>
      <c r="T192" s="45">
        <v>1939.2258181184898</v>
      </c>
      <c r="U192" s="45">
        <v>2046.5448509181688</v>
      </c>
      <c r="V192" s="45">
        <v>2153.8638837178473</v>
      </c>
      <c r="W192" s="45">
        <v>2261.1829165175286</v>
      </c>
      <c r="X192" s="45">
        <v>2368.5019493172099</v>
      </c>
      <c r="Y192" s="45">
        <v>2475.8209821168871</v>
      </c>
      <c r="Z192" s="45">
        <v>2605.6782845615603</v>
      </c>
      <c r="AA192" s="45">
        <v>2735.5355870062353</v>
      </c>
      <c r="AB192" s="45">
        <v>2865.3928894509095</v>
      </c>
      <c r="AC192" s="45">
        <v>2995.2501918955827</v>
      </c>
      <c r="AD192" s="45">
        <v>3125.1074943402573</v>
      </c>
      <c r="AE192" s="45">
        <v>3274.6666307419023</v>
      </c>
      <c r="AF192" s="45">
        <v>3424.2257671435523</v>
      </c>
      <c r="AG192" s="45">
        <v>3573.7849035452009</v>
      </c>
      <c r="AH192" s="45">
        <v>3723.3440399468473</v>
      </c>
      <c r="AI192" s="45">
        <v>3872.9031763484954</v>
      </c>
      <c r="AJ192" s="67">
        <f t="shared" si="136"/>
        <v>2.6107467452007129</v>
      </c>
    </row>
    <row r="193" spans="1:36">
      <c r="A193" s="12" t="s">
        <v>520</v>
      </c>
      <c r="B193" t="s">
        <v>300</v>
      </c>
      <c r="C193" t="s">
        <v>300</v>
      </c>
      <c r="D193" s="45">
        <v>431.94800234461673</v>
      </c>
      <c r="E193" s="45">
        <v>433.24779638866244</v>
      </c>
      <c r="F193" s="45">
        <v>437.83096217648841</v>
      </c>
      <c r="G193" s="45">
        <v>442.41412796431325</v>
      </c>
      <c r="H193" s="45">
        <v>446.99729375213911</v>
      </c>
      <c r="I193" s="45">
        <v>451.58045953996464</v>
      </c>
      <c r="J193" s="45">
        <v>456.16362532779027</v>
      </c>
      <c r="K193" s="45">
        <v>460.79020612528558</v>
      </c>
      <c r="L193" s="45">
        <v>465.41678692278128</v>
      </c>
      <c r="M193" s="45">
        <v>470.04336772027636</v>
      </c>
      <c r="N193" s="45">
        <v>474.66994851777218</v>
      </c>
      <c r="O193" s="45">
        <v>479.29652931526698</v>
      </c>
      <c r="P193" s="45">
        <v>483.35761872535772</v>
      </c>
      <c r="Q193" s="45">
        <v>487.41870813544847</v>
      </c>
      <c r="R193" s="45">
        <v>491.47979754553927</v>
      </c>
      <c r="S193" s="45">
        <v>495.54088695563001</v>
      </c>
      <c r="T193" s="45">
        <v>499.60197636572093</v>
      </c>
      <c r="U193" s="45">
        <v>503.48943866948883</v>
      </c>
      <c r="V193" s="45">
        <v>507.3769009732568</v>
      </c>
      <c r="W193" s="45">
        <v>511.26436327702476</v>
      </c>
      <c r="X193" s="45">
        <v>515.15182558079266</v>
      </c>
      <c r="Y193" s="45">
        <v>519.03928788456074</v>
      </c>
      <c r="Z193" s="45">
        <v>522.46717797337431</v>
      </c>
      <c r="AA193" s="45">
        <v>525.89506806218753</v>
      </c>
      <c r="AB193" s="45">
        <v>529.32295815100144</v>
      </c>
      <c r="AC193" s="45">
        <v>532.75084823981467</v>
      </c>
      <c r="AD193" s="45">
        <v>536.17873832862847</v>
      </c>
      <c r="AE193" s="45">
        <v>539.88136848561817</v>
      </c>
      <c r="AF193" s="45">
        <v>543.58399864260855</v>
      </c>
      <c r="AG193" s="45">
        <v>547.28662879959847</v>
      </c>
      <c r="AH193" s="45">
        <v>550.9892589565884</v>
      </c>
      <c r="AI193" s="45">
        <v>554.6918891135789</v>
      </c>
      <c r="AJ193" s="67">
        <f t="shared" si="136"/>
        <v>0.28031092999713753</v>
      </c>
    </row>
    <row r="194" spans="1:36">
      <c r="A194" s="12" t="s">
        <v>520</v>
      </c>
      <c r="B194" t="s">
        <v>381</v>
      </c>
      <c r="C194" t="s">
        <v>291</v>
      </c>
      <c r="D194" s="45">
        <v>829.04692022067286</v>
      </c>
      <c r="E194" s="45">
        <v>838.04987286934181</v>
      </c>
      <c r="F194" s="45">
        <v>843.03310370938561</v>
      </c>
      <c r="G194" s="45">
        <v>848.01633454942919</v>
      </c>
      <c r="H194" s="45">
        <v>852.99956538947276</v>
      </c>
      <c r="I194" s="45">
        <v>857.98279622951588</v>
      </c>
      <c r="J194" s="45">
        <v>862.96602706955889</v>
      </c>
      <c r="K194" s="45">
        <v>867.28327105924689</v>
      </c>
      <c r="L194" s="45">
        <v>871.60051504893499</v>
      </c>
      <c r="M194" s="45">
        <v>875.91775903862231</v>
      </c>
      <c r="N194" s="45">
        <v>880.2350030283103</v>
      </c>
      <c r="O194" s="45">
        <v>884.55224701799727</v>
      </c>
      <c r="P194" s="45">
        <v>887.73127189070863</v>
      </c>
      <c r="Q194" s="45">
        <v>890.91029676342077</v>
      </c>
      <c r="R194" s="45">
        <v>894.08932163613258</v>
      </c>
      <c r="S194" s="45">
        <v>897.26834650884439</v>
      </c>
      <c r="T194" s="45">
        <v>900.44737138155608</v>
      </c>
      <c r="U194" s="45">
        <v>905.9082443744901</v>
      </c>
      <c r="V194" s="45">
        <v>911.36911736742263</v>
      </c>
      <c r="W194" s="45">
        <v>916.82999036035585</v>
      </c>
      <c r="X194" s="45">
        <v>922.29086335328873</v>
      </c>
      <c r="Y194" s="45">
        <v>927.75173634622217</v>
      </c>
      <c r="Z194" s="45">
        <v>932.47186136029541</v>
      </c>
      <c r="AA194" s="45">
        <v>937.19198637436887</v>
      </c>
      <c r="AB194" s="45">
        <v>941.91211138844187</v>
      </c>
      <c r="AC194" s="45">
        <v>946.63223640251533</v>
      </c>
      <c r="AD194" s="45">
        <v>951.35236141658743</v>
      </c>
      <c r="AE194" s="45">
        <v>956.19369474558232</v>
      </c>
      <c r="AF194" s="45">
        <v>961.03502807457573</v>
      </c>
      <c r="AG194" s="45">
        <v>965.87636140356869</v>
      </c>
      <c r="AH194" s="45">
        <v>970.71769473256347</v>
      </c>
      <c r="AI194" s="45">
        <v>975.55902806155791</v>
      </c>
      <c r="AJ194" s="67">
        <f t="shared" si="136"/>
        <v>0.16408230541388649</v>
      </c>
    </row>
    <row r="195" spans="1:36">
      <c r="A195" s="217" t="s">
        <v>519</v>
      </c>
      <c r="B195" s="218" t="s">
        <v>283</v>
      </c>
      <c r="C195" s="218" t="s">
        <v>283</v>
      </c>
      <c r="D195" s="65">
        <f>'EPS baselines'!C444</f>
        <v>1920.61</v>
      </c>
      <c r="E195" s="65">
        <f>'EPS baselines'!D444</f>
        <v>1952.54</v>
      </c>
      <c r="F195" s="65">
        <f>'EPS baselines'!E444</f>
        <v>1984.07</v>
      </c>
      <c r="G195" s="65">
        <f>'EPS baselines'!F444</f>
        <v>2010.24</v>
      </c>
      <c r="H195" s="65">
        <f>'EPS baselines'!G444</f>
        <v>2036.39</v>
      </c>
      <c r="I195" s="65">
        <f>'EPS baselines'!H444</f>
        <v>2062.29</v>
      </c>
      <c r="J195" s="65">
        <f>'EPS baselines'!I444</f>
        <v>2088.67</v>
      </c>
      <c r="K195" s="65">
        <f>'EPS baselines'!J444</f>
        <v>2114.1799999999998</v>
      </c>
      <c r="L195" s="65">
        <f>'EPS baselines'!K444</f>
        <v>2140.11</v>
      </c>
      <c r="M195" s="65">
        <f>'EPS baselines'!L444</f>
        <v>2166.15</v>
      </c>
      <c r="N195" s="65">
        <f>'EPS baselines'!M444</f>
        <v>2191.88</v>
      </c>
      <c r="O195" s="65">
        <f>'EPS baselines'!N444</f>
        <v>2217.13</v>
      </c>
      <c r="P195" s="65">
        <f>'EPS baselines'!O444</f>
        <v>2237.42</v>
      </c>
      <c r="Q195" s="65">
        <f>'EPS baselines'!P444</f>
        <v>2257.9699999999998</v>
      </c>
      <c r="R195" s="65">
        <f>'EPS baselines'!Q444</f>
        <v>2277.1799999999998</v>
      </c>
      <c r="S195" s="65">
        <f>'EPS baselines'!R444</f>
        <v>2296.7600000000002</v>
      </c>
      <c r="T195" s="65">
        <f>'EPS baselines'!S444</f>
        <v>2315.5300000000002</v>
      </c>
      <c r="U195" s="65">
        <f>'EPS baselines'!T444</f>
        <v>2329.71</v>
      </c>
      <c r="V195" s="65">
        <f>'EPS baselines'!U444</f>
        <v>2337.75</v>
      </c>
      <c r="W195" s="65">
        <f>'EPS baselines'!V444</f>
        <v>2350.48</v>
      </c>
      <c r="X195" s="65">
        <f>'EPS baselines'!W444</f>
        <v>2361.7800000000002</v>
      </c>
      <c r="Y195" s="65">
        <f>'EPS baselines'!X444</f>
        <v>2371.98</v>
      </c>
      <c r="Z195" s="65">
        <f>'EPS baselines'!Y444</f>
        <v>2374.23</v>
      </c>
      <c r="AA195" s="65">
        <f>'EPS baselines'!Z444</f>
        <v>2380.2199999999998</v>
      </c>
      <c r="AB195" s="65">
        <f>'EPS baselines'!AA444</f>
        <v>2388.31</v>
      </c>
      <c r="AC195" s="65">
        <f>'EPS baselines'!AB444</f>
        <v>2393.7800000000002</v>
      </c>
      <c r="AD195" s="65">
        <f>'EPS baselines'!AC444</f>
        <v>2403.79</v>
      </c>
      <c r="AE195" s="65">
        <f>'EPS baselines'!AD444</f>
        <v>2412.11</v>
      </c>
      <c r="AF195" s="65">
        <f>'EPS baselines'!AE444</f>
        <v>2421.8200000000002</v>
      </c>
      <c r="AG195" s="65">
        <f>'EPS baselines'!AF444</f>
        <v>2430.61</v>
      </c>
      <c r="AH195" s="65">
        <f>'EPS baselines'!AG444</f>
        <v>2440.6799999999998</v>
      </c>
      <c r="AI195" s="65">
        <f>'EPS baselines'!AH444</f>
        <v>2449.56</v>
      </c>
      <c r="AJ195" s="67">
        <f t="shared" si="136"/>
        <v>0.25455048296065635</v>
      </c>
    </row>
    <row r="196" spans="1:36">
      <c r="A196" s="217" t="s">
        <v>519</v>
      </c>
      <c r="B196" s="218" t="s">
        <v>282</v>
      </c>
      <c r="C196" s="218" t="s">
        <v>282</v>
      </c>
      <c r="D196" s="445">
        <v>759.99300000000005</v>
      </c>
      <c r="E196" s="65">
        <f>'EPS baselines'!B259</f>
        <v>644.97400000000005</v>
      </c>
      <c r="F196" s="65">
        <f>'EPS baselines'!C259</f>
        <v>666.09900000000005</v>
      </c>
      <c r="G196" s="65">
        <f>'EPS baselines'!D259</f>
        <v>667.15700000000004</v>
      </c>
      <c r="H196" s="65">
        <f>'EPS baselines'!E259</f>
        <v>665.529</v>
      </c>
      <c r="I196" s="65">
        <f>'EPS baselines'!F259</f>
        <v>665.63199999999995</v>
      </c>
      <c r="J196" s="65">
        <f>'EPS baselines'!G259</f>
        <v>659.63800000000003</v>
      </c>
      <c r="K196" s="65">
        <f>'EPS baselines'!H259</f>
        <v>655.47</v>
      </c>
      <c r="L196" s="65">
        <f>'EPS baselines'!I259</f>
        <v>650.596</v>
      </c>
      <c r="M196" s="65">
        <f>'EPS baselines'!J259</f>
        <v>642.97500000000002</v>
      </c>
      <c r="N196" s="65">
        <f>'EPS baselines'!K259</f>
        <v>638.34</v>
      </c>
      <c r="O196" s="65">
        <f>'EPS baselines'!L259</f>
        <v>633.74800000000005</v>
      </c>
      <c r="P196" s="65">
        <f>'EPS baselines'!M259</f>
        <v>637.16700000000003</v>
      </c>
      <c r="Q196" s="65">
        <f>'EPS baselines'!N259</f>
        <v>640.76199999999994</v>
      </c>
      <c r="R196" s="65">
        <f>'EPS baselines'!O259</f>
        <v>640.59799999999996</v>
      </c>
      <c r="S196" s="65">
        <f>'EPS baselines'!P259</f>
        <v>640.77800000000002</v>
      </c>
      <c r="T196" s="65">
        <f>'EPS baselines'!Q259</f>
        <v>639.351</v>
      </c>
      <c r="U196" s="65">
        <f>'EPS baselines'!R259</f>
        <v>638.77300000000002</v>
      </c>
      <c r="V196" s="65">
        <f>'EPS baselines'!S259</f>
        <v>636.78800000000001</v>
      </c>
      <c r="W196" s="65">
        <f>'EPS baselines'!T259</f>
        <v>637.90300000000002</v>
      </c>
      <c r="X196" s="65">
        <f>'EPS baselines'!U259</f>
        <v>637.97199999999998</v>
      </c>
      <c r="Y196" s="65">
        <f>'EPS baselines'!V259</f>
        <v>635.803</v>
      </c>
      <c r="Z196" s="65">
        <f>'EPS baselines'!W259</f>
        <v>634.31600000000003</v>
      </c>
      <c r="AA196" s="65">
        <f>'EPS baselines'!X259</f>
        <v>634.84</v>
      </c>
      <c r="AB196" s="65">
        <f>'EPS baselines'!Y259</f>
        <v>638.23800000000006</v>
      </c>
      <c r="AC196" s="65">
        <f>'EPS baselines'!Z259</f>
        <v>641.16700000000003</v>
      </c>
      <c r="AD196" s="65">
        <f>'EPS baselines'!AA259</f>
        <v>643.02200000000005</v>
      </c>
      <c r="AE196" s="65">
        <f>'EPS baselines'!AB259</f>
        <v>644.99699999999996</v>
      </c>
      <c r="AF196" s="65">
        <f>'EPS baselines'!AC259</f>
        <v>647.596</v>
      </c>
      <c r="AG196" s="65">
        <f>'EPS baselines'!AD259</f>
        <v>649.55700000000002</v>
      </c>
      <c r="AH196" s="65">
        <f>'EPS baselines'!AE259</f>
        <v>652.16399999999999</v>
      </c>
      <c r="AI196" s="65">
        <f>'EPS baselines'!AF259</f>
        <v>654.42499999999995</v>
      </c>
      <c r="AJ196" s="67">
        <f t="shared" si="136"/>
        <v>1.4653303854108705E-2</v>
      </c>
    </row>
    <row r="197" spans="1:36">
      <c r="A197" s="12" t="s">
        <v>520</v>
      </c>
      <c r="B197" t="s">
        <v>299</v>
      </c>
      <c r="C197" t="s">
        <v>299</v>
      </c>
      <c r="D197" s="45">
        <v>404.2525324337866</v>
      </c>
      <c r="E197" s="45">
        <v>411.16971909921222</v>
      </c>
      <c r="F197" s="45">
        <v>419.72794113965796</v>
      </c>
      <c r="G197" s="45">
        <v>428.28616318010376</v>
      </c>
      <c r="H197" s="45">
        <v>436.8443852205495</v>
      </c>
      <c r="I197" s="45">
        <v>445.40260726099552</v>
      </c>
      <c r="J197" s="45">
        <v>453.96082930144098</v>
      </c>
      <c r="K197" s="45">
        <v>464.73630037124605</v>
      </c>
      <c r="L197" s="45">
        <v>475.51177144105196</v>
      </c>
      <c r="M197" s="45">
        <v>486.2872425108568</v>
      </c>
      <c r="N197" s="45">
        <v>497.06271358066249</v>
      </c>
      <c r="O197" s="45">
        <v>507.83818465046755</v>
      </c>
      <c r="P197" s="45">
        <v>520.12017208979034</v>
      </c>
      <c r="Q197" s="45">
        <v>532.40215952911353</v>
      </c>
      <c r="R197" s="45">
        <v>544.68414696843661</v>
      </c>
      <c r="S197" s="45">
        <v>556.96613440775945</v>
      </c>
      <c r="T197" s="45">
        <v>569.24812184708185</v>
      </c>
      <c r="U197" s="45">
        <v>580.24801238442842</v>
      </c>
      <c r="V197" s="45">
        <v>591.24790292177431</v>
      </c>
      <c r="W197" s="45">
        <v>602.24779345912066</v>
      </c>
      <c r="X197" s="45">
        <v>613.24768399646655</v>
      </c>
      <c r="Y197" s="45">
        <v>624.24757453381233</v>
      </c>
      <c r="Z197" s="45">
        <v>633.71650433080322</v>
      </c>
      <c r="AA197" s="45">
        <v>643.18543412779297</v>
      </c>
      <c r="AB197" s="45">
        <v>652.65436392478432</v>
      </c>
      <c r="AC197" s="45">
        <v>662.12329372177362</v>
      </c>
      <c r="AD197" s="45">
        <v>671.59222351876474</v>
      </c>
      <c r="AE197" s="45">
        <v>679.00913720122367</v>
      </c>
      <c r="AF197" s="45">
        <v>686.42605088368191</v>
      </c>
      <c r="AG197" s="45">
        <v>693.84296456614106</v>
      </c>
      <c r="AH197" s="45">
        <v>701.25987824859931</v>
      </c>
      <c r="AI197" s="45">
        <v>708.67679193105857</v>
      </c>
      <c r="AJ197" s="67">
        <f t="shared" si="136"/>
        <v>0.72356270175640069</v>
      </c>
    </row>
    <row r="198" spans="1:36">
      <c r="A198" s="12" t="s">
        <v>520</v>
      </c>
      <c r="B198" t="s">
        <v>287</v>
      </c>
      <c r="C198" t="s">
        <v>287</v>
      </c>
      <c r="D198" s="45">
        <v>1067.2915898098634</v>
      </c>
      <c r="E198" s="45">
        <v>1085.0095001049895</v>
      </c>
      <c r="F198" s="45">
        <v>1096.5776109191117</v>
      </c>
      <c r="G198" s="45">
        <v>1108.1457217332334</v>
      </c>
      <c r="H198" s="45">
        <v>1119.7138325473557</v>
      </c>
      <c r="I198" s="45">
        <v>1131.2819433614773</v>
      </c>
      <c r="J198" s="45">
        <v>1142.8500541755998</v>
      </c>
      <c r="K198" s="45">
        <v>1159.7164064945657</v>
      </c>
      <c r="L198" s="45">
        <v>1176.5827588135307</v>
      </c>
      <c r="M198" s="45">
        <v>1193.4491111324965</v>
      </c>
      <c r="N198" s="45">
        <v>1210.3154634514619</v>
      </c>
      <c r="O198" s="45">
        <v>1227.1818157704283</v>
      </c>
      <c r="P198" s="45">
        <v>1239.6107594477021</v>
      </c>
      <c r="Q198" s="45">
        <v>1252.0397031249761</v>
      </c>
      <c r="R198" s="45">
        <v>1264.468646802251</v>
      </c>
      <c r="S198" s="45">
        <v>1276.897590479525</v>
      </c>
      <c r="T198" s="45">
        <v>1289.3265341567994</v>
      </c>
      <c r="U198" s="45">
        <v>1300.7434714637568</v>
      </c>
      <c r="V198" s="45">
        <v>1312.1604087707149</v>
      </c>
      <c r="W198" s="45">
        <v>1323.5773460776722</v>
      </c>
      <c r="X198" s="45">
        <v>1334.9942833846303</v>
      </c>
      <c r="Y198" s="45">
        <v>1346.4112206915877</v>
      </c>
      <c r="Z198" s="45">
        <v>1359.3552853198091</v>
      </c>
      <c r="AA198" s="45">
        <v>1372.2993499480274</v>
      </c>
      <c r="AB198" s="45">
        <v>1385.2434145762466</v>
      </c>
      <c r="AC198" s="45">
        <v>1398.1874792044655</v>
      </c>
      <c r="AD198" s="45">
        <v>1411.1315438326867</v>
      </c>
      <c r="AE198" s="45">
        <v>1421.4394181906573</v>
      </c>
      <c r="AF198" s="45">
        <v>1431.7472925486277</v>
      </c>
      <c r="AG198" s="45">
        <v>1442.0551669065983</v>
      </c>
      <c r="AH198" s="45">
        <v>1452.3630412645693</v>
      </c>
      <c r="AI198" s="45">
        <v>1462.6709156225402</v>
      </c>
      <c r="AJ198" s="67">
        <f t="shared" si="136"/>
        <v>0.34807198967475106</v>
      </c>
    </row>
    <row r="199" spans="1:36">
      <c r="A199" s="217" t="s">
        <v>519</v>
      </c>
      <c r="B199" s="218" t="s">
        <v>76</v>
      </c>
      <c r="C199" s="218" t="s">
        <v>76</v>
      </c>
      <c r="D199" s="445">
        <v>12755.3</v>
      </c>
      <c r="E199" s="65">
        <f>'EPS baselines'!B19</f>
        <v>11972.2</v>
      </c>
      <c r="F199" s="65">
        <f>'EPS baselines'!C19</f>
        <v>11914.2</v>
      </c>
      <c r="G199" s="65">
        <f>'EPS baselines'!D19</f>
        <v>12185.2</v>
      </c>
      <c r="H199" s="65">
        <f>'EPS baselines'!E19</f>
        <v>12516.9</v>
      </c>
      <c r="I199" s="65">
        <f>'EPS baselines'!F19</f>
        <v>12737.1</v>
      </c>
      <c r="J199" s="65">
        <f>'EPS baselines'!G19</f>
        <v>12937.8</v>
      </c>
      <c r="K199" s="65">
        <f>'EPS baselines'!H19</f>
        <v>13188</v>
      </c>
      <c r="L199" s="65">
        <f>'EPS baselines'!I19</f>
        <v>13252.8</v>
      </c>
      <c r="M199" s="65">
        <f>'EPS baselines'!J19</f>
        <v>13213.5</v>
      </c>
      <c r="N199" s="65">
        <f>'EPS baselines'!K19</f>
        <v>13218.3</v>
      </c>
      <c r="O199" s="65">
        <f>'EPS baselines'!L19</f>
        <v>13253.3</v>
      </c>
      <c r="P199" s="65">
        <f>'EPS baselines'!M19</f>
        <v>13403.6</v>
      </c>
      <c r="Q199" s="65">
        <f>'EPS baselines'!N19</f>
        <v>13322.6</v>
      </c>
      <c r="R199" s="65">
        <f>'EPS baselines'!O19</f>
        <v>13320.5</v>
      </c>
      <c r="S199" s="65">
        <f>'EPS baselines'!P19</f>
        <v>13328.6</v>
      </c>
      <c r="T199" s="65">
        <f>'EPS baselines'!Q19</f>
        <v>13312.2</v>
      </c>
      <c r="U199" s="65">
        <f>'EPS baselines'!R19</f>
        <v>13304.9</v>
      </c>
      <c r="V199" s="65">
        <f>'EPS baselines'!S19</f>
        <v>13253.9</v>
      </c>
      <c r="W199" s="65">
        <f>'EPS baselines'!T19</f>
        <v>13201.6</v>
      </c>
      <c r="X199" s="65">
        <f>'EPS baselines'!U19</f>
        <v>13106.5</v>
      </c>
      <c r="Y199" s="65">
        <f>'EPS baselines'!V19</f>
        <v>12999.7</v>
      </c>
      <c r="Z199" s="65">
        <f>'EPS baselines'!W19</f>
        <v>12907.3</v>
      </c>
      <c r="AA199" s="65">
        <f>'EPS baselines'!X19</f>
        <v>12847</v>
      </c>
      <c r="AB199" s="65">
        <f>'EPS baselines'!Y19</f>
        <v>12759.7</v>
      </c>
      <c r="AC199" s="65">
        <f>'EPS baselines'!Z19</f>
        <v>12709.6</v>
      </c>
      <c r="AD199" s="65">
        <f>'EPS baselines'!AA19</f>
        <v>12603.8</v>
      </c>
      <c r="AE199" s="65">
        <f>'EPS baselines'!AB19</f>
        <v>12448.2</v>
      </c>
      <c r="AF199" s="65">
        <f>'EPS baselines'!AC19</f>
        <v>12219.2</v>
      </c>
      <c r="AG199" s="65">
        <f>'EPS baselines'!AD19</f>
        <v>12012.5</v>
      </c>
      <c r="AH199" s="65">
        <f>'EPS baselines'!AE19</f>
        <v>11856.3</v>
      </c>
      <c r="AI199" s="65">
        <f>'EPS baselines'!AF19</f>
        <v>11659.7</v>
      </c>
      <c r="AJ199" s="67">
        <f t="shared" si="136"/>
        <v>-2.6102136616494877E-2</v>
      </c>
    </row>
    <row r="200" spans="1:36">
      <c r="A200" s="12" t="s">
        <v>520</v>
      </c>
      <c r="B200" t="s">
        <v>303</v>
      </c>
      <c r="C200" t="s">
        <v>303</v>
      </c>
      <c r="D200" s="45">
        <v>237.03825211542861</v>
      </c>
      <c r="E200" s="45">
        <v>242.16429099088867</v>
      </c>
      <c r="F200" s="45">
        <v>245.05438620779344</v>
      </c>
      <c r="G200" s="45">
        <v>247.94448142469818</v>
      </c>
      <c r="H200" s="45">
        <v>250.83457664160281</v>
      </c>
      <c r="I200" s="45">
        <v>253.72467185850763</v>
      </c>
      <c r="J200" s="45">
        <v>256.61476707541243</v>
      </c>
      <c r="K200" s="45">
        <v>260.08193102040417</v>
      </c>
      <c r="L200" s="45">
        <v>263.54909496539614</v>
      </c>
      <c r="M200" s="45">
        <v>267.01625891038839</v>
      </c>
      <c r="N200" s="45">
        <v>270.48342285538035</v>
      </c>
      <c r="O200" s="45">
        <v>273.95058680037209</v>
      </c>
      <c r="P200" s="45">
        <v>277.18169931384466</v>
      </c>
      <c r="Q200" s="45">
        <v>280.41281182731711</v>
      </c>
      <c r="R200" s="45">
        <v>283.64392434078979</v>
      </c>
      <c r="S200" s="45">
        <v>286.87503685426236</v>
      </c>
      <c r="T200" s="45">
        <v>290.10614936773442</v>
      </c>
      <c r="U200" s="45">
        <v>292.52929147057176</v>
      </c>
      <c r="V200" s="45">
        <v>294.952433573409</v>
      </c>
      <c r="W200" s="45">
        <v>297.37557567624646</v>
      </c>
      <c r="X200" s="45">
        <v>299.79871777908323</v>
      </c>
      <c r="Y200" s="45">
        <v>302.22185988192024</v>
      </c>
      <c r="Z200" s="45">
        <v>304.46594006462391</v>
      </c>
      <c r="AA200" s="45">
        <v>306.71002024732735</v>
      </c>
      <c r="AB200" s="45">
        <v>308.95410043003113</v>
      </c>
      <c r="AC200" s="45">
        <v>311.19818061273452</v>
      </c>
      <c r="AD200" s="45">
        <v>313.44226079543768</v>
      </c>
      <c r="AE200" s="45">
        <v>315.6412982337954</v>
      </c>
      <c r="AF200" s="45">
        <v>317.84033567215329</v>
      </c>
      <c r="AG200" s="45">
        <v>320.03937311051101</v>
      </c>
      <c r="AH200" s="45">
        <v>322.23841054886844</v>
      </c>
      <c r="AI200" s="45">
        <v>324.43744798722616</v>
      </c>
      <c r="AJ200" s="67">
        <f t="shared" si="136"/>
        <v>0.33974107685196653</v>
      </c>
    </row>
    <row r="201" spans="1:36">
      <c r="A201" s="12" t="s">
        <v>520</v>
      </c>
      <c r="B201" t="s">
        <v>383</v>
      </c>
      <c r="C201" t="s">
        <v>289</v>
      </c>
      <c r="D201" s="45">
        <v>853.35912711787057</v>
      </c>
      <c r="E201" s="45">
        <v>823.20234686426966</v>
      </c>
      <c r="F201" s="45">
        <v>832.63910327195788</v>
      </c>
      <c r="G201" s="45">
        <v>842.07585967964599</v>
      </c>
      <c r="H201" s="45">
        <v>851.51261608733432</v>
      </c>
      <c r="I201" s="45">
        <v>860.94937249502232</v>
      </c>
      <c r="J201" s="45">
        <v>870.38612890271145</v>
      </c>
      <c r="K201" s="45">
        <v>903.07585867405589</v>
      </c>
      <c r="L201" s="45">
        <v>935.76558844540182</v>
      </c>
      <c r="M201" s="45">
        <v>968.45531821674695</v>
      </c>
      <c r="N201" s="45">
        <v>1001.145047988092</v>
      </c>
      <c r="O201" s="45">
        <v>1033.8347777594377</v>
      </c>
      <c r="P201" s="45">
        <v>1052.9468532901487</v>
      </c>
      <c r="Q201" s="45">
        <v>1072.0589288208612</v>
      </c>
      <c r="R201" s="45">
        <v>1091.1710043515729</v>
      </c>
      <c r="S201" s="45">
        <v>1110.2830798822843</v>
      </c>
      <c r="T201" s="45">
        <v>1129.3951554129967</v>
      </c>
      <c r="U201" s="45">
        <v>1118.6161253161874</v>
      </c>
      <c r="V201" s="45">
        <v>1107.8370952193784</v>
      </c>
      <c r="W201" s="45">
        <v>1097.0580651225694</v>
      </c>
      <c r="X201" s="45">
        <v>1086.2790350257596</v>
      </c>
      <c r="Y201" s="45">
        <v>1075.5000049289508</v>
      </c>
      <c r="Z201" s="45">
        <v>1042.4561542349484</v>
      </c>
      <c r="AA201" s="45">
        <v>1009.4123035409456</v>
      </c>
      <c r="AB201" s="45">
        <v>976.368452846943</v>
      </c>
      <c r="AC201" s="45">
        <v>943.32460215294043</v>
      </c>
      <c r="AD201" s="45">
        <v>910.28075145893797</v>
      </c>
      <c r="AE201" s="45">
        <v>914.95542880405048</v>
      </c>
      <c r="AF201" s="45">
        <v>919.63010614916334</v>
      </c>
      <c r="AG201" s="45">
        <v>924.30478349427642</v>
      </c>
      <c r="AH201" s="45">
        <v>928.97946083938939</v>
      </c>
      <c r="AI201" s="45">
        <v>933.65413818450259</v>
      </c>
      <c r="AJ201" s="67">
        <f t="shared" si="136"/>
        <v>0.13417331928287654</v>
      </c>
    </row>
    <row r="202" spans="1:36">
      <c r="A202" s="12" t="s">
        <v>520</v>
      </c>
      <c r="B202" t="s">
        <v>384</v>
      </c>
      <c r="C202" t="s">
        <v>292</v>
      </c>
      <c r="D202" s="45">
        <v>720.69772962091031</v>
      </c>
      <c r="E202" s="45">
        <v>732.43435677146761</v>
      </c>
      <c r="F202" s="45">
        <v>745.07849151212281</v>
      </c>
      <c r="G202" s="45">
        <v>757.72262625277779</v>
      </c>
      <c r="H202" s="45">
        <v>770.36676099343174</v>
      </c>
      <c r="I202" s="45">
        <v>783.01089573408785</v>
      </c>
      <c r="J202" s="45">
        <v>795.65503047474169</v>
      </c>
      <c r="K202" s="45">
        <v>804.89276444280881</v>
      </c>
      <c r="L202" s="45">
        <v>814.13049841087627</v>
      </c>
      <c r="M202" s="45">
        <v>823.36823237894293</v>
      </c>
      <c r="N202" s="45">
        <v>832.60596634701074</v>
      </c>
      <c r="O202" s="45">
        <v>841.84370031507785</v>
      </c>
      <c r="P202" s="45">
        <v>848.0618251308257</v>
      </c>
      <c r="Q202" s="45">
        <v>854.27994994657479</v>
      </c>
      <c r="R202" s="45">
        <v>860.49807476232297</v>
      </c>
      <c r="S202" s="45">
        <v>866.71619957807241</v>
      </c>
      <c r="T202" s="45">
        <v>872.93432439382036</v>
      </c>
      <c r="U202" s="45">
        <v>879.58347128819173</v>
      </c>
      <c r="V202" s="45">
        <v>886.23261818256174</v>
      </c>
      <c r="W202" s="45">
        <v>892.88176507693333</v>
      </c>
      <c r="X202" s="45">
        <v>899.53091197130311</v>
      </c>
      <c r="Y202" s="45">
        <v>906.18005886567425</v>
      </c>
      <c r="Z202" s="45">
        <v>912.78556020592532</v>
      </c>
      <c r="AA202" s="45">
        <v>919.39106154617548</v>
      </c>
      <c r="AB202" s="45">
        <v>925.99656288642575</v>
      </c>
      <c r="AC202" s="45">
        <v>932.60206422667682</v>
      </c>
      <c r="AD202" s="45">
        <v>939.20756556692845</v>
      </c>
      <c r="AE202" s="45">
        <v>945.2233245775609</v>
      </c>
      <c r="AF202" s="45">
        <v>951.23908358819335</v>
      </c>
      <c r="AG202" s="45">
        <v>957.25484259882614</v>
      </c>
      <c r="AH202" s="45">
        <v>963.27060160945871</v>
      </c>
      <c r="AI202" s="45">
        <v>969.28636062009105</v>
      </c>
      <c r="AJ202" s="67">
        <f t="shared" si="136"/>
        <v>0.32337642501186686</v>
      </c>
    </row>
    <row r="203" spans="1:36">
      <c r="A203" s="217" t="s">
        <v>519</v>
      </c>
      <c r="B203" s="218" t="s">
        <v>145</v>
      </c>
      <c r="C203" s="218" t="s">
        <v>145</v>
      </c>
      <c r="D203" s="445">
        <v>2907.39</v>
      </c>
      <c r="E203" s="65">
        <f>'EPS baselines'!B215</f>
        <v>2817.47</v>
      </c>
      <c r="F203" s="65">
        <f>'EPS baselines'!C215</f>
        <v>3049.97</v>
      </c>
      <c r="G203" s="65">
        <f>'EPS baselines'!D215</f>
        <v>3204.75</v>
      </c>
      <c r="H203" s="65">
        <f>'EPS baselines'!E215</f>
        <v>3373.67</v>
      </c>
      <c r="I203" s="65">
        <f>'EPS baselines'!F215</f>
        <v>3487.64</v>
      </c>
      <c r="J203" s="65">
        <f>'EPS baselines'!G215</f>
        <v>3564.29</v>
      </c>
      <c r="K203" s="65">
        <f>'EPS baselines'!H215</f>
        <v>3638.87</v>
      </c>
      <c r="L203" s="65">
        <f>'EPS baselines'!I215</f>
        <v>3706.75</v>
      </c>
      <c r="M203" s="65">
        <f>'EPS baselines'!J215</f>
        <v>3814.11</v>
      </c>
      <c r="N203" s="65">
        <f>'EPS baselines'!K215</f>
        <v>3929.26</v>
      </c>
      <c r="O203" s="65">
        <f>'EPS baselines'!L215</f>
        <v>4039.4</v>
      </c>
      <c r="P203" s="65">
        <f>'EPS baselines'!M215</f>
        <v>4149.07</v>
      </c>
      <c r="Q203" s="65">
        <f>'EPS baselines'!N215</f>
        <v>4263.2299999999996</v>
      </c>
      <c r="R203" s="65">
        <f>'EPS baselines'!O215</f>
        <v>4384.45</v>
      </c>
      <c r="S203" s="65">
        <f>'EPS baselines'!P215</f>
        <v>4489.8599999999997</v>
      </c>
      <c r="T203" s="65">
        <f>'EPS baselines'!Q215</f>
        <v>4592.97</v>
      </c>
      <c r="U203" s="65">
        <f>'EPS baselines'!R215</f>
        <v>4692.58</v>
      </c>
      <c r="V203" s="65">
        <f>'EPS baselines'!S215</f>
        <v>4792.28</v>
      </c>
      <c r="W203" s="65">
        <f>'EPS baselines'!T215</f>
        <v>4895.6099999999997</v>
      </c>
      <c r="X203" s="65">
        <f>'EPS baselines'!U215</f>
        <v>4997.95</v>
      </c>
      <c r="Y203" s="65">
        <f>'EPS baselines'!V215</f>
        <v>5098.67</v>
      </c>
      <c r="Z203" s="65">
        <f>'EPS baselines'!W215</f>
        <v>5198.1899999999996</v>
      </c>
      <c r="AA203" s="65">
        <f>'EPS baselines'!X215</f>
        <v>5297.95</v>
      </c>
      <c r="AB203" s="65">
        <f>'EPS baselines'!Y215</f>
        <v>5384.72</v>
      </c>
      <c r="AC203" s="65">
        <f>'EPS baselines'!Z215</f>
        <v>5469.32</v>
      </c>
      <c r="AD203" s="65">
        <f>'EPS baselines'!AA215</f>
        <v>5553.99</v>
      </c>
      <c r="AE203" s="65">
        <f>'EPS baselines'!AB215</f>
        <v>5640.8</v>
      </c>
      <c r="AF203" s="65">
        <f>'EPS baselines'!AC215</f>
        <v>5727.69</v>
      </c>
      <c r="AG203" s="65">
        <f>'EPS baselines'!AD215</f>
        <v>5815.69</v>
      </c>
      <c r="AH203" s="65">
        <f>'EPS baselines'!AE215</f>
        <v>5903.21</v>
      </c>
      <c r="AI203" s="65">
        <f>'EPS baselines'!AF215</f>
        <v>5991.49</v>
      </c>
      <c r="AJ203" s="67">
        <f t="shared" si="136"/>
        <v>1.1265497059418557</v>
      </c>
    </row>
    <row r="204" spans="1:36">
      <c r="A204" s="217" t="s">
        <v>519</v>
      </c>
      <c r="B204" s="218" t="s">
        <v>279</v>
      </c>
      <c r="C204" s="218" t="s">
        <v>279</v>
      </c>
      <c r="D204" s="65">
        <f>'EPS baselines'!E347</f>
        <v>2392.59</v>
      </c>
      <c r="E204" s="65">
        <f>'EPS baselines'!F347</f>
        <v>2444.6999999999998</v>
      </c>
      <c r="F204" s="65">
        <f>'EPS baselines'!G347</f>
        <v>2494.2399999999998</v>
      </c>
      <c r="G204" s="65">
        <f>'EPS baselines'!H347</f>
        <v>2543.17</v>
      </c>
      <c r="H204" s="65">
        <f>'EPS baselines'!I347</f>
        <v>2593.46</v>
      </c>
      <c r="I204" s="65">
        <f>'EPS baselines'!J347</f>
        <v>2644.03</v>
      </c>
      <c r="J204" s="65">
        <f>'EPS baselines'!K347</f>
        <v>2695.8</v>
      </c>
      <c r="K204" s="65">
        <f>'EPS baselines'!L347</f>
        <v>2752.93</v>
      </c>
      <c r="L204" s="65">
        <f>'EPS baselines'!M347</f>
        <v>2809.63</v>
      </c>
      <c r="M204" s="65">
        <f>'EPS baselines'!N347</f>
        <v>2870.86</v>
      </c>
      <c r="N204" s="65">
        <f>'EPS baselines'!O347</f>
        <v>2930.8</v>
      </c>
      <c r="O204" s="65">
        <f>'EPS baselines'!P347</f>
        <v>2993.72</v>
      </c>
      <c r="P204" s="65">
        <f>'EPS baselines'!Q347</f>
        <v>3063.28</v>
      </c>
      <c r="Q204" s="65">
        <f>'EPS baselines'!R347</f>
        <v>3162.88</v>
      </c>
      <c r="R204" s="65">
        <f>'EPS baselines'!S347</f>
        <v>3264.56</v>
      </c>
      <c r="S204" s="65">
        <f>'EPS baselines'!T347</f>
        <v>3366.29</v>
      </c>
      <c r="T204" s="65">
        <f>'EPS baselines'!U347</f>
        <v>3470.4</v>
      </c>
      <c r="U204" s="65">
        <f>'EPS baselines'!V347</f>
        <v>3604.64</v>
      </c>
      <c r="V204" s="65">
        <f>'EPS baselines'!W347</f>
        <v>3740.46</v>
      </c>
      <c r="W204" s="65">
        <f>'EPS baselines'!X347</f>
        <v>3877.01</v>
      </c>
      <c r="X204" s="65">
        <f>'EPS baselines'!Y347</f>
        <v>4017.2</v>
      </c>
      <c r="Y204" s="65">
        <f>'EPS baselines'!Z347</f>
        <v>4158.58</v>
      </c>
      <c r="Z204" s="65">
        <f>'EPS baselines'!AA347</f>
        <v>4328.05</v>
      </c>
      <c r="AA204" s="65">
        <f>'EPS baselines'!AB347</f>
        <v>4506.96</v>
      </c>
      <c r="AB204" s="65">
        <f>'EPS baselines'!AC347</f>
        <v>4689.26</v>
      </c>
      <c r="AC204" s="65">
        <f>'EPS baselines'!AD347</f>
        <v>4873.55</v>
      </c>
      <c r="AD204" s="65">
        <f>'EPS baselines'!AE347</f>
        <v>5062.42</v>
      </c>
      <c r="AE204" s="65">
        <f>'EPS baselines'!AF347</f>
        <v>5291.63</v>
      </c>
      <c r="AF204" s="65">
        <f>'EPS baselines'!AG347</f>
        <v>5524.24</v>
      </c>
      <c r="AG204" s="65">
        <f>'EPS baselines'!AH347</f>
        <v>5759.26</v>
      </c>
      <c r="AH204" s="65">
        <f>'EPS baselines'!AI347</f>
        <v>6000.05</v>
      </c>
      <c r="AI204" s="65">
        <f>'EPS baselines'!AJ347</f>
        <v>6245.12</v>
      </c>
      <c r="AJ204" s="67">
        <f t="shared" si="136"/>
        <v>1.5545547510942039</v>
      </c>
    </row>
    <row r="205" spans="1:36">
      <c r="A205" s="12" t="s">
        <v>520</v>
      </c>
      <c r="B205" t="s">
        <v>285</v>
      </c>
      <c r="C205" t="s">
        <v>285</v>
      </c>
      <c r="D205" s="45">
        <v>1434.1539875752642</v>
      </c>
      <c r="E205" s="45">
        <v>1437.0962164392174</v>
      </c>
      <c r="F205" s="45">
        <v>1430.1809768920468</v>
      </c>
      <c r="G205" s="45">
        <v>1423.2657373448774</v>
      </c>
      <c r="H205" s="45">
        <v>1416.3504977977086</v>
      </c>
      <c r="I205" s="45">
        <v>1409.4352582505398</v>
      </c>
      <c r="J205" s="45">
        <v>1402.5200187033688</v>
      </c>
      <c r="K205" s="45">
        <v>1399.173712270481</v>
      </c>
      <c r="L205" s="45">
        <v>1395.8274058375905</v>
      </c>
      <c r="M205" s="45">
        <v>1392.4810994047016</v>
      </c>
      <c r="N205" s="45">
        <v>1389.1347929718124</v>
      </c>
      <c r="O205" s="45">
        <v>1385.7884865389242</v>
      </c>
      <c r="P205" s="45">
        <v>1376.5324141994504</v>
      </c>
      <c r="Q205" s="45">
        <v>1367.2763418599764</v>
      </c>
      <c r="R205" s="45">
        <v>1358.0202695205026</v>
      </c>
      <c r="S205" s="45">
        <v>1348.7641971810292</v>
      </c>
      <c r="T205" s="45">
        <v>1339.5081248415554</v>
      </c>
      <c r="U205" s="45">
        <v>1332.5967878005836</v>
      </c>
      <c r="V205" s="45">
        <v>1325.685450759612</v>
      </c>
      <c r="W205" s="45">
        <v>1318.7741137186413</v>
      </c>
      <c r="X205" s="45">
        <v>1311.8627766776699</v>
      </c>
      <c r="Y205" s="45">
        <v>1304.9514396366981</v>
      </c>
      <c r="Z205" s="45">
        <v>1299.7917321710993</v>
      </c>
      <c r="AA205" s="45">
        <v>1294.6320247055</v>
      </c>
      <c r="AB205" s="45">
        <v>1289.4723172398992</v>
      </c>
      <c r="AC205" s="45">
        <v>1284.3126097743011</v>
      </c>
      <c r="AD205" s="45">
        <v>1279.1529023087007</v>
      </c>
      <c r="AE205" s="45">
        <v>1273.3221043752212</v>
      </c>
      <c r="AF205" s="45">
        <v>1267.4913064417415</v>
      </c>
      <c r="AG205" s="45">
        <v>1261.6605085082601</v>
      </c>
      <c r="AH205" s="45">
        <v>1255.8297105747808</v>
      </c>
      <c r="AI205" s="45">
        <v>1249.9989126413004</v>
      </c>
      <c r="AJ205" s="67">
        <f t="shared" si="136"/>
        <v>-0.13019121591002417</v>
      </c>
    </row>
    <row r="206" spans="1:36">
      <c r="A206" s="217" t="s">
        <v>519</v>
      </c>
      <c r="B206" s="218" t="s">
        <v>290</v>
      </c>
      <c r="C206" s="218" t="s">
        <v>290</v>
      </c>
      <c r="D206" s="210">
        <v>801.74234052108329</v>
      </c>
      <c r="E206" s="65">
        <f>'EPS baselines'!B303</f>
        <v>666.84799999999996</v>
      </c>
      <c r="F206" s="65">
        <f>'EPS baselines'!C303</f>
        <v>691.30100000000004</v>
      </c>
      <c r="G206" s="65">
        <f>'EPS baselines'!D303</f>
        <v>693.75</v>
      </c>
      <c r="H206" s="65">
        <f>'EPS baselines'!E303</f>
        <v>700.05499999999995</v>
      </c>
      <c r="I206" s="65">
        <f>'EPS baselines'!F303</f>
        <v>709.57</v>
      </c>
      <c r="J206" s="65">
        <f>'EPS baselines'!G303</f>
        <v>722.428</v>
      </c>
      <c r="K206" s="65">
        <f>'EPS baselines'!H303</f>
        <v>729.428</v>
      </c>
      <c r="L206" s="65">
        <f>'EPS baselines'!I303</f>
        <v>736.16099999999994</v>
      </c>
      <c r="M206" s="65">
        <f>'EPS baselines'!J303</f>
        <v>745.03499999999997</v>
      </c>
      <c r="N206" s="65">
        <f>'EPS baselines'!K303</f>
        <v>753.81500000000005</v>
      </c>
      <c r="O206" s="65">
        <f>'EPS baselines'!L303</f>
        <v>764.91800000000001</v>
      </c>
      <c r="P206" s="65">
        <f>'EPS baselines'!M303</f>
        <v>774.12300000000005</v>
      </c>
      <c r="Q206" s="65">
        <f>'EPS baselines'!N303</f>
        <v>781.80600000000004</v>
      </c>
      <c r="R206" s="65">
        <f>'EPS baselines'!O303</f>
        <v>790.48599999999999</v>
      </c>
      <c r="S206" s="65">
        <f>'EPS baselines'!P303</f>
        <v>797.93499999999995</v>
      </c>
      <c r="T206" s="65">
        <f>'EPS baselines'!Q303</f>
        <v>801.95</v>
      </c>
      <c r="U206" s="65">
        <f>'EPS baselines'!R303</f>
        <v>805.86699999999996</v>
      </c>
      <c r="V206" s="65">
        <f>'EPS baselines'!S303</f>
        <v>810.22699999999998</v>
      </c>
      <c r="W206" s="65">
        <f>'EPS baselines'!T303</f>
        <v>814.05799999999999</v>
      </c>
      <c r="X206" s="65">
        <f>'EPS baselines'!U303</f>
        <v>817.346</v>
      </c>
      <c r="Y206" s="65">
        <f>'EPS baselines'!V303</f>
        <v>821.61599999999999</v>
      </c>
      <c r="Z206" s="65">
        <f>'EPS baselines'!W303</f>
        <v>826.83</v>
      </c>
      <c r="AA206" s="65">
        <f>'EPS baselines'!X303</f>
        <v>831.75199999999995</v>
      </c>
      <c r="AB206" s="65">
        <f>'EPS baselines'!Y303</f>
        <v>835.33</v>
      </c>
      <c r="AC206" s="65">
        <f>'EPS baselines'!Z303</f>
        <v>840.45899999999995</v>
      </c>
      <c r="AD206" s="65">
        <f>'EPS baselines'!AA303</f>
        <v>844.53800000000001</v>
      </c>
      <c r="AE206" s="65">
        <f>'EPS baselines'!AB303</f>
        <v>849.18700000000001</v>
      </c>
      <c r="AF206" s="65">
        <f>'EPS baselines'!AC303</f>
        <v>853.50699999999995</v>
      </c>
      <c r="AG206" s="65">
        <f>'EPS baselines'!AD303</f>
        <v>858.78599999999994</v>
      </c>
      <c r="AH206" s="65">
        <f>'EPS baselines'!AE303</f>
        <v>864.01499999999999</v>
      </c>
      <c r="AI206" s="65">
        <f>'EPS baselines'!AF303</f>
        <v>870.95100000000002</v>
      </c>
      <c r="AJ206" s="67">
        <f t="shared" si="136"/>
        <v>0.30607124862037538</v>
      </c>
    </row>
    <row r="207" spans="1:36">
      <c r="A207" s="12" t="s">
        <v>520</v>
      </c>
      <c r="B207" t="s">
        <v>278</v>
      </c>
      <c r="C207" t="s">
        <v>278</v>
      </c>
      <c r="D207" s="45">
        <v>2527.9408148215557</v>
      </c>
      <c r="E207" s="45">
        <v>2546.7135844413679</v>
      </c>
      <c r="F207" s="45">
        <v>2582.3028222737935</v>
      </c>
      <c r="G207" s="45">
        <v>2617.8920601062218</v>
      </c>
      <c r="H207" s="45">
        <v>2653.4812979386506</v>
      </c>
      <c r="I207" s="45">
        <v>2689.0705357710767</v>
      </c>
      <c r="J207" s="45">
        <v>2724.6597736035069</v>
      </c>
      <c r="K207" s="45">
        <v>2783.3242969863832</v>
      </c>
      <c r="L207" s="45">
        <v>2841.9888203692622</v>
      </c>
      <c r="M207" s="45">
        <v>2900.6533437521393</v>
      </c>
      <c r="N207" s="45">
        <v>2959.3178671350165</v>
      </c>
      <c r="O207" s="45">
        <v>3017.9823905178937</v>
      </c>
      <c r="P207" s="45">
        <v>3072.2733837366759</v>
      </c>
      <c r="Q207" s="45">
        <v>3126.5643769554581</v>
      </c>
      <c r="R207" s="45">
        <v>3180.8553701742462</v>
      </c>
      <c r="S207" s="45">
        <v>3235.1463633930261</v>
      </c>
      <c r="T207" s="45">
        <v>3289.4373566118115</v>
      </c>
      <c r="U207" s="45">
        <v>3354.4062593340168</v>
      </c>
      <c r="V207" s="45">
        <v>3419.3751620562234</v>
      </c>
      <c r="W207" s="45">
        <v>3484.3440647784255</v>
      </c>
      <c r="X207" s="45">
        <v>3549.312967500633</v>
      </c>
      <c r="Y207" s="45">
        <v>3614.2818702228387</v>
      </c>
      <c r="Z207" s="45">
        <v>3664.3764220989897</v>
      </c>
      <c r="AA207" s="45">
        <v>3714.470973975137</v>
      </c>
      <c r="AB207" s="45">
        <v>3764.5655258512893</v>
      </c>
      <c r="AC207" s="45">
        <v>3814.6600777274357</v>
      </c>
      <c r="AD207" s="45">
        <v>3864.7546296035862</v>
      </c>
      <c r="AE207" s="45">
        <v>3904.9897707573728</v>
      </c>
      <c r="AF207" s="45">
        <v>3945.2249119111602</v>
      </c>
      <c r="AG207" s="45">
        <v>3985.460053064945</v>
      </c>
      <c r="AH207" s="45">
        <v>4025.6951942187338</v>
      </c>
      <c r="AI207" s="45">
        <v>4065.9303353725204</v>
      </c>
      <c r="AJ207" s="67">
        <f t="shared" si="136"/>
        <v>0.596540090025239</v>
      </c>
    </row>
    <row r="208" spans="1:36">
      <c r="A208" s="12" t="s">
        <v>520</v>
      </c>
      <c r="B208" t="s">
        <v>294</v>
      </c>
      <c r="C208" t="s">
        <v>294</v>
      </c>
      <c r="D208" s="45">
        <v>526.54773910716506</v>
      </c>
      <c r="E208" s="45">
        <v>540.14083058357608</v>
      </c>
      <c r="F208" s="45">
        <v>558.06319034250646</v>
      </c>
      <c r="G208" s="45">
        <v>575.98555010143605</v>
      </c>
      <c r="H208" s="45">
        <v>593.907909860367</v>
      </c>
      <c r="I208" s="45">
        <v>611.83026961929659</v>
      </c>
      <c r="J208" s="45">
        <v>629.75262937822743</v>
      </c>
      <c r="K208" s="45">
        <v>653.93999679777551</v>
      </c>
      <c r="L208" s="45">
        <v>678.12736421732473</v>
      </c>
      <c r="M208" s="45">
        <v>702.31473163687292</v>
      </c>
      <c r="N208" s="45">
        <v>726.50209905642191</v>
      </c>
      <c r="O208" s="45">
        <v>750.68946647597056</v>
      </c>
      <c r="P208" s="45">
        <v>781.95725849077508</v>
      </c>
      <c r="Q208" s="45">
        <v>813.22505050558095</v>
      </c>
      <c r="R208" s="45">
        <v>844.4928425203849</v>
      </c>
      <c r="S208" s="45">
        <v>875.76063453518964</v>
      </c>
      <c r="T208" s="45">
        <v>907.02842654999449</v>
      </c>
      <c r="U208" s="45">
        <v>943.63685234256593</v>
      </c>
      <c r="V208" s="45">
        <v>980.24527813513669</v>
      </c>
      <c r="W208" s="45">
        <v>1016.8537039277079</v>
      </c>
      <c r="X208" s="45">
        <v>1053.4621297202784</v>
      </c>
      <c r="Y208" s="45">
        <v>1090.0705555128495</v>
      </c>
      <c r="Z208" s="45">
        <v>1126.2180027637864</v>
      </c>
      <c r="AA208" s="45">
        <v>1162.3654500147225</v>
      </c>
      <c r="AB208" s="45">
        <v>1198.5128972656585</v>
      </c>
      <c r="AC208" s="45">
        <v>1234.6603445165943</v>
      </c>
      <c r="AD208" s="45">
        <v>1270.8077917675305</v>
      </c>
      <c r="AE208" s="45">
        <v>1304.5396231604393</v>
      </c>
      <c r="AF208" s="45">
        <v>1338.2714545533481</v>
      </c>
      <c r="AG208" s="45">
        <v>1372.0032859462585</v>
      </c>
      <c r="AH208" s="45">
        <v>1405.7351173391667</v>
      </c>
      <c r="AI208" s="45">
        <v>1439.4669487320784</v>
      </c>
      <c r="AJ208" s="67">
        <f t="shared" si="136"/>
        <v>1.6649845137181303</v>
      </c>
    </row>
    <row r="209" spans="1:36">
      <c r="A209" s="12" t="s">
        <v>520</v>
      </c>
      <c r="B209" t="s">
        <v>280</v>
      </c>
      <c r="C209" t="s">
        <v>280</v>
      </c>
      <c r="D209" s="45">
        <v>2961.755441096831</v>
      </c>
      <c r="E209" s="45">
        <v>2966.2115196803338</v>
      </c>
      <c r="F209" s="45">
        <v>2937.7120742588681</v>
      </c>
      <c r="G209" s="45">
        <v>2909.2126288374029</v>
      </c>
      <c r="H209" s="45">
        <v>2880.7131834159354</v>
      </c>
      <c r="I209" s="45">
        <v>2852.2137379944697</v>
      </c>
      <c r="J209" s="45">
        <v>2823.7142925730018</v>
      </c>
      <c r="K209" s="45">
        <v>2825.4471180030596</v>
      </c>
      <c r="L209" s="45">
        <v>2827.1799434331192</v>
      </c>
      <c r="M209" s="45">
        <v>2828.9127688631779</v>
      </c>
      <c r="N209" s="45">
        <v>2830.6455942932357</v>
      </c>
      <c r="O209" s="45">
        <v>2832.3784197232926</v>
      </c>
      <c r="P209" s="45">
        <v>2822.5200813033157</v>
      </c>
      <c r="Q209" s="45">
        <v>2812.6617428833397</v>
      </c>
      <c r="R209" s="45">
        <v>2802.8034044633646</v>
      </c>
      <c r="S209" s="45">
        <v>2792.9450660433868</v>
      </c>
      <c r="T209" s="45">
        <v>2783.0867276234126</v>
      </c>
      <c r="U209" s="45">
        <v>2755.1468480219878</v>
      </c>
      <c r="V209" s="45">
        <v>2727.2069684205621</v>
      </c>
      <c r="W209" s="45">
        <v>2699.2670888191387</v>
      </c>
      <c r="X209" s="45">
        <v>2671.3272092177144</v>
      </c>
      <c r="Y209" s="45">
        <v>2643.3873296162906</v>
      </c>
      <c r="Z209" s="45">
        <v>2644.8462063117786</v>
      </c>
      <c r="AA209" s="45">
        <v>2646.3050830072652</v>
      </c>
      <c r="AB209" s="45">
        <v>2647.7639597027533</v>
      </c>
      <c r="AC209" s="45">
        <v>2649.2228363982404</v>
      </c>
      <c r="AD209" s="45">
        <v>2650.6817130937288</v>
      </c>
      <c r="AE209" s="45">
        <v>2655.8743545981906</v>
      </c>
      <c r="AF209" s="45">
        <v>2661.066996102651</v>
      </c>
      <c r="AG209" s="45">
        <v>2666.2596376071165</v>
      </c>
      <c r="AH209" s="45">
        <v>2671.4522791115764</v>
      </c>
      <c r="AI209" s="45">
        <v>2676.6449206160373</v>
      </c>
      <c r="AJ209" s="67">
        <f t="shared" si="136"/>
        <v>-9.7621695938765296E-2</v>
      </c>
    </row>
    <row r="210" spans="1:36">
      <c r="A210" s="12" t="s">
        <v>520</v>
      </c>
      <c r="B210" t="s">
        <v>296</v>
      </c>
      <c r="C210" t="s">
        <v>296</v>
      </c>
      <c r="D210" s="45">
        <v>646.87756612251792</v>
      </c>
      <c r="E210" s="45">
        <v>653.3133363726572</v>
      </c>
      <c r="F210" s="45">
        <v>659.14258949682699</v>
      </c>
      <c r="G210" s="45">
        <v>664.97184262099631</v>
      </c>
      <c r="H210" s="45">
        <v>670.80109574516621</v>
      </c>
      <c r="I210" s="45">
        <v>676.63034886933565</v>
      </c>
      <c r="J210" s="45">
        <v>682.45960199350498</v>
      </c>
      <c r="K210" s="45">
        <v>685.95330480802011</v>
      </c>
      <c r="L210" s="45">
        <v>689.4470076225349</v>
      </c>
      <c r="M210" s="45">
        <v>692.94071043704957</v>
      </c>
      <c r="N210" s="45">
        <v>696.43441325156471</v>
      </c>
      <c r="O210" s="45">
        <v>699.92811606608052</v>
      </c>
      <c r="P210" s="45">
        <v>705.54795165245798</v>
      </c>
      <c r="Q210" s="45">
        <v>711.16778723883579</v>
      </c>
      <c r="R210" s="45">
        <v>716.78762282521302</v>
      </c>
      <c r="S210" s="45">
        <v>722.40745841159071</v>
      </c>
      <c r="T210" s="45">
        <v>728.02729399796863</v>
      </c>
      <c r="U210" s="45">
        <v>733.26681838317859</v>
      </c>
      <c r="V210" s="45">
        <v>738.50634276838923</v>
      </c>
      <c r="W210" s="45">
        <v>743.74586715359806</v>
      </c>
      <c r="X210" s="45">
        <v>748.9853915388079</v>
      </c>
      <c r="Y210" s="45">
        <v>754.22491592401752</v>
      </c>
      <c r="Z210" s="45">
        <v>758.5926068669412</v>
      </c>
      <c r="AA210" s="45">
        <v>762.9602978098643</v>
      </c>
      <c r="AB210" s="45">
        <v>767.32798875278831</v>
      </c>
      <c r="AC210" s="45">
        <v>771.69567969571176</v>
      </c>
      <c r="AD210" s="45">
        <v>776.06337063863486</v>
      </c>
      <c r="AE210" s="45">
        <v>780.38011281138427</v>
      </c>
      <c r="AF210" s="45">
        <v>784.69685498413185</v>
      </c>
      <c r="AG210" s="45">
        <v>789.0135971568817</v>
      </c>
      <c r="AH210" s="45">
        <v>793.33033932962951</v>
      </c>
      <c r="AI210" s="45">
        <v>797.64708150237857</v>
      </c>
      <c r="AJ210" s="67">
        <f t="shared" si="136"/>
        <v>0.22092575965323902</v>
      </c>
    </row>
    <row r="211" spans="1:36">
      <c r="A211" s="12" t="s">
        <v>520</v>
      </c>
      <c r="B211" t="s">
        <v>386</v>
      </c>
      <c r="C211" t="s">
        <v>302</v>
      </c>
      <c r="D211" s="45">
        <v>295.3553371686674</v>
      </c>
      <c r="E211" s="45">
        <v>287.56262232261594</v>
      </c>
      <c r="F211" s="45">
        <v>294.75747757164027</v>
      </c>
      <c r="G211" s="45">
        <v>301.95233282066448</v>
      </c>
      <c r="H211" s="45">
        <v>309.14718806968904</v>
      </c>
      <c r="I211" s="45">
        <v>316.34204331871365</v>
      </c>
      <c r="J211" s="45">
        <v>323.53689856773821</v>
      </c>
      <c r="K211" s="45">
        <v>331.6697554508537</v>
      </c>
      <c r="L211" s="45">
        <v>339.80261233396868</v>
      </c>
      <c r="M211" s="45">
        <v>347.93546921708378</v>
      </c>
      <c r="N211" s="45">
        <v>356.06832610019887</v>
      </c>
      <c r="O211" s="45">
        <v>364.20118298331425</v>
      </c>
      <c r="P211" s="45">
        <v>370.15377055461681</v>
      </c>
      <c r="Q211" s="45">
        <v>376.10635812591909</v>
      </c>
      <c r="R211" s="45">
        <v>382.05894569722187</v>
      </c>
      <c r="S211" s="45">
        <v>388.01153326852352</v>
      </c>
      <c r="T211" s="45">
        <v>393.96412083982614</v>
      </c>
      <c r="U211" s="45">
        <v>398.73054087527731</v>
      </c>
      <c r="V211" s="45">
        <v>403.49696091072769</v>
      </c>
      <c r="W211" s="45">
        <v>408.26338094617887</v>
      </c>
      <c r="X211" s="45">
        <v>413.02980098162971</v>
      </c>
      <c r="Y211" s="45">
        <v>417.79622101707986</v>
      </c>
      <c r="Z211" s="45">
        <v>422.27420393643951</v>
      </c>
      <c r="AA211" s="45">
        <v>426.75218685579921</v>
      </c>
      <c r="AB211" s="45">
        <v>431.23016977515891</v>
      </c>
      <c r="AC211" s="45">
        <v>435.7081526945185</v>
      </c>
      <c r="AD211" s="45">
        <v>440.18613561387826</v>
      </c>
      <c r="AE211" s="45">
        <v>444.44616229778768</v>
      </c>
      <c r="AF211" s="45">
        <v>448.7061889816967</v>
      </c>
      <c r="AG211" s="45">
        <v>452.96621566560594</v>
      </c>
      <c r="AH211" s="45">
        <v>457.22624234951559</v>
      </c>
      <c r="AI211" s="45">
        <v>461.48626903342466</v>
      </c>
      <c r="AJ211" s="67">
        <f t="shared" si="136"/>
        <v>0.60482007468858079</v>
      </c>
    </row>
    <row r="212" spans="1:36">
      <c r="A212" s="12" t="s">
        <v>520</v>
      </c>
      <c r="B212" t="s">
        <v>387</v>
      </c>
      <c r="C212" t="s">
        <v>298</v>
      </c>
      <c r="D212" s="45">
        <v>541.31582316556819</v>
      </c>
      <c r="E212" s="45">
        <v>552.02514311966866</v>
      </c>
      <c r="F212" s="45">
        <v>560.59252736603901</v>
      </c>
      <c r="G212" s="45">
        <v>569.15991161240936</v>
      </c>
      <c r="H212" s="45">
        <v>577.72729585877914</v>
      </c>
      <c r="I212" s="45">
        <v>586.29468010514927</v>
      </c>
      <c r="J212" s="45">
        <v>594.86206435152019</v>
      </c>
      <c r="K212" s="45">
        <v>605.74029105855072</v>
      </c>
      <c r="L212" s="45">
        <v>616.61851776558115</v>
      </c>
      <c r="M212" s="45">
        <v>627.49674447261202</v>
      </c>
      <c r="N212" s="45">
        <v>638.37497117964278</v>
      </c>
      <c r="O212" s="45">
        <v>649.25319788667366</v>
      </c>
      <c r="P212" s="45">
        <v>660.84567990271819</v>
      </c>
      <c r="Q212" s="45">
        <v>672.43816191876363</v>
      </c>
      <c r="R212" s="45">
        <v>684.0306439348085</v>
      </c>
      <c r="S212" s="45">
        <v>695.62312595085314</v>
      </c>
      <c r="T212" s="45">
        <v>707.21560796689846</v>
      </c>
      <c r="U212" s="45">
        <v>717.50568430115436</v>
      </c>
      <c r="V212" s="45">
        <v>727.79576063540992</v>
      </c>
      <c r="W212" s="45">
        <v>738.08583696966627</v>
      </c>
      <c r="X212" s="45">
        <v>748.37591330392172</v>
      </c>
      <c r="Y212" s="45">
        <v>758.66598963817819</v>
      </c>
      <c r="Z212" s="45">
        <v>769.04917645231774</v>
      </c>
      <c r="AA212" s="45">
        <v>779.43236326645899</v>
      </c>
      <c r="AB212" s="45">
        <v>789.81555008059911</v>
      </c>
      <c r="AC212" s="45">
        <v>800.19873689473991</v>
      </c>
      <c r="AD212" s="45">
        <v>810.58192370887934</v>
      </c>
      <c r="AE212" s="45">
        <v>820.54075284345925</v>
      </c>
      <c r="AF212" s="45">
        <v>830.49958197803846</v>
      </c>
      <c r="AG212" s="45">
        <v>840.45841111261836</v>
      </c>
      <c r="AH212" s="45">
        <v>850.41724024719781</v>
      </c>
      <c r="AI212" s="45">
        <v>860.37606938177782</v>
      </c>
      <c r="AJ212" s="67">
        <f t="shared" si="136"/>
        <v>0.55858130758233326</v>
      </c>
    </row>
    <row r="213" spans="1:36">
      <c r="A213" s="12" t="s">
        <v>520</v>
      </c>
      <c r="B213" t="s">
        <v>295</v>
      </c>
      <c r="C213" t="s">
        <v>295</v>
      </c>
      <c r="D213" s="45">
        <v>492.06209773530992</v>
      </c>
      <c r="E213" s="45">
        <v>505.13006710563468</v>
      </c>
      <c r="F213" s="45">
        <v>523.50906159210172</v>
      </c>
      <c r="G213" s="45">
        <v>541.88805607856887</v>
      </c>
      <c r="H213" s="45">
        <v>560.26705056503647</v>
      </c>
      <c r="I213" s="45">
        <v>578.64604505150351</v>
      </c>
      <c r="J213" s="45">
        <v>597.02503953797088</v>
      </c>
      <c r="K213" s="45">
        <v>622.51467330391245</v>
      </c>
      <c r="L213" s="45">
        <v>648.00430706985378</v>
      </c>
      <c r="M213" s="45">
        <v>673.49394083579591</v>
      </c>
      <c r="N213" s="45">
        <v>698.98357460173713</v>
      </c>
      <c r="O213" s="45">
        <v>724.47320836767801</v>
      </c>
      <c r="P213" s="45">
        <v>756.15897752948933</v>
      </c>
      <c r="Q213" s="45">
        <v>787.84474669130009</v>
      </c>
      <c r="R213" s="45">
        <v>819.53051585311073</v>
      </c>
      <c r="S213" s="45">
        <v>851.21628501492103</v>
      </c>
      <c r="T213" s="45">
        <v>882.90205417673315</v>
      </c>
      <c r="U213" s="45">
        <v>917.1135160153666</v>
      </c>
      <c r="V213" s="45">
        <v>951.32497785400096</v>
      </c>
      <c r="W213" s="45">
        <v>985.53643969263703</v>
      </c>
      <c r="X213" s="45">
        <v>1019.7479015312699</v>
      </c>
      <c r="Y213" s="45">
        <v>1053.9593633699058</v>
      </c>
      <c r="Z213" s="45">
        <v>1087.4264886776054</v>
      </c>
      <c r="AA213" s="45">
        <v>1120.8936139853038</v>
      </c>
      <c r="AB213" s="45">
        <v>1154.3607392930039</v>
      </c>
      <c r="AC213" s="45">
        <v>1187.8278646007022</v>
      </c>
      <c r="AD213" s="45">
        <v>1221.2949899084031</v>
      </c>
      <c r="AE213" s="45">
        <v>1252.0249390385054</v>
      </c>
      <c r="AF213" s="45">
        <v>1282.7548881686077</v>
      </c>
      <c r="AG213" s="45">
        <v>1313.4848372987117</v>
      </c>
      <c r="AH213" s="45">
        <v>1344.2147864288143</v>
      </c>
      <c r="AI213" s="45">
        <v>1374.9447355589166</v>
      </c>
      <c r="AJ213" s="67">
        <f t="shared" si="136"/>
        <v>1.7219617779580383</v>
      </c>
    </row>
    <row r="214" spans="1:36">
      <c r="A214" s="217" t="s">
        <v>519</v>
      </c>
      <c r="B214" s="218" t="s">
        <v>293</v>
      </c>
      <c r="C214" s="218" t="s">
        <v>293</v>
      </c>
      <c r="D214" s="444">
        <v>802.65117327552832</v>
      </c>
      <c r="E214" s="65">
        <f>'EPS baselines'!B488</f>
        <v>715.30100000000004</v>
      </c>
      <c r="F214" s="65">
        <f>'EPS baselines'!C488</f>
        <v>719.10400000000004</v>
      </c>
      <c r="G214" s="65">
        <f>'EPS baselines'!D488</f>
        <v>730.58900000000006</v>
      </c>
      <c r="H214" s="65">
        <f>'EPS baselines'!E488</f>
        <v>742.70100000000002</v>
      </c>
      <c r="I214" s="65">
        <f>'EPS baselines'!F488</f>
        <v>753.39200000000005</v>
      </c>
      <c r="J214" s="65">
        <f>'EPS baselines'!G488</f>
        <v>759.85199999999998</v>
      </c>
      <c r="K214" s="65">
        <f>'EPS baselines'!H488</f>
        <v>767.654</v>
      </c>
      <c r="L214" s="65">
        <f>'EPS baselines'!I488</f>
        <v>771.67600000000004</v>
      </c>
      <c r="M214" s="65">
        <f>'EPS baselines'!J488</f>
        <v>771.85299999999995</v>
      </c>
      <c r="N214" s="65">
        <f>'EPS baselines'!K488</f>
        <v>771.76599999999996</v>
      </c>
      <c r="O214" s="65">
        <f>'EPS baselines'!L488</f>
        <v>775.024</v>
      </c>
      <c r="P214" s="65">
        <f>'EPS baselines'!M488</f>
        <v>775.51700000000005</v>
      </c>
      <c r="Q214" s="65">
        <f>'EPS baselines'!N488</f>
        <v>774.93299999999999</v>
      </c>
      <c r="R214" s="65">
        <f>'EPS baselines'!O488</f>
        <v>780.86</v>
      </c>
      <c r="S214" s="65">
        <f>'EPS baselines'!P488</f>
        <v>781.16899999999998</v>
      </c>
      <c r="T214" s="65">
        <f>'EPS baselines'!Q488</f>
        <v>785.49300000000005</v>
      </c>
      <c r="U214" s="65">
        <f>'EPS baselines'!R488</f>
        <v>788.72299999999996</v>
      </c>
      <c r="V214" s="65">
        <f>'EPS baselines'!S488</f>
        <v>786.72199999999998</v>
      </c>
      <c r="W214" s="65">
        <f>'EPS baselines'!T488</f>
        <v>781.45699999999999</v>
      </c>
      <c r="X214" s="65">
        <f>'EPS baselines'!U488</f>
        <v>783.505</v>
      </c>
      <c r="Y214" s="65">
        <f>'EPS baselines'!V488</f>
        <v>788.86699999999996</v>
      </c>
      <c r="Z214" s="65">
        <f>'EPS baselines'!W488</f>
        <v>795.01700000000005</v>
      </c>
      <c r="AA214" s="65">
        <f>'EPS baselines'!X488</f>
        <v>806.27200000000005</v>
      </c>
      <c r="AB214" s="65">
        <f>'EPS baselines'!Y488</f>
        <v>810.55</v>
      </c>
      <c r="AC214" s="65">
        <f>'EPS baselines'!Z488</f>
        <v>809.37300000000005</v>
      </c>
      <c r="AD214" s="65">
        <f>'EPS baselines'!AA488</f>
        <v>815.67899999999997</v>
      </c>
      <c r="AE214" s="65">
        <f>'EPS baselines'!AB488</f>
        <v>806.726</v>
      </c>
      <c r="AF214" s="65">
        <f>'EPS baselines'!AC488</f>
        <v>790.05</v>
      </c>
      <c r="AG214" s="65">
        <f>'EPS baselines'!AD488</f>
        <v>798.88199999999995</v>
      </c>
      <c r="AH214" s="65">
        <f>'EPS baselines'!AE488</f>
        <v>806.26599999999996</v>
      </c>
      <c r="AI214" s="65">
        <f>'EPS baselines'!AF488</f>
        <v>814.14300000000003</v>
      </c>
      <c r="AJ214" s="67">
        <f t="shared" si="136"/>
        <v>0.13818238755433024</v>
      </c>
    </row>
    <row r="215" spans="1:36">
      <c r="A215" s="12" t="s">
        <v>520</v>
      </c>
      <c r="B215" t="s">
        <v>281</v>
      </c>
      <c r="C215" t="s">
        <v>281</v>
      </c>
      <c r="D215" s="45">
        <v>2271.2247586438139</v>
      </c>
      <c r="E215" s="45">
        <v>2309.2500898274607</v>
      </c>
      <c r="F215" s="45">
        <v>2342.0406925582529</v>
      </c>
      <c r="G215" s="45">
        <v>2374.8312952890483</v>
      </c>
      <c r="H215" s="45">
        <v>2407.6218980198423</v>
      </c>
      <c r="I215" s="45">
        <v>2440.4125007506295</v>
      </c>
      <c r="J215" s="45">
        <v>2473.2031034814245</v>
      </c>
      <c r="K215" s="45">
        <v>2515.3987669355752</v>
      </c>
      <c r="L215" s="45">
        <v>2557.5944303897227</v>
      </c>
      <c r="M215" s="45">
        <v>2599.7900938438702</v>
      </c>
      <c r="N215" s="45">
        <v>2641.9857572980168</v>
      </c>
      <c r="O215" s="45">
        <v>2684.1814207521688</v>
      </c>
      <c r="P215" s="45">
        <v>2731.0597735228653</v>
      </c>
      <c r="Q215" s="45">
        <v>2777.9381262935626</v>
      </c>
      <c r="R215" s="45">
        <v>2824.81647906426</v>
      </c>
      <c r="S215" s="45">
        <v>2871.6948318349578</v>
      </c>
      <c r="T215" s="45">
        <v>2918.5731846056565</v>
      </c>
      <c r="U215" s="45">
        <v>2965.1339798432623</v>
      </c>
      <c r="V215" s="45">
        <v>3011.6947750808686</v>
      </c>
      <c r="W215" s="45">
        <v>3058.255570318473</v>
      </c>
      <c r="X215" s="45">
        <v>3104.8163655560788</v>
      </c>
      <c r="Y215" s="45">
        <v>3151.3771607936874</v>
      </c>
      <c r="Z215" s="45">
        <v>3195.0413074253538</v>
      </c>
      <c r="AA215" s="45">
        <v>3238.7054540570266</v>
      </c>
      <c r="AB215" s="45">
        <v>3282.3696006886921</v>
      </c>
      <c r="AC215" s="45">
        <v>3326.0337473203604</v>
      </c>
      <c r="AD215" s="45">
        <v>3369.6978939520327</v>
      </c>
      <c r="AE215" s="45">
        <v>3409.4859937484553</v>
      </c>
      <c r="AF215" s="45">
        <v>3449.2740935448774</v>
      </c>
      <c r="AG215" s="45">
        <v>3489.062193341299</v>
      </c>
      <c r="AH215" s="45">
        <v>3528.8502931377247</v>
      </c>
      <c r="AI215" s="45">
        <v>3568.638392934145</v>
      </c>
      <c r="AJ215" s="67">
        <f t="shared" si="136"/>
        <v>0.54536678753611378</v>
      </c>
    </row>
    <row r="216" spans="1:36">
      <c r="A216" s="12" t="s">
        <v>520</v>
      </c>
      <c r="B216" t="s">
        <v>301</v>
      </c>
      <c r="C216" t="s">
        <v>301</v>
      </c>
      <c r="D216" s="45">
        <v>377.58973842582844</v>
      </c>
      <c r="E216" s="45">
        <v>383.00306245585961</v>
      </c>
      <c r="F216" s="45">
        <v>385.56749981773896</v>
      </c>
      <c r="G216" s="45">
        <v>388.13193717961832</v>
      </c>
      <c r="H216" s="45">
        <v>390.69637454149728</v>
      </c>
      <c r="I216" s="45">
        <v>393.26081190337675</v>
      </c>
      <c r="J216" s="45">
        <v>395.82524926525576</v>
      </c>
      <c r="K216" s="45">
        <v>396.86324364080332</v>
      </c>
      <c r="L216" s="45">
        <v>397.90123801635195</v>
      </c>
      <c r="M216" s="45">
        <v>398.93923239189991</v>
      </c>
      <c r="N216" s="45">
        <v>399.97722676744831</v>
      </c>
      <c r="O216" s="45">
        <v>401.01522114299598</v>
      </c>
      <c r="P216" s="45">
        <v>401.33357807566563</v>
      </c>
      <c r="Q216" s="45">
        <v>401.65193500833493</v>
      </c>
      <c r="R216" s="45">
        <v>401.9702919410044</v>
      </c>
      <c r="S216" s="45">
        <v>402.28864887367337</v>
      </c>
      <c r="T216" s="45">
        <v>402.60700580634273</v>
      </c>
      <c r="U216" s="45">
        <v>402.56451973737791</v>
      </c>
      <c r="V216" s="45">
        <v>402.52203366841314</v>
      </c>
      <c r="W216" s="45">
        <v>402.47954759944872</v>
      </c>
      <c r="X216" s="45">
        <v>402.4370615304839</v>
      </c>
      <c r="Y216" s="45">
        <v>402.39457546151885</v>
      </c>
      <c r="Z216" s="45">
        <v>401.80058399542219</v>
      </c>
      <c r="AA216" s="45">
        <v>401.20659252932472</v>
      </c>
      <c r="AB216" s="45">
        <v>400.61260106322817</v>
      </c>
      <c r="AC216" s="45">
        <v>400.01860959713093</v>
      </c>
      <c r="AD216" s="45">
        <v>399.42461813103404</v>
      </c>
      <c r="AE216" s="45">
        <v>398.45374329141634</v>
      </c>
      <c r="AF216" s="45">
        <v>397.48286845179859</v>
      </c>
      <c r="AG216" s="45">
        <v>396.51199361218113</v>
      </c>
      <c r="AH216" s="45">
        <v>395.54111877256321</v>
      </c>
      <c r="AI216" s="45">
        <v>394.57024393294574</v>
      </c>
      <c r="AJ216" s="67">
        <f t="shared" si="136"/>
        <v>3.0201276728483689E-2</v>
      </c>
    </row>
    <row r="217" spans="1:36">
      <c r="A217" s="217" t="s">
        <v>519</v>
      </c>
      <c r="B217" s="218" t="s">
        <v>276</v>
      </c>
      <c r="C217" s="218" t="s">
        <v>276</v>
      </c>
      <c r="D217" s="210">
        <v>6918.5459021351408</v>
      </c>
      <c r="E217" s="65">
        <f>'EPS baselines'!B64</f>
        <v>5393.01</v>
      </c>
      <c r="F217" s="65">
        <f>'EPS baselines'!C64</f>
        <v>5642.48</v>
      </c>
      <c r="G217" s="65">
        <f>'EPS baselines'!D64</f>
        <v>5678.37</v>
      </c>
      <c r="H217" s="65">
        <f>'EPS baselines'!E64</f>
        <v>5698.86</v>
      </c>
      <c r="I217" s="65">
        <f>'EPS baselines'!F64</f>
        <v>5647.35</v>
      </c>
      <c r="J217" s="65">
        <f>'EPS baselines'!G64</f>
        <v>5595.85</v>
      </c>
      <c r="K217" s="65">
        <f>'EPS baselines'!H64</f>
        <v>5550.09</v>
      </c>
      <c r="L217" s="65">
        <f>'EPS baselines'!I64</f>
        <v>5494.68</v>
      </c>
      <c r="M217" s="65">
        <f>'EPS baselines'!J64</f>
        <v>5432.24</v>
      </c>
      <c r="N217" s="65">
        <f>'EPS baselines'!K64</f>
        <v>5346.26</v>
      </c>
      <c r="O217" s="65">
        <f>'EPS baselines'!L64</f>
        <v>5294.66</v>
      </c>
      <c r="P217" s="65">
        <f>'EPS baselines'!M64</f>
        <v>5265.34</v>
      </c>
      <c r="Q217" s="65">
        <f>'EPS baselines'!N64</f>
        <v>5233.33</v>
      </c>
      <c r="R217" s="65">
        <f>'EPS baselines'!O64</f>
        <v>5206.96</v>
      </c>
      <c r="S217" s="65">
        <f>'EPS baselines'!P64</f>
        <v>5133.3</v>
      </c>
      <c r="T217" s="65">
        <f>'EPS baselines'!Q64</f>
        <v>5093.34</v>
      </c>
      <c r="U217" s="65">
        <f>'EPS baselines'!R64</f>
        <v>5067.6899999999996</v>
      </c>
      <c r="V217" s="65">
        <f>'EPS baselines'!S64</f>
        <v>5053.38</v>
      </c>
      <c r="W217" s="65">
        <f>'EPS baselines'!T64</f>
        <v>5038.1000000000004</v>
      </c>
      <c r="X217" s="65">
        <f>'EPS baselines'!U64</f>
        <v>5028.74</v>
      </c>
      <c r="Y217" s="65">
        <f>'EPS baselines'!V64</f>
        <v>5011.99</v>
      </c>
      <c r="Z217" s="65">
        <f>'EPS baselines'!W64</f>
        <v>5003.58</v>
      </c>
      <c r="AA217" s="65">
        <f>'EPS baselines'!X64</f>
        <v>4998.7700000000004</v>
      </c>
      <c r="AB217" s="65">
        <f>'EPS baselines'!Y64</f>
        <v>4997.57</v>
      </c>
      <c r="AC217" s="65">
        <f>'EPS baselines'!Z64</f>
        <v>4992.46</v>
      </c>
      <c r="AD217" s="65">
        <f>'EPS baselines'!AA64</f>
        <v>4977.46</v>
      </c>
      <c r="AE217" s="65">
        <f>'EPS baselines'!AB64</f>
        <v>4985.6899999999996</v>
      </c>
      <c r="AF217" s="65">
        <f>'EPS baselines'!AC64</f>
        <v>4992.05</v>
      </c>
      <c r="AG217" s="65">
        <f>'EPS baselines'!AD64</f>
        <v>4996.7299999999996</v>
      </c>
      <c r="AH217" s="65">
        <f>'EPS baselines'!AE64</f>
        <v>5001.79</v>
      </c>
      <c r="AI217" s="65">
        <f>'EPS baselines'!AF64</f>
        <v>5024.2700000000004</v>
      </c>
      <c r="AJ217" s="67">
        <f t="shared" si="136"/>
        <v>-6.8373691129814285E-2</v>
      </c>
    </row>
    <row r="218" spans="1:36">
      <c r="A218" s="71" t="s">
        <v>633</v>
      </c>
      <c r="B218" s="2" t="s">
        <v>126</v>
      </c>
      <c r="C218" s="2" t="s">
        <v>634</v>
      </c>
      <c r="D218" s="46">
        <f>SUM(D187:D217)</f>
        <v>53041.663553046841</v>
      </c>
      <c r="E218" s="46">
        <f t="shared" ref="E218:AH218" si="137">SUM(E187:E217)</f>
        <v>50403.463378217399</v>
      </c>
      <c r="F218" s="46">
        <f t="shared" si="137"/>
        <v>51460.893657081266</v>
      </c>
      <c r="G218" s="46">
        <f t="shared" si="137"/>
        <v>52314.834935945124</v>
      </c>
      <c r="H218" s="46">
        <f t="shared" si="137"/>
        <v>53141.433214808982</v>
      </c>
      <c r="I218" s="46">
        <f t="shared" si="137"/>
        <v>53703.621493672836</v>
      </c>
      <c r="J218" s="46">
        <f t="shared" si="137"/>
        <v>54230.994772536687</v>
      </c>
      <c r="K218" s="46">
        <f t="shared" si="137"/>
        <v>54983.107392959268</v>
      </c>
      <c r="L218" s="46">
        <f t="shared" si="137"/>
        <v>55518.627013381818</v>
      </c>
      <c r="M218" s="46">
        <f t="shared" si="137"/>
        <v>55988.55563380439</v>
      </c>
      <c r="N218" s="46">
        <f t="shared" si="137"/>
        <v>56491.842254226962</v>
      </c>
      <c r="O218" s="46">
        <f t="shared" si="137"/>
        <v>57046.689874649514</v>
      </c>
      <c r="P218" s="46">
        <f t="shared" si="137"/>
        <v>57783.193594376295</v>
      </c>
      <c r="Q218" s="46">
        <f t="shared" si="137"/>
        <v>58317.274314103073</v>
      </c>
      <c r="R218" s="46">
        <f t="shared" si="137"/>
        <v>58929.604033829848</v>
      </c>
      <c r="S218" s="46">
        <f t="shared" si="137"/>
        <v>59489.798753556621</v>
      </c>
      <c r="T218" s="46">
        <f t="shared" si="137"/>
        <v>60052.827473283396</v>
      </c>
      <c r="U218" s="46">
        <f t="shared" si="137"/>
        <v>60685.216590960226</v>
      </c>
      <c r="V218" s="46">
        <f t="shared" si="137"/>
        <v>61279.850708637103</v>
      </c>
      <c r="W218" s="46">
        <f t="shared" si="137"/>
        <v>61882.08182631393</v>
      </c>
      <c r="X218" s="46">
        <f t="shared" si="137"/>
        <v>62447.74694399078</v>
      </c>
      <c r="Y218" s="46">
        <f t="shared" si="137"/>
        <v>62998.090061667644</v>
      </c>
      <c r="Z218" s="46">
        <f t="shared" si="137"/>
        <v>63616.122447189358</v>
      </c>
      <c r="AA218" s="46">
        <f t="shared" si="137"/>
        <v>64302.708832711069</v>
      </c>
      <c r="AB218" s="46">
        <f t="shared" si="137"/>
        <v>64946.348218232808</v>
      </c>
      <c r="AC218" s="46">
        <f t="shared" si="137"/>
        <v>65606.744603754501</v>
      </c>
      <c r="AD218" s="46">
        <f t="shared" si="137"/>
        <v>66222.059989276211</v>
      </c>
      <c r="AE218" s="46">
        <f t="shared" si="137"/>
        <v>66877.342848497152</v>
      </c>
      <c r="AF218" s="46">
        <f t="shared" si="137"/>
        <v>67457.677707718089</v>
      </c>
      <c r="AG218" s="46">
        <f t="shared" si="137"/>
        <v>68089.011566939036</v>
      </c>
      <c r="AH218" s="46">
        <f t="shared" si="137"/>
        <v>68779.153426159959</v>
      </c>
      <c r="AI218" s="46">
        <f>SUM(AI187:AI217)</f>
        <v>69478.499285380894</v>
      </c>
    </row>
    <row r="219" spans="1:36">
      <c r="A219" s="63"/>
      <c r="B219" s="1"/>
      <c r="C219" s="1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</row>
    <row r="220" spans="1:36">
      <c r="A220" s="63"/>
      <c r="B220" s="1"/>
      <c r="C220" s="1"/>
      <c r="D220" s="63">
        <v>2019</v>
      </c>
      <c r="E220" s="63">
        <v>2020</v>
      </c>
      <c r="F220" s="63">
        <v>2021</v>
      </c>
      <c r="G220" s="63">
        <v>2022</v>
      </c>
      <c r="H220" s="63">
        <v>2023</v>
      </c>
      <c r="I220" s="63">
        <v>2024</v>
      </c>
      <c r="J220" s="63">
        <v>2025</v>
      </c>
      <c r="K220" s="63">
        <v>2026</v>
      </c>
      <c r="L220" s="63">
        <v>2027</v>
      </c>
      <c r="M220" s="63">
        <v>2028</v>
      </c>
      <c r="N220" s="63">
        <v>2029</v>
      </c>
      <c r="O220" s="63">
        <v>2030</v>
      </c>
      <c r="P220" s="63">
        <v>2031</v>
      </c>
      <c r="Q220" s="63">
        <v>2032</v>
      </c>
      <c r="R220" s="63">
        <v>2033</v>
      </c>
      <c r="S220" s="63">
        <v>2034</v>
      </c>
      <c r="T220" s="63">
        <v>2035</v>
      </c>
      <c r="U220" s="63">
        <v>2036</v>
      </c>
      <c r="V220" s="63">
        <v>2037</v>
      </c>
      <c r="W220" s="63">
        <v>2038</v>
      </c>
      <c r="X220" s="63">
        <v>2039</v>
      </c>
      <c r="Y220" s="63">
        <v>2040</v>
      </c>
      <c r="Z220" s="63">
        <v>2041</v>
      </c>
      <c r="AA220" s="63">
        <v>2042</v>
      </c>
      <c r="AB220" s="63">
        <v>2043</v>
      </c>
      <c r="AC220" s="63">
        <v>2044</v>
      </c>
      <c r="AD220" s="63">
        <v>2045</v>
      </c>
      <c r="AE220" s="63">
        <v>2046</v>
      </c>
      <c r="AF220" s="63">
        <v>2047</v>
      </c>
      <c r="AG220" s="63">
        <v>2048</v>
      </c>
      <c r="AH220" s="63">
        <v>2049</v>
      </c>
      <c r="AI220" s="63">
        <v>2050</v>
      </c>
    </row>
    <row r="221" spans="1:36">
      <c r="A221" s="63"/>
      <c r="B221" s="1"/>
      <c r="C221" s="1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</row>
    <row r="222" spans="1:36">
      <c r="A222" s="63" t="s">
        <v>633</v>
      </c>
      <c r="B222" s="1" t="s">
        <v>126</v>
      </c>
      <c r="C222" s="1" t="s">
        <v>126</v>
      </c>
      <c r="D222" s="214">
        <f>D218/1000</f>
        <v>53.041663553046838</v>
      </c>
      <c r="E222" s="214">
        <f t="shared" ref="E222:AI222" si="138">E218/1000</f>
        <v>50.403463378217396</v>
      </c>
      <c r="F222" s="214">
        <f t="shared" si="138"/>
        <v>51.460893657081265</v>
      </c>
      <c r="G222" s="214">
        <f t="shared" si="138"/>
        <v>52.314834935945122</v>
      </c>
      <c r="H222" s="214">
        <f t="shared" si="138"/>
        <v>53.141433214808984</v>
      </c>
      <c r="I222" s="214">
        <f t="shared" si="138"/>
        <v>53.703621493672834</v>
      </c>
      <c r="J222" s="214">
        <f t="shared" si="138"/>
        <v>54.23099477253669</v>
      </c>
      <c r="K222" s="214">
        <f t="shared" si="138"/>
        <v>54.983107392959269</v>
      </c>
      <c r="L222" s="214">
        <f t="shared" si="138"/>
        <v>55.518627013381817</v>
      </c>
      <c r="M222" s="214">
        <f t="shared" si="138"/>
        <v>55.988555633804388</v>
      </c>
      <c r="N222" s="214">
        <f t="shared" si="138"/>
        <v>56.49184225422696</v>
      </c>
      <c r="O222" s="214">
        <f t="shared" si="138"/>
        <v>57.046689874649516</v>
      </c>
      <c r="P222" s="214">
        <f t="shared" si="138"/>
        <v>57.783193594376293</v>
      </c>
      <c r="Q222" s="214">
        <f t="shared" si="138"/>
        <v>58.317274314103074</v>
      </c>
      <c r="R222" s="214">
        <f t="shared" si="138"/>
        <v>58.929604033829847</v>
      </c>
      <c r="S222" s="214">
        <f t="shared" si="138"/>
        <v>59.48979875355662</v>
      </c>
      <c r="T222" s="214">
        <f t="shared" si="138"/>
        <v>60.052827473283394</v>
      </c>
      <c r="U222" s="214">
        <f t="shared" si="138"/>
        <v>60.685216590960223</v>
      </c>
      <c r="V222" s="214">
        <f t="shared" si="138"/>
        <v>61.279850708637106</v>
      </c>
      <c r="W222" s="214">
        <f t="shared" si="138"/>
        <v>61.882081826313929</v>
      </c>
      <c r="X222" s="214">
        <f t="shared" si="138"/>
        <v>62.447746943990779</v>
      </c>
      <c r="Y222" s="214">
        <f t="shared" si="138"/>
        <v>62.998090061667646</v>
      </c>
      <c r="Z222" s="214">
        <f t="shared" si="138"/>
        <v>63.616122447189362</v>
      </c>
      <c r="AA222" s="214">
        <f t="shared" si="138"/>
        <v>64.302708832711062</v>
      </c>
      <c r="AB222" s="214">
        <f t="shared" si="138"/>
        <v>64.946348218232814</v>
      </c>
      <c r="AC222" s="214">
        <f t="shared" si="138"/>
        <v>65.606744603754507</v>
      </c>
      <c r="AD222" s="214">
        <f t="shared" si="138"/>
        <v>66.222059989276218</v>
      </c>
      <c r="AE222" s="214">
        <f t="shared" si="138"/>
        <v>66.87734284849715</v>
      </c>
      <c r="AF222" s="214">
        <f t="shared" si="138"/>
        <v>67.457677707718091</v>
      </c>
      <c r="AG222" s="214">
        <f t="shared" si="138"/>
        <v>68.089011566939035</v>
      </c>
      <c r="AH222" s="214">
        <f t="shared" si="138"/>
        <v>68.779153426159965</v>
      </c>
      <c r="AI222" s="214">
        <f t="shared" si="138"/>
        <v>69.478499285380892</v>
      </c>
    </row>
    <row r="226" spans="1:35">
      <c r="A226" s="63" t="s">
        <v>609</v>
      </c>
      <c r="B226" s="1" t="s">
        <v>610</v>
      </c>
      <c r="C226" s="1" t="s">
        <v>68</v>
      </c>
      <c r="D226" s="63">
        <v>2019</v>
      </c>
      <c r="E226" s="63">
        <v>2020</v>
      </c>
      <c r="F226" s="63">
        <v>2021</v>
      </c>
      <c r="G226" s="63">
        <v>2022</v>
      </c>
      <c r="H226" s="63">
        <v>2023</v>
      </c>
      <c r="I226" s="63">
        <v>2024</v>
      </c>
      <c r="J226" s="63">
        <v>2025</v>
      </c>
      <c r="K226" s="63">
        <v>2026</v>
      </c>
      <c r="L226" s="63">
        <v>2027</v>
      </c>
      <c r="M226" s="63">
        <v>2028</v>
      </c>
      <c r="N226" s="63">
        <v>2029</v>
      </c>
      <c r="O226" s="63">
        <v>2030</v>
      </c>
      <c r="P226" s="63">
        <v>2031</v>
      </c>
      <c r="Q226" s="63">
        <v>2032</v>
      </c>
      <c r="R226" s="63">
        <v>2033</v>
      </c>
      <c r="S226" s="63">
        <v>2034</v>
      </c>
      <c r="T226" s="63">
        <v>2035</v>
      </c>
      <c r="U226" s="63">
        <v>2036</v>
      </c>
      <c r="V226" s="63">
        <v>2037</v>
      </c>
      <c r="W226" s="63">
        <v>2038</v>
      </c>
      <c r="X226" s="63">
        <v>2039</v>
      </c>
      <c r="Y226" s="63">
        <v>2040</v>
      </c>
      <c r="Z226" s="63">
        <v>2041</v>
      </c>
      <c r="AA226" s="63">
        <v>2042</v>
      </c>
      <c r="AB226" s="63">
        <v>2043</v>
      </c>
      <c r="AC226" s="63">
        <v>2044</v>
      </c>
      <c r="AD226" s="63">
        <v>2045</v>
      </c>
      <c r="AE226" s="63">
        <v>2046</v>
      </c>
      <c r="AF226" s="63">
        <v>2047</v>
      </c>
      <c r="AG226" s="63">
        <v>2048</v>
      </c>
      <c r="AH226" s="63">
        <v>2049</v>
      </c>
      <c r="AI226" s="63">
        <v>2050</v>
      </c>
    </row>
    <row r="227" spans="1:35">
      <c r="A227" s="12" t="s">
        <v>520</v>
      </c>
      <c r="B227" t="s">
        <v>126</v>
      </c>
      <c r="C227" t="s">
        <v>105</v>
      </c>
      <c r="D227" s="45">
        <v>7439.1254472087749</v>
      </c>
      <c r="E227" s="45">
        <v>7527.7103611572029</v>
      </c>
      <c r="F227" s="45">
        <v>7619.725538906253</v>
      </c>
      <c r="G227" s="45">
        <v>7711.7407166552875</v>
      </c>
      <c r="H227" s="45">
        <v>7803.7558944043376</v>
      </c>
      <c r="I227" s="45">
        <v>7895.7710721533567</v>
      </c>
      <c r="J227" s="45">
        <v>7987.7862499023977</v>
      </c>
      <c r="K227" s="45">
        <v>8081.5491313178454</v>
      </c>
      <c r="L227" s="45">
        <v>8175.3120127333104</v>
      </c>
      <c r="M227" s="45">
        <v>8269.0748941487491</v>
      </c>
      <c r="N227" s="45">
        <v>8362.8377755642032</v>
      </c>
      <c r="O227" s="45">
        <v>8456.6006569796646</v>
      </c>
      <c r="P227" s="45">
        <v>8547.7939620295019</v>
      </c>
      <c r="Q227" s="45">
        <v>8638.9872670792793</v>
      </c>
      <c r="R227" s="45">
        <v>8730.1805721290784</v>
      </c>
      <c r="S227" s="45">
        <v>8821.3738771788885</v>
      </c>
      <c r="T227" s="45">
        <v>8912.5671822287095</v>
      </c>
      <c r="U227" s="45">
        <v>9018.7289247422777</v>
      </c>
      <c r="V227" s="45">
        <v>9124.8906672558223</v>
      </c>
      <c r="W227" s="45">
        <v>9231.0524097694251</v>
      </c>
      <c r="X227" s="45">
        <v>9337.2141522829588</v>
      </c>
      <c r="Y227" s="45">
        <v>9443.3758947965034</v>
      </c>
      <c r="Z227" s="45">
        <v>9548.9547940694192</v>
      </c>
      <c r="AA227" s="45">
        <v>9654.5336933422859</v>
      </c>
      <c r="AB227" s="45">
        <v>9760.1125926151835</v>
      </c>
      <c r="AC227" s="45">
        <v>9865.6914918880866</v>
      </c>
      <c r="AD227" s="45">
        <v>9971.2703911609642</v>
      </c>
      <c r="AE227" s="45">
        <v>10077.327819409333</v>
      </c>
      <c r="AF227" s="45">
        <v>10183.385247657732</v>
      </c>
      <c r="AG227" s="45">
        <v>10289.442675906121</v>
      </c>
      <c r="AH227" s="45">
        <v>10395.500104154498</v>
      </c>
      <c r="AI227" s="45">
        <v>10501.557532402891</v>
      </c>
    </row>
    <row r="228" spans="1:35">
      <c r="A228" s="12" t="s">
        <v>520</v>
      </c>
      <c r="B228" t="s">
        <v>126</v>
      </c>
      <c r="C228" t="s">
        <v>373</v>
      </c>
      <c r="D228" s="45">
        <v>1650.3597492701401</v>
      </c>
      <c r="E228" s="45">
        <v>1686.2858542988586</v>
      </c>
      <c r="F228" s="45">
        <v>1720.5549019355478</v>
      </c>
      <c r="G228" s="45">
        <v>1754.8239495722321</v>
      </c>
      <c r="H228" s="45">
        <v>1789.0929972089216</v>
      </c>
      <c r="I228" s="45">
        <v>1823.3620448456086</v>
      </c>
      <c r="J228" s="45">
        <v>1857.6310924822949</v>
      </c>
      <c r="K228" s="45">
        <v>1892.5201441239881</v>
      </c>
      <c r="L228" s="45">
        <v>1927.4091957656856</v>
      </c>
      <c r="M228" s="45">
        <v>1962.298247407381</v>
      </c>
      <c r="N228" s="45">
        <v>1997.1872990490715</v>
      </c>
      <c r="O228" s="45">
        <v>2032.0763506907711</v>
      </c>
      <c r="P228" s="45">
        <v>2065.0527039504823</v>
      </c>
      <c r="Q228" s="45">
        <v>2098.0290572101949</v>
      </c>
      <c r="R228" s="45">
        <v>2131.005410469907</v>
      </c>
      <c r="S228" s="45">
        <v>2163.9817637296192</v>
      </c>
      <c r="T228" s="45">
        <v>2196.9581169893327</v>
      </c>
      <c r="U228" s="45">
        <v>2227.0466057177982</v>
      </c>
      <c r="V228" s="45">
        <v>2257.135094446267</v>
      </c>
      <c r="W228" s="45">
        <v>2287.2235831747325</v>
      </c>
      <c r="X228" s="45">
        <v>2317.3120719032008</v>
      </c>
      <c r="Y228" s="45">
        <v>2347.4005606316664</v>
      </c>
      <c r="Z228" s="45">
        <v>2379.4228924601116</v>
      </c>
      <c r="AA228" s="45">
        <v>2411.4452242885582</v>
      </c>
      <c r="AB228" s="45">
        <v>2443.4675561170043</v>
      </c>
      <c r="AC228" s="45">
        <v>2475.4898879454499</v>
      </c>
      <c r="AD228" s="45">
        <v>2507.5122197738974</v>
      </c>
      <c r="AE228" s="45">
        <v>2538.2357262407781</v>
      </c>
      <c r="AF228" s="45">
        <v>2568.9592327076616</v>
      </c>
      <c r="AG228" s="45">
        <v>2599.6827391745387</v>
      </c>
      <c r="AH228" s="45">
        <v>2630.4062456414213</v>
      </c>
      <c r="AI228" s="45">
        <v>2661.1297521083079</v>
      </c>
    </row>
    <row r="229" spans="1:35">
      <c r="A229" s="12" t="s">
        <v>520</v>
      </c>
      <c r="B229" t="s">
        <v>126</v>
      </c>
      <c r="C229" t="s">
        <v>377</v>
      </c>
      <c r="D229" s="45">
        <v>734.76658395422305</v>
      </c>
      <c r="E229" s="45">
        <v>744.47843364200003</v>
      </c>
      <c r="F229" s="45">
        <v>750.12309377141321</v>
      </c>
      <c r="G229" s="45">
        <v>755.76775390082639</v>
      </c>
      <c r="H229" s="45">
        <v>761.41241403023969</v>
      </c>
      <c r="I229" s="45">
        <v>767.05707415965276</v>
      </c>
      <c r="J229" s="45">
        <v>772.70173428906628</v>
      </c>
      <c r="K229" s="45">
        <v>782.38565863788642</v>
      </c>
      <c r="L229" s="45">
        <v>792.06958298670645</v>
      </c>
      <c r="M229" s="45">
        <v>801.75350733552648</v>
      </c>
      <c r="N229" s="45">
        <v>811.43743168434696</v>
      </c>
      <c r="O229" s="45">
        <v>821.12135603316642</v>
      </c>
      <c r="P229" s="45">
        <v>828.36802786646672</v>
      </c>
      <c r="Q229" s="45">
        <v>835.61469969976622</v>
      </c>
      <c r="R229" s="45">
        <v>842.8613715330664</v>
      </c>
      <c r="S229" s="45">
        <v>850.10804336636659</v>
      </c>
      <c r="T229" s="45">
        <v>857.3547151996662</v>
      </c>
      <c r="U229" s="45">
        <v>862.79207723217291</v>
      </c>
      <c r="V229" s="45">
        <v>868.22943926467951</v>
      </c>
      <c r="W229" s="45">
        <v>873.666801297186</v>
      </c>
      <c r="X229" s="45">
        <v>879.1041633296926</v>
      </c>
      <c r="Y229" s="45">
        <v>884.5415253621992</v>
      </c>
      <c r="Z229" s="45">
        <v>888.68150110774241</v>
      </c>
      <c r="AA229" s="45">
        <v>892.82147685328619</v>
      </c>
      <c r="AB229" s="45">
        <v>896.96145259882962</v>
      </c>
      <c r="AC229" s="45">
        <v>901.10142834437272</v>
      </c>
      <c r="AD229" s="45">
        <v>905.24140408991627</v>
      </c>
      <c r="AE229" s="45">
        <v>907.84441386941967</v>
      </c>
      <c r="AF229" s="45">
        <v>910.44742364892295</v>
      </c>
      <c r="AG229" s="45">
        <v>913.05043342842612</v>
      </c>
      <c r="AH229" s="45">
        <v>915.65344320792951</v>
      </c>
      <c r="AI229" s="45">
        <v>918.25645298743279</v>
      </c>
    </row>
    <row r="230" spans="1:35">
      <c r="A230" s="12" t="s">
        <v>520</v>
      </c>
      <c r="B230" t="s">
        <v>126</v>
      </c>
      <c r="C230" t="s">
        <v>81</v>
      </c>
      <c r="D230" s="45">
        <v>14010.000118734893</v>
      </c>
      <c r="E230" s="45">
        <v>14251.154486190158</v>
      </c>
      <c r="F230" s="45">
        <v>14436.853577811959</v>
      </c>
      <c r="G230" s="45">
        <v>14622.552669433757</v>
      </c>
      <c r="H230" s="45">
        <v>14808.251761055557</v>
      </c>
      <c r="I230" s="45">
        <v>14993.950852677353</v>
      </c>
      <c r="J230" s="45">
        <v>15179.649944299148</v>
      </c>
      <c r="K230" s="45">
        <v>15344.601305082429</v>
      </c>
      <c r="L230" s="45">
        <v>15509.552665865704</v>
      </c>
      <c r="M230" s="45">
        <v>15674.504026649003</v>
      </c>
      <c r="N230" s="45">
        <v>15839.45538743227</v>
      </c>
      <c r="O230" s="45">
        <v>16004.406748215566</v>
      </c>
      <c r="P230" s="45">
        <v>16247.553177301061</v>
      </c>
      <c r="Q230" s="45">
        <v>16490.699606386555</v>
      </c>
      <c r="R230" s="45">
        <v>16733.846035472063</v>
      </c>
      <c r="S230" s="45">
        <v>16976.992464557563</v>
      </c>
      <c r="T230" s="45">
        <v>17220.13889364307</v>
      </c>
      <c r="U230" s="45">
        <v>17440.01517486012</v>
      </c>
      <c r="V230" s="45">
        <v>17659.891456077188</v>
      </c>
      <c r="W230" s="45">
        <v>17879.767737294242</v>
      </c>
      <c r="X230" s="45">
        <v>18099.64401851131</v>
      </c>
      <c r="Y230" s="45">
        <v>18319.520299728349</v>
      </c>
      <c r="Z230" s="45">
        <v>18478.969467540584</v>
      </c>
      <c r="AA230" s="45">
        <v>18638.418635352828</v>
      </c>
      <c r="AB230" s="45">
        <v>18797.867803165045</v>
      </c>
      <c r="AC230" s="45">
        <v>18957.316970977274</v>
      </c>
      <c r="AD230" s="45">
        <v>19116.766138789531</v>
      </c>
      <c r="AE230" s="45">
        <v>19257.411975254021</v>
      </c>
      <c r="AF230" s="45">
        <v>19398.057811718514</v>
      </c>
      <c r="AG230" s="45">
        <v>19538.703648182996</v>
      </c>
      <c r="AH230" s="45">
        <v>19679.349484647504</v>
      </c>
      <c r="AI230" s="45">
        <v>19819.995321112016</v>
      </c>
    </row>
    <row r="231" spans="1:35">
      <c r="A231" s="12" t="s">
        <v>520</v>
      </c>
      <c r="B231" t="s">
        <v>126</v>
      </c>
      <c r="C231" t="s">
        <v>371</v>
      </c>
      <c r="D231" s="45">
        <v>35.963869492626813</v>
      </c>
      <c r="E231" s="45">
        <v>44.954836865783498</v>
      </c>
      <c r="F231" s="45">
        <v>52.810537412200674</v>
      </c>
      <c r="G231" s="45">
        <v>60.666237958617913</v>
      </c>
      <c r="H231" s="45">
        <v>68.521938505035081</v>
      </c>
      <c r="I231" s="45">
        <v>76.377639051452263</v>
      </c>
      <c r="J231" s="45">
        <v>84.23333959786946</v>
      </c>
      <c r="K231" s="45">
        <v>94.048170143391602</v>
      </c>
      <c r="L231" s="45">
        <v>103.86300068891371</v>
      </c>
      <c r="M231" s="45">
        <v>113.67783123443587</v>
      </c>
      <c r="N231" s="45">
        <v>123.49266177995803</v>
      </c>
      <c r="O231" s="45">
        <v>133.30749232548018</v>
      </c>
      <c r="P231" s="45">
        <v>145.64048476781056</v>
      </c>
      <c r="Q231" s="45">
        <v>157.97347721014094</v>
      </c>
      <c r="R231" s="45">
        <v>170.30646965247126</v>
      </c>
      <c r="S231" s="45">
        <v>182.63946209480176</v>
      </c>
      <c r="T231" s="45">
        <v>194.97245453713214</v>
      </c>
      <c r="U231" s="45">
        <v>209.11735192267861</v>
      </c>
      <c r="V231" s="45">
        <v>223.26224930822497</v>
      </c>
      <c r="W231" s="45">
        <v>237.40714669377144</v>
      </c>
      <c r="X231" s="45">
        <v>251.55204407931774</v>
      </c>
      <c r="Y231" s="45">
        <v>265.6969414648641</v>
      </c>
      <c r="Z231" s="45">
        <v>282.47732718378552</v>
      </c>
      <c r="AA231" s="45">
        <v>299.25771290270706</v>
      </c>
      <c r="AB231" s="45">
        <v>316.03809862162814</v>
      </c>
      <c r="AC231" s="45">
        <v>332.81848434054973</v>
      </c>
      <c r="AD231" s="45">
        <v>349.59887005947087</v>
      </c>
      <c r="AE231" s="45">
        <v>369.99357889427051</v>
      </c>
      <c r="AF231" s="45">
        <v>390.38828772907038</v>
      </c>
      <c r="AG231" s="45">
        <v>410.7829965638698</v>
      </c>
      <c r="AH231" s="45">
        <v>431.17770539866916</v>
      </c>
      <c r="AI231" s="45">
        <v>451.57241423346915</v>
      </c>
    </row>
    <row r="232" spans="1:35">
      <c r="A232" s="12" t="s">
        <v>520</v>
      </c>
      <c r="B232" t="s">
        <v>126</v>
      </c>
      <c r="C232" t="s">
        <v>85</v>
      </c>
      <c r="D232" s="45">
        <v>20749.276744379251</v>
      </c>
      <c r="E232" s="45">
        <v>20986.85582955903</v>
      </c>
      <c r="F232" s="45">
        <v>21190.075391853723</v>
      </c>
      <c r="G232" s="45">
        <v>21393.294954148372</v>
      </c>
      <c r="H232" s="45">
        <v>21596.514516442945</v>
      </c>
      <c r="I232" s="45">
        <v>21799.734078737551</v>
      </c>
      <c r="J232" s="45">
        <v>22002.953641032196</v>
      </c>
      <c r="K232" s="45">
        <v>22359.256731546</v>
      </c>
      <c r="L232" s="45">
        <v>22715.55982205995</v>
      </c>
      <c r="M232" s="45">
        <v>23071.86291257379</v>
      </c>
      <c r="N232" s="45">
        <v>23428.166003087757</v>
      </c>
      <c r="O232" s="45">
        <v>23784.46909360166</v>
      </c>
      <c r="P232" s="45">
        <v>24104.125888304527</v>
      </c>
      <c r="Q232" s="45">
        <v>24423.782683007354</v>
      </c>
      <c r="R232" s="45">
        <v>24743.439477710279</v>
      </c>
      <c r="S232" s="45">
        <v>25063.096272413022</v>
      </c>
      <c r="T232" s="45">
        <v>25382.753067115962</v>
      </c>
      <c r="U232" s="45">
        <v>25720.704325643939</v>
      </c>
      <c r="V232" s="45">
        <v>26058.655584171891</v>
      </c>
      <c r="W232" s="45">
        <v>26396.606842699766</v>
      </c>
      <c r="X232" s="45">
        <v>26734.558101227802</v>
      </c>
      <c r="Y232" s="45">
        <v>27072.509359755735</v>
      </c>
      <c r="Z232" s="45">
        <v>27385.119571537893</v>
      </c>
      <c r="AA232" s="45">
        <v>27697.729783320083</v>
      </c>
      <c r="AB232" s="45">
        <v>28010.339995102164</v>
      </c>
      <c r="AC232" s="45">
        <v>28322.950206884416</v>
      </c>
      <c r="AD232" s="45">
        <v>28635.560418666511</v>
      </c>
      <c r="AE232" s="45">
        <v>28950.551677867399</v>
      </c>
      <c r="AF232" s="45">
        <v>29265.542937068203</v>
      </c>
      <c r="AG232" s="45">
        <v>29580.534196269025</v>
      </c>
      <c r="AH232" s="45">
        <v>29895.525455469826</v>
      </c>
      <c r="AI232" s="45">
        <v>30210.516714670681</v>
      </c>
    </row>
    <row r="233" spans="1:35">
      <c r="A233" s="12" t="s">
        <v>520</v>
      </c>
      <c r="B233" t="s">
        <v>126</v>
      </c>
      <c r="C233" t="s">
        <v>375</v>
      </c>
      <c r="D233" s="45">
        <v>426.83367147580321</v>
      </c>
      <c r="E233" s="45">
        <v>436.48760875595013</v>
      </c>
      <c r="F233" s="45">
        <v>447.6859098433842</v>
      </c>
      <c r="G233" s="45">
        <v>458.88421093081797</v>
      </c>
      <c r="H233" s="45">
        <v>470.08251201825198</v>
      </c>
      <c r="I233" s="45">
        <v>481.28081310568587</v>
      </c>
      <c r="J233" s="45">
        <v>492.47911419312004</v>
      </c>
      <c r="K233" s="45">
        <v>504.97069302655979</v>
      </c>
      <c r="L233" s="45">
        <v>517.46227185999987</v>
      </c>
      <c r="M233" s="45">
        <v>529.95385069343979</v>
      </c>
      <c r="N233" s="45">
        <v>542.44542952687937</v>
      </c>
      <c r="O233" s="45">
        <v>554.93700836031951</v>
      </c>
      <c r="P233" s="45">
        <v>568.82154076442555</v>
      </c>
      <c r="Q233" s="45">
        <v>582.7060731685317</v>
      </c>
      <c r="R233" s="45">
        <v>596.59060557263763</v>
      </c>
      <c r="S233" s="45">
        <v>610.47513797674424</v>
      </c>
      <c r="T233" s="45">
        <v>624.35967038085016</v>
      </c>
      <c r="U233" s="45">
        <v>639.62741289848577</v>
      </c>
      <c r="V233" s="45">
        <v>654.89515541612172</v>
      </c>
      <c r="W233" s="45">
        <v>670.16289793375768</v>
      </c>
      <c r="X233" s="45">
        <v>685.43064045139408</v>
      </c>
      <c r="Y233" s="45">
        <v>700.69838296902935</v>
      </c>
      <c r="Z233" s="45">
        <v>716.58826706594357</v>
      </c>
      <c r="AA233" s="45">
        <v>732.47815116285767</v>
      </c>
      <c r="AB233" s="45">
        <v>748.36803525977189</v>
      </c>
      <c r="AC233" s="45">
        <v>764.25791935668542</v>
      </c>
      <c r="AD233" s="45">
        <v>780.14780345359986</v>
      </c>
      <c r="AE233" s="45">
        <v>796.3934494133116</v>
      </c>
      <c r="AF233" s="45">
        <v>812.63909537302243</v>
      </c>
      <c r="AG233" s="45">
        <v>828.8847413327336</v>
      </c>
      <c r="AH233" s="45">
        <v>845.13038729244522</v>
      </c>
      <c r="AI233" s="45">
        <v>861.37603325215639</v>
      </c>
    </row>
    <row r="234" spans="1:35">
      <c r="A234" s="12" t="s">
        <v>520</v>
      </c>
      <c r="B234" t="s">
        <v>126</v>
      </c>
      <c r="C234" t="s">
        <v>376</v>
      </c>
      <c r="D234" s="45">
        <v>898.74510797633343</v>
      </c>
      <c r="E234" s="45">
        <v>910.03949015516696</v>
      </c>
      <c r="F234" s="45">
        <v>920.79247169677024</v>
      </c>
      <c r="G234" s="45">
        <v>931.54545323837306</v>
      </c>
      <c r="H234" s="45">
        <v>942.29843477997622</v>
      </c>
      <c r="I234" s="45">
        <v>953.05141632157972</v>
      </c>
      <c r="J234" s="45">
        <v>963.80439786318311</v>
      </c>
      <c r="K234" s="45">
        <v>974.87141655011305</v>
      </c>
      <c r="L234" s="45">
        <v>985.93843523704345</v>
      </c>
      <c r="M234" s="45">
        <v>997.00545392397339</v>
      </c>
      <c r="N234" s="45">
        <v>1008.0724726109031</v>
      </c>
      <c r="O234" s="45">
        <v>1019.1394912978326</v>
      </c>
      <c r="P234" s="45">
        <v>1030.5884893954365</v>
      </c>
      <c r="Q234" s="45">
        <v>1042.0374874930399</v>
      </c>
      <c r="R234" s="45">
        <v>1053.486485590643</v>
      </c>
      <c r="S234" s="45">
        <v>1064.9354836882462</v>
      </c>
      <c r="T234" s="45">
        <v>1076.3844817858505</v>
      </c>
      <c r="U234" s="45">
        <v>1088.0685944201002</v>
      </c>
      <c r="V234" s="45">
        <v>1099.7527070543499</v>
      </c>
      <c r="W234" s="45">
        <v>1111.4368196886001</v>
      </c>
      <c r="X234" s="45">
        <v>1123.12093232285</v>
      </c>
      <c r="Y234" s="45">
        <v>1134.8050449571003</v>
      </c>
      <c r="Z234" s="45">
        <v>1145.9475533865598</v>
      </c>
      <c r="AA234" s="45">
        <v>1157.0900618160194</v>
      </c>
      <c r="AB234" s="45">
        <v>1168.2325702454796</v>
      </c>
      <c r="AC234" s="45">
        <v>1179.3750786749404</v>
      </c>
      <c r="AD234" s="45">
        <v>1190.5175871043996</v>
      </c>
      <c r="AE234" s="45">
        <v>1200.955937325386</v>
      </c>
      <c r="AF234" s="45">
        <v>1211.3942875463731</v>
      </c>
      <c r="AG234" s="45">
        <v>1221.8326377673591</v>
      </c>
      <c r="AH234" s="45">
        <v>1232.2709879883462</v>
      </c>
      <c r="AI234" s="45">
        <v>1242.7093382093333</v>
      </c>
    </row>
    <row r="235" spans="1:35">
      <c r="A235" s="12" t="s">
        <v>520</v>
      </c>
      <c r="B235" t="s">
        <v>126</v>
      </c>
      <c r="C235" t="s">
        <v>372</v>
      </c>
      <c r="D235" s="45">
        <v>-1185.9402308252234</v>
      </c>
      <c r="E235" s="45">
        <v>-1232.8580884537503</v>
      </c>
      <c r="F235" s="45">
        <v>-1320.7110004533199</v>
      </c>
      <c r="G235" s="45">
        <v>-1408.5639124528884</v>
      </c>
      <c r="H235" s="45">
        <v>-1496.4168244524587</v>
      </c>
      <c r="I235" s="45">
        <v>-1584.2697364520279</v>
      </c>
      <c r="J235" s="45">
        <v>-1672.1226484515953</v>
      </c>
      <c r="K235" s="45">
        <v>-1787.4252366384571</v>
      </c>
      <c r="L235" s="45">
        <v>-1902.7278248253142</v>
      </c>
      <c r="M235" s="45">
        <v>-2018.0304130121751</v>
      </c>
      <c r="N235" s="45">
        <v>-2133.3330011990347</v>
      </c>
      <c r="O235" s="45">
        <v>-2248.6355893858945</v>
      </c>
      <c r="P235" s="45">
        <v>-2397.8663085983026</v>
      </c>
      <c r="Q235" s="45">
        <v>-2547.0970278107088</v>
      </c>
      <c r="R235" s="45">
        <v>-2696.3277470231187</v>
      </c>
      <c r="S235" s="45">
        <v>-2845.5584662355282</v>
      </c>
      <c r="T235" s="45">
        <v>-2994.7891854479326</v>
      </c>
      <c r="U235" s="45">
        <v>-3187.6942875441455</v>
      </c>
      <c r="V235" s="45">
        <v>-3380.5993896403597</v>
      </c>
      <c r="W235" s="45">
        <v>-3573.5044917365713</v>
      </c>
      <c r="X235" s="45">
        <v>-3766.4095938327832</v>
      </c>
      <c r="Y235" s="45">
        <v>-3959.3146959289934</v>
      </c>
      <c r="Z235" s="45">
        <v>-4142.9568898012676</v>
      </c>
      <c r="AA235" s="45">
        <v>-4326.5990836735382</v>
      </c>
      <c r="AB235" s="45">
        <v>-4510.2412775458097</v>
      </c>
      <c r="AC235" s="45">
        <v>-4693.8834714180803</v>
      </c>
      <c r="AD235" s="45">
        <v>-4877.5256652903545</v>
      </c>
      <c r="AE235" s="45">
        <v>-5026.0706696075204</v>
      </c>
      <c r="AF235" s="45">
        <v>-5174.6156739246817</v>
      </c>
      <c r="AG235" s="45">
        <v>-5323.1606782418467</v>
      </c>
      <c r="AH235" s="45">
        <v>-5471.7056825590207</v>
      </c>
      <c r="AI235" s="45">
        <v>-5620.250686876192</v>
      </c>
    </row>
    <row r="236" spans="1:35">
      <c r="A236" s="12" t="s">
        <v>520</v>
      </c>
      <c r="B236" t="s">
        <v>126</v>
      </c>
      <c r="C236" t="s">
        <v>374</v>
      </c>
      <c r="D236" s="45">
        <v>3975.3719106064659</v>
      </c>
      <c r="E236" s="45">
        <v>4029.9785272679619</v>
      </c>
      <c r="F236" s="45">
        <v>4078.1772668641893</v>
      </c>
      <c r="G236" s="45">
        <v>4126.3760064604212</v>
      </c>
      <c r="H236" s="45">
        <v>4174.5747460566481</v>
      </c>
      <c r="I236" s="45">
        <v>4222.7734856528814</v>
      </c>
      <c r="J236" s="45">
        <v>4270.9722252491119</v>
      </c>
      <c r="K236" s="45">
        <v>4320.2307956573422</v>
      </c>
      <c r="L236" s="45">
        <v>4369.4893660655571</v>
      </c>
      <c r="M236" s="45">
        <v>4418.7479364737856</v>
      </c>
      <c r="N236" s="45">
        <v>4468.0065068820131</v>
      </c>
      <c r="O236" s="45">
        <v>4517.2650772902343</v>
      </c>
      <c r="P236" s="45">
        <v>4571.4989623364645</v>
      </c>
      <c r="Q236" s="45">
        <v>4625.732847382691</v>
      </c>
      <c r="R236" s="45">
        <v>4679.966732428923</v>
      </c>
      <c r="S236" s="45">
        <v>4734.2006174751505</v>
      </c>
      <c r="T236" s="45">
        <v>4788.4345025213715</v>
      </c>
      <c r="U236" s="45">
        <v>4843.0486908200455</v>
      </c>
      <c r="V236" s="45">
        <v>4897.6628791187068</v>
      </c>
      <c r="W236" s="45">
        <v>4952.2770674173717</v>
      </c>
      <c r="X236" s="45">
        <v>5006.8912557160384</v>
      </c>
      <c r="Y236" s="45">
        <v>5061.505444014706</v>
      </c>
      <c r="Z236" s="45">
        <v>5130.4421086334278</v>
      </c>
      <c r="AA236" s="45">
        <v>5199.3787732521432</v>
      </c>
      <c r="AB236" s="45">
        <v>5268.3154378708805</v>
      </c>
      <c r="AC236" s="45">
        <v>5337.2521024896123</v>
      </c>
      <c r="AD236" s="45">
        <v>5406.1887671083323</v>
      </c>
      <c r="AE236" s="45">
        <v>5469.5992523777932</v>
      </c>
      <c r="AF236" s="45">
        <v>5533.0097376472495</v>
      </c>
      <c r="AG236" s="45">
        <v>5596.4202229167131</v>
      </c>
      <c r="AH236" s="45">
        <v>5659.8307081861703</v>
      </c>
      <c r="AI236" s="45">
        <v>5723.2411934556239</v>
      </c>
    </row>
    <row r="237" spans="1:35">
      <c r="A237" s="12" t="s">
        <v>520</v>
      </c>
      <c r="B237" t="s">
        <v>126</v>
      </c>
      <c r="C237" t="s">
        <v>79</v>
      </c>
      <c r="D237" s="45">
        <v>7428.3944217061317</v>
      </c>
      <c r="E237" s="45">
        <v>7526.7404620937959</v>
      </c>
      <c r="F237" s="45">
        <v>7609.1145576382651</v>
      </c>
      <c r="G237" s="45">
        <v>7691.4886531827296</v>
      </c>
      <c r="H237" s="45">
        <v>7773.8627487271679</v>
      </c>
      <c r="I237" s="45">
        <v>7856.2368442716397</v>
      </c>
      <c r="J237" s="45">
        <v>7938.6109398160897</v>
      </c>
      <c r="K237" s="45">
        <v>8014.4825021600764</v>
      </c>
      <c r="L237" s="45">
        <v>8090.3540645040521</v>
      </c>
      <c r="M237" s="45">
        <v>8166.2256268480378</v>
      </c>
      <c r="N237" s="45">
        <v>8242.0971891920308</v>
      </c>
      <c r="O237" s="45">
        <v>8317.9687515360001</v>
      </c>
      <c r="P237" s="45">
        <v>8377.4421944409114</v>
      </c>
      <c r="Q237" s="45">
        <v>8436.9156373457881</v>
      </c>
      <c r="R237" s="45">
        <v>8496.3890802506958</v>
      </c>
      <c r="S237" s="45">
        <v>8555.862523155587</v>
      </c>
      <c r="T237" s="45">
        <v>8615.335966060491</v>
      </c>
      <c r="U237" s="45">
        <v>8698.8839064937856</v>
      </c>
      <c r="V237" s="45">
        <v>8782.4318469270893</v>
      </c>
      <c r="W237" s="45">
        <v>8865.9797873603893</v>
      </c>
      <c r="X237" s="45">
        <v>8949.5277277937093</v>
      </c>
      <c r="Y237" s="45">
        <v>9033.0756682269948</v>
      </c>
      <c r="Z237" s="45">
        <v>9128.7535557667943</v>
      </c>
      <c r="AA237" s="45">
        <v>9224.4314433066011</v>
      </c>
      <c r="AB237" s="45">
        <v>9320.1093308464169</v>
      </c>
      <c r="AC237" s="45">
        <v>9415.7872183862237</v>
      </c>
      <c r="AD237" s="45">
        <v>9511.465105926025</v>
      </c>
      <c r="AE237" s="45">
        <v>9611.5489611572903</v>
      </c>
      <c r="AF237" s="45">
        <v>9711.6328163885373</v>
      </c>
      <c r="AG237" s="45">
        <v>9811.7166716197898</v>
      </c>
      <c r="AH237" s="45">
        <v>9911.8005268510478</v>
      </c>
      <c r="AI237" s="45">
        <v>10011.884382082302</v>
      </c>
    </row>
    <row r="238" spans="1:35">
      <c r="A238" s="71" t="s">
        <v>520</v>
      </c>
      <c r="B238" s="2" t="s">
        <v>126</v>
      </c>
      <c r="C238" s="2" t="s">
        <v>635</v>
      </c>
      <c r="D238" s="235">
        <f>SUM(D227:D237)</f>
        <v>56162.897393979416</v>
      </c>
      <c r="E238" s="235">
        <f>SUM(E227:E237)</f>
        <v>56911.827801532163</v>
      </c>
      <c r="F238" s="235">
        <f t="shared" ref="F238:AI238" si="139">SUM(F227:F237)</f>
        <v>57505.202247280387</v>
      </c>
      <c r="G238" s="235">
        <f t="shared" si="139"/>
        <v>58098.576693028546</v>
      </c>
      <c r="H238" s="235">
        <f t="shared" si="139"/>
        <v>58691.951138776625</v>
      </c>
      <c r="I238" s="235">
        <f t="shared" si="139"/>
        <v>59285.325584524733</v>
      </c>
      <c r="J238" s="235">
        <f t="shared" si="139"/>
        <v>59878.700030272885</v>
      </c>
      <c r="K238" s="235">
        <f t="shared" si="139"/>
        <v>60581.491311607184</v>
      </c>
      <c r="L238" s="235">
        <f t="shared" si="139"/>
        <v>61284.282592941614</v>
      </c>
      <c r="M238" s="235">
        <f t="shared" si="139"/>
        <v>61987.073874275957</v>
      </c>
      <c r="N238" s="235">
        <f t="shared" si="139"/>
        <v>62689.865155610401</v>
      </c>
      <c r="O238" s="235">
        <f t="shared" si="139"/>
        <v>63392.656436944802</v>
      </c>
      <c r="P238" s="235">
        <f t="shared" si="139"/>
        <v>64089.019122558777</v>
      </c>
      <c r="Q238" s="235">
        <f t="shared" si="139"/>
        <v>64785.381808172642</v>
      </c>
      <c r="R238" s="235">
        <f t="shared" si="139"/>
        <v>65481.744493786646</v>
      </c>
      <c r="S238" s="235">
        <f t="shared" si="139"/>
        <v>66178.107179400467</v>
      </c>
      <c r="T238" s="235">
        <f t="shared" si="139"/>
        <v>66874.4698650145</v>
      </c>
      <c r="U238" s="235">
        <f t="shared" si="139"/>
        <v>67560.33877720726</v>
      </c>
      <c r="V238" s="235">
        <f t="shared" si="139"/>
        <v>68246.207689399991</v>
      </c>
      <c r="W238" s="235">
        <f t="shared" si="139"/>
        <v>68932.076601592678</v>
      </c>
      <c r="X238" s="235">
        <f t="shared" si="139"/>
        <v>69617.945513785482</v>
      </c>
      <c r="Y238" s="235">
        <f t="shared" si="139"/>
        <v>70303.814425978155</v>
      </c>
      <c r="Z238" s="235">
        <f t="shared" si="139"/>
        <v>70942.400148950983</v>
      </c>
      <c r="AA238" s="235">
        <f t="shared" si="139"/>
        <v>71580.985871923825</v>
      </c>
      <c r="AB238" s="235">
        <f t="shared" si="139"/>
        <v>72219.571594896595</v>
      </c>
      <c r="AC238" s="235">
        <f t="shared" si="139"/>
        <v>72858.15731786954</v>
      </c>
      <c r="AD238" s="235">
        <f t="shared" si="139"/>
        <v>73496.743040842295</v>
      </c>
      <c r="AE238" s="235">
        <f t="shared" si="139"/>
        <v>74153.79212220147</v>
      </c>
      <c r="AF238" s="235">
        <f t="shared" si="139"/>
        <v>74810.841203560602</v>
      </c>
      <c r="AG238" s="235">
        <f t="shared" si="139"/>
        <v>75467.890284919733</v>
      </c>
      <c r="AH238" s="235">
        <f t="shared" si="139"/>
        <v>76124.939366278835</v>
      </c>
      <c r="AI238" s="235">
        <f t="shared" si="139"/>
        <v>76781.988447638025</v>
      </c>
    </row>
  </sheetData>
  <mergeCells count="13">
    <mergeCell ref="Z7:AH7"/>
    <mergeCell ref="D108:N108"/>
    <mergeCell ref="P108:Y108"/>
    <mergeCell ref="Z108:AH108"/>
    <mergeCell ref="A182:C182"/>
    <mergeCell ref="A7:C7"/>
    <mergeCell ref="A108:C108"/>
    <mergeCell ref="P7:Y7"/>
    <mergeCell ref="D7:N7"/>
    <mergeCell ref="A145:C145"/>
    <mergeCell ref="D145:N145"/>
    <mergeCell ref="P145:Y145"/>
    <mergeCell ref="Z145:AH145"/>
  </mergeCells>
  <conditionalFormatting sqref="AJ186:AJ217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A2" location="'Hybrid GCAM-EPS CO2e baseline'!A7" display="2020-2050 Cumulative Emissions" xr:uid="{78760700-90AA-444D-98A0-4E7C947C19F9}"/>
    <hyperlink ref="A3" location="'Hybrid GCAM-EPS CO2e baseline'!A107" display="2030 Annual Emissions" xr:uid="{436F03FF-9484-430C-B0E7-3F5C70106EAA}"/>
    <hyperlink ref="A5" location="'Hybrid GCAM-EPS CO2e baseline'!A181" display="2020-2050 Annual Emissions" xr:uid="{6E5825F2-C9B2-4AC4-8D31-2620014D873F}"/>
    <hyperlink ref="A4" location="'Hybrid GCAM-EPS CO2e baseline'!A144" display="2050 Annual Emissions" xr:uid="{D2FA6626-54EB-4E2D-A1EC-428BA671CB12}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119D-682E-4710-AB36-0B57B46A6BAD}">
  <sheetPr codeName="Sheet12">
    <tabColor theme="8" tint="0.59999389629810485"/>
  </sheetPr>
  <dimension ref="A1:AG76"/>
  <sheetViews>
    <sheetView topLeftCell="D3" zoomScale="70" zoomScaleNormal="70" workbookViewId="0">
      <selection activeCell="M12" sqref="M12"/>
    </sheetView>
  </sheetViews>
  <sheetFormatPr defaultRowHeight="14.4"/>
  <cols>
    <col min="1" max="2" width="16.5546875" customWidth="1"/>
    <col min="3" max="3" width="28.21875" bestFit="1" customWidth="1"/>
    <col min="4" max="4" width="12.77734375" customWidth="1"/>
    <col min="5" max="11" width="10.21875" customWidth="1"/>
    <col min="12" max="12" width="10" customWidth="1"/>
    <col min="13" max="14" width="9.44140625" customWidth="1"/>
    <col min="15" max="15" width="12.77734375" customWidth="1"/>
    <col min="16" max="21" width="10.21875" customWidth="1"/>
    <col min="23" max="23" width="12" customWidth="1"/>
    <col min="29" max="29" width="12.77734375" customWidth="1"/>
  </cols>
  <sheetData>
    <row r="1" spans="1:30">
      <c r="D1" s="479" t="s">
        <v>520</v>
      </c>
      <c r="E1" s="479"/>
      <c r="F1" s="479"/>
      <c r="G1" s="479"/>
      <c r="H1" s="479"/>
      <c r="I1" s="479"/>
      <c r="J1" s="479"/>
      <c r="K1" s="479"/>
      <c r="L1" s="479"/>
      <c r="M1" s="60"/>
      <c r="N1" s="60"/>
      <c r="O1" s="480" t="s">
        <v>519</v>
      </c>
      <c r="P1" s="480"/>
      <c r="Q1" s="480"/>
      <c r="R1" s="480"/>
      <c r="S1" s="480"/>
      <c r="T1" s="480"/>
      <c r="U1" s="480"/>
      <c r="V1" s="480"/>
      <c r="W1" s="478" t="s">
        <v>608</v>
      </c>
      <c r="X1" s="478"/>
      <c r="Y1" s="478"/>
      <c r="Z1" s="478"/>
      <c r="AA1" s="478"/>
      <c r="AB1" s="478"/>
      <c r="AC1" s="478"/>
      <c r="AD1" s="478"/>
    </row>
    <row r="2" spans="1:30" ht="57.6">
      <c r="A2" s="43" t="s">
        <v>609</v>
      </c>
      <c r="B2" s="43" t="s">
        <v>610</v>
      </c>
      <c r="C2" s="43" t="s">
        <v>611</v>
      </c>
      <c r="D2" s="59" t="s">
        <v>79</v>
      </c>
      <c r="E2" s="59" t="s">
        <v>81</v>
      </c>
      <c r="F2" s="59" t="s">
        <v>374</v>
      </c>
      <c r="G2" s="59" t="s">
        <v>373</v>
      </c>
      <c r="H2" s="59" t="s">
        <v>105</v>
      </c>
      <c r="I2" s="59" t="s">
        <v>85</v>
      </c>
      <c r="J2" s="59" t="s">
        <v>377</v>
      </c>
      <c r="K2" s="59" t="s">
        <v>371</v>
      </c>
      <c r="L2" s="59" t="s">
        <v>372</v>
      </c>
      <c r="M2" s="59" t="s">
        <v>612</v>
      </c>
      <c r="N2" s="59" t="s">
        <v>613</v>
      </c>
      <c r="O2" s="61" t="s">
        <v>79</v>
      </c>
      <c r="P2" s="61" t="s">
        <v>81</v>
      </c>
      <c r="Q2" s="61" t="s">
        <v>374</v>
      </c>
      <c r="R2" s="61" t="s">
        <v>373</v>
      </c>
      <c r="S2" s="61" t="s">
        <v>85</v>
      </c>
      <c r="T2" s="61" t="s">
        <v>87</v>
      </c>
      <c r="U2" s="61" t="s">
        <v>103</v>
      </c>
      <c r="V2" s="61" t="s">
        <v>614</v>
      </c>
      <c r="W2" s="64" t="s">
        <v>79</v>
      </c>
      <c r="X2" s="64" t="s">
        <v>81</v>
      </c>
      <c r="Y2" s="64" t="s">
        <v>83</v>
      </c>
      <c r="Z2" s="64" t="s">
        <v>85</v>
      </c>
      <c r="AA2" s="64" t="s">
        <v>87</v>
      </c>
      <c r="AB2" s="64" t="s">
        <v>103</v>
      </c>
      <c r="AC2" s="64" t="s">
        <v>615</v>
      </c>
      <c r="AD2" s="64" t="s">
        <v>616</v>
      </c>
    </row>
    <row r="3" spans="1:30">
      <c r="A3" s="12" t="s">
        <v>520</v>
      </c>
      <c r="B3" t="s">
        <v>370</v>
      </c>
      <c r="C3" t="s">
        <v>288</v>
      </c>
      <c r="D3" s="45">
        <f>INDEX('GCAM baselines'!$B$626:$J$656,MATCH($B3,'GCAM baselines'!$A$626:$A$656,0),MATCH(D$2,'GCAM baselines'!$B$625:$N$625,0))</f>
        <v>16.449920281809991</v>
      </c>
      <c r="E3" s="45">
        <f>INDEX('GCAM baselines'!$B$626:$J$656,MATCH($B3,'GCAM baselines'!$A$626:$A$656,0),MATCH(E$2,'GCAM baselines'!$B$625:$N$625,0))</f>
        <v>7.4292358907876412</v>
      </c>
      <c r="F3" s="45">
        <f>INDEX('GCAM baselines'!$B$626:$J$656,MATCH($B3,'GCAM baselines'!$A$626:$A$656,0),MATCH(F$2,'GCAM baselines'!$B$625:$N$625,0))</f>
        <v>1618.3586046763689</v>
      </c>
      <c r="G3" s="45">
        <f>INDEX('GCAM baselines'!$B$626:$J$656,MATCH($B3,'GCAM baselines'!$A$626:$A$656,0),MATCH(G$2,'GCAM baselines'!$B$625:$N$625,0))</f>
        <v>253.34881379239496</v>
      </c>
      <c r="H3" s="45">
        <f>INDEX('GCAM baselines'!$B$626:$J$656,MATCH($B3,'GCAM baselines'!$A$626:$A$656,0),MATCH(H$2,'GCAM baselines'!$B$625:$N$625,0))</f>
        <v>17595.506081400283</v>
      </c>
      <c r="I3" s="45">
        <f>INDEX('GCAM baselines'!$B$626:$J$656,MATCH($B3,'GCAM baselines'!$A$626:$A$656,0),MATCH(I$2,'GCAM baselines'!$B$625:$N$625,0))</f>
        <v>7221.6017402998841</v>
      </c>
      <c r="J3" s="45">
        <f>INDEX('GCAM baselines'!$B$626:$J$656,MATCH($B3,'GCAM baselines'!$A$626:$A$656,0),MATCH(J$2,'GCAM baselines'!$B$625:$N$625,0))</f>
        <v>0</v>
      </c>
      <c r="K3" s="45">
        <f>INDEX('GCAM baselines'!$B$626:$J$656,MATCH($B3,'GCAM baselines'!$A$626:$A$656,0),MATCH(K$2,'GCAM baselines'!$B$625:$N$625,0))</f>
        <v>6.5587362176000003E-2</v>
      </c>
      <c r="L3" s="45">
        <f>INDEX('GCAM baselines'!$B$626:$J$656,MATCH($B3,'GCAM baselines'!$A$626:$A$656,0),MATCH(L$2,'GCAM baselines'!$B$625:$N$625,0))</f>
        <v>1983.043407875115</v>
      </c>
      <c r="M3" s="45">
        <f>SUM(D3:L3)</f>
        <v>28695.803391578818</v>
      </c>
      <c r="N3" s="28">
        <f>M3/$M$33</f>
        <v>4.7937617039798916E-2</v>
      </c>
      <c r="O3" s="45"/>
      <c r="P3" s="45"/>
      <c r="Q3" s="45"/>
      <c r="R3" s="45"/>
      <c r="S3" s="45"/>
      <c r="T3" s="45"/>
      <c r="U3" s="45"/>
      <c r="V3" s="45"/>
      <c r="W3" s="45">
        <f t="shared" ref="W3:X8" si="0">D3</f>
        <v>16.449920281809991</v>
      </c>
      <c r="X3" s="45">
        <f t="shared" si="0"/>
        <v>7.4292358907876412</v>
      </c>
      <c r="Y3" s="45">
        <f t="shared" ref="Y3:Y8" si="1">SUM(F3:G3)</f>
        <v>1871.707418468764</v>
      </c>
      <c r="Z3" s="45">
        <f t="shared" ref="Z3:Z8" si="2">SUM(H3:I3)</f>
        <v>24817.107821700167</v>
      </c>
      <c r="AA3" s="45">
        <f t="shared" ref="AA3:AA8" si="3">SUM(J3:K3)</f>
        <v>6.5587362176000003E-2</v>
      </c>
      <c r="AB3" s="45">
        <f t="shared" ref="AB3:AB8" si="4">L3</f>
        <v>1983.043407875115</v>
      </c>
      <c r="AC3" s="45">
        <f>SUM(W3:AB3)</f>
        <v>28695.803391578818</v>
      </c>
      <c r="AD3" s="28">
        <f>AC3/$AC$33</f>
        <v>6.5606624026763455E-2</v>
      </c>
    </row>
    <row r="4" spans="1:30">
      <c r="A4" s="12" t="s">
        <v>520</v>
      </c>
      <c r="B4" t="s">
        <v>378</v>
      </c>
      <c r="C4" t="s">
        <v>286</v>
      </c>
      <c r="D4" s="45">
        <f>INDEX('GCAM baselines'!$B$626:$J$656,MATCH($B4,'GCAM baselines'!$A$626:$A$656,0),MATCH(D$2,'GCAM baselines'!$B$625:$N$625,0))</f>
        <v>43.191529088119935</v>
      </c>
      <c r="E4" s="45">
        <f>INDEX('GCAM baselines'!$B$626:$J$656,MATCH($B4,'GCAM baselines'!$A$626:$A$656,0),MATCH(E$2,'GCAM baselines'!$B$625:$N$625,0))</f>
        <v>221.0408840044085</v>
      </c>
      <c r="F4" s="45">
        <f>INDEX('GCAM baselines'!$B$626:$J$656,MATCH($B4,'GCAM baselines'!$A$626:$A$656,0),MATCH(F$2,'GCAM baselines'!$B$625:$N$625,0))</f>
        <v>1126.8830715064994</v>
      </c>
      <c r="G4" s="45">
        <f>INDEX('GCAM baselines'!$B$626:$J$656,MATCH($B4,'GCAM baselines'!$A$626:$A$656,0),MATCH(G$2,'GCAM baselines'!$B$625:$N$625,0))</f>
        <v>561.55194881607815</v>
      </c>
      <c r="H4" s="45">
        <f>INDEX('GCAM baselines'!$B$626:$J$656,MATCH($B4,'GCAM baselines'!$A$626:$A$656,0),MATCH(H$2,'GCAM baselines'!$B$625:$N$625,0))</f>
        <v>3701.7743276906303</v>
      </c>
      <c r="I4" s="45">
        <f>INDEX('GCAM baselines'!$B$626:$J$656,MATCH($B4,'GCAM baselines'!$A$626:$A$656,0),MATCH(I$2,'GCAM baselines'!$B$625:$N$625,0))</f>
        <v>8129.2608018953015</v>
      </c>
      <c r="J4" s="45">
        <f>INDEX('GCAM baselines'!$B$626:$J$656,MATCH($B4,'GCAM baselines'!$A$626:$A$656,0),MATCH(J$2,'GCAM baselines'!$B$625:$N$625,0))</f>
        <v>0</v>
      </c>
      <c r="K4" s="45">
        <f>INDEX('GCAM baselines'!$B$626:$J$656,MATCH($B4,'GCAM baselines'!$A$626:$A$656,0),MATCH(K$2,'GCAM baselines'!$B$625:$N$625,0))</f>
        <v>1.4332075939999984E-2</v>
      </c>
      <c r="L4" s="45">
        <f>INDEX('GCAM baselines'!$B$626:$J$656,MATCH($B4,'GCAM baselines'!$A$626:$A$656,0),MATCH(L$2,'GCAM baselines'!$B$625:$N$625,0))</f>
        <v>5.7214875236084533</v>
      </c>
      <c r="M4" s="45">
        <f t="shared" ref="M4:M32" si="5">SUM(D4:L4)</f>
        <v>13789.438382600585</v>
      </c>
      <c r="N4" s="28">
        <f t="shared" ref="N4:N32" si="6">M4/$M$33</f>
        <v>2.3035870693656906E-2</v>
      </c>
      <c r="O4" s="45"/>
      <c r="P4" s="45"/>
      <c r="Q4" s="45"/>
      <c r="R4" s="45"/>
      <c r="S4" s="45"/>
      <c r="T4" s="45"/>
      <c r="U4" s="45"/>
      <c r="V4" s="45"/>
      <c r="W4" s="45">
        <f t="shared" si="0"/>
        <v>43.191529088119935</v>
      </c>
      <c r="X4" s="45">
        <f t="shared" si="0"/>
        <v>221.0408840044085</v>
      </c>
      <c r="Y4" s="45">
        <f t="shared" si="1"/>
        <v>1688.4350203225777</v>
      </c>
      <c r="Z4" s="45">
        <f t="shared" si="2"/>
        <v>11831.035129585933</v>
      </c>
      <c r="AA4" s="45">
        <f t="shared" si="3"/>
        <v>1.4332075939999984E-2</v>
      </c>
      <c r="AB4" s="45">
        <f t="shared" si="4"/>
        <v>5.7214875236084533</v>
      </c>
      <c r="AC4" s="45">
        <f t="shared" ref="AC4:AC31" si="7">SUM(W4:AB4)</f>
        <v>13789.438382600587</v>
      </c>
      <c r="AD4" s="28">
        <f t="shared" ref="AD4:AD32" si="8">AC4/$AC$33</f>
        <v>3.1526508847387356E-2</v>
      </c>
    </row>
    <row r="5" spans="1:30">
      <c r="A5" s="12" t="s">
        <v>520</v>
      </c>
      <c r="B5" t="s">
        <v>379</v>
      </c>
      <c r="C5" t="s">
        <v>297</v>
      </c>
      <c r="D5" s="45">
        <f>INDEX('GCAM baselines'!$B$626:$J$656,MATCH($B5,'GCAM baselines'!$A$626:$A$656,0),MATCH(D$2,'GCAM baselines'!$B$625:$N$625,0))</f>
        <v>14.684365473804995</v>
      </c>
      <c r="E5" s="45">
        <f>INDEX('GCAM baselines'!$B$626:$J$656,MATCH($B5,'GCAM baselines'!$A$626:$A$656,0),MATCH(E$2,'GCAM baselines'!$B$625:$N$625,0))</f>
        <v>14.305526244268385</v>
      </c>
      <c r="F5" s="45">
        <f>INDEX('GCAM baselines'!$B$626:$J$656,MATCH($B5,'GCAM baselines'!$A$626:$A$656,0),MATCH(F$2,'GCAM baselines'!$B$625:$N$625,0))</f>
        <v>726.49521572629442</v>
      </c>
      <c r="G5" s="45">
        <f>INDEX('GCAM baselines'!$B$626:$J$656,MATCH($B5,'GCAM baselines'!$A$626:$A$656,0),MATCH(G$2,'GCAM baselines'!$B$625:$N$625,0))</f>
        <v>139.58456548718121</v>
      </c>
      <c r="H5" s="45">
        <f>INDEX('GCAM baselines'!$B$626:$J$656,MATCH($B5,'GCAM baselines'!$A$626:$A$656,0),MATCH(H$2,'GCAM baselines'!$B$625:$N$625,0))</f>
        <v>6904.5891883215118</v>
      </c>
      <c r="I5" s="45">
        <f>INDEX('GCAM baselines'!$B$626:$J$656,MATCH($B5,'GCAM baselines'!$A$626:$A$656,0),MATCH(I$2,'GCAM baselines'!$B$625:$N$625,0))</f>
        <v>2132.7567599658387</v>
      </c>
      <c r="J5" s="45">
        <f>INDEX('GCAM baselines'!$B$626:$J$656,MATCH($B5,'GCAM baselines'!$A$626:$A$656,0),MATCH(J$2,'GCAM baselines'!$B$625:$N$625,0))</f>
        <v>0</v>
      </c>
      <c r="K5" s="45">
        <f>INDEX('GCAM baselines'!$B$626:$J$656,MATCH($B5,'GCAM baselines'!$A$626:$A$656,0),MATCH(K$2,'GCAM baselines'!$B$625:$N$625,0))</f>
        <v>2.5514117187999997E-2</v>
      </c>
      <c r="L5" s="45">
        <f>INDEX('GCAM baselines'!$B$626:$J$656,MATCH($B5,'GCAM baselines'!$A$626:$A$656,0),MATCH(L$2,'GCAM baselines'!$B$625:$N$625,0))</f>
        <v>1955.7913879998978</v>
      </c>
      <c r="M5" s="45">
        <f t="shared" si="5"/>
        <v>11888.232523335984</v>
      </c>
      <c r="N5" s="28">
        <f t="shared" si="6"/>
        <v>1.985982166824456E-2</v>
      </c>
      <c r="O5" s="45"/>
      <c r="P5" s="45"/>
      <c r="Q5" s="45"/>
      <c r="R5" s="45"/>
      <c r="S5" s="45"/>
      <c r="T5" s="45"/>
      <c r="U5" s="45"/>
      <c r="V5" s="45"/>
      <c r="W5" s="45">
        <f t="shared" si="0"/>
        <v>14.684365473804995</v>
      </c>
      <c r="X5" s="45">
        <f t="shared" si="0"/>
        <v>14.305526244268385</v>
      </c>
      <c r="Y5" s="45">
        <f t="shared" si="1"/>
        <v>866.0797812134756</v>
      </c>
      <c r="Z5" s="45">
        <f t="shared" si="2"/>
        <v>9037.3459482873513</v>
      </c>
      <c r="AA5" s="45">
        <f t="shared" si="3"/>
        <v>2.5514117187999997E-2</v>
      </c>
      <c r="AB5" s="45">
        <f t="shared" si="4"/>
        <v>1955.7913879998978</v>
      </c>
      <c r="AC5" s="45">
        <f t="shared" si="7"/>
        <v>11888.232523335986</v>
      </c>
      <c r="AD5" s="28">
        <f t="shared" si="8"/>
        <v>2.7179821065059694E-2</v>
      </c>
    </row>
    <row r="6" spans="1:30">
      <c r="A6" s="12" t="s">
        <v>520</v>
      </c>
      <c r="B6" t="s">
        <v>380</v>
      </c>
      <c r="C6" t="s">
        <v>284</v>
      </c>
      <c r="D6" s="45">
        <f>INDEX('GCAM baselines'!$B$626:$J$656,MATCH($B6,'GCAM baselines'!$A$626:$A$656,0),MATCH(D$2,'GCAM baselines'!$B$625:$N$625,0))</f>
        <v>52.941317036844964</v>
      </c>
      <c r="E6" s="45">
        <f>INDEX('GCAM baselines'!$B$626:$J$656,MATCH($B6,'GCAM baselines'!$A$626:$A$656,0),MATCH(E$2,'GCAM baselines'!$B$625:$N$625,0))</f>
        <v>162.07577849889847</v>
      </c>
      <c r="F6" s="45">
        <f>INDEX('GCAM baselines'!$B$626:$J$656,MATCH($B6,'GCAM baselines'!$A$626:$A$656,0),MATCH(F$2,'GCAM baselines'!$B$625:$N$625,0))</f>
        <v>3305.2988926094454</v>
      </c>
      <c r="G6" s="45">
        <f>INDEX('GCAM baselines'!$B$626:$J$656,MATCH($B6,'GCAM baselines'!$A$626:$A$656,0),MATCH(G$2,'GCAM baselines'!$B$625:$N$625,0))</f>
        <v>854.31043248547348</v>
      </c>
      <c r="H6" s="45">
        <f>INDEX('GCAM baselines'!$B$626:$J$656,MATCH($B6,'GCAM baselines'!$A$626:$A$656,0),MATCH(H$2,'GCAM baselines'!$B$625:$N$625,0))</f>
        <v>13329.756817276615</v>
      </c>
      <c r="I6" s="45">
        <f>INDEX('GCAM baselines'!$B$626:$J$656,MATCH($B6,'GCAM baselines'!$A$626:$A$656,0),MATCH(I$2,'GCAM baselines'!$B$625:$N$625,0))</f>
        <v>6135.0231921191917</v>
      </c>
      <c r="J6" s="45">
        <f>INDEX('GCAM baselines'!$B$626:$J$656,MATCH($B6,'GCAM baselines'!$A$626:$A$656,0),MATCH(J$2,'GCAM baselines'!$B$625:$N$625,0))</f>
        <v>0</v>
      </c>
      <c r="K6" s="45">
        <f>INDEX('GCAM baselines'!$B$626:$J$656,MATCH($B6,'GCAM baselines'!$A$626:$A$656,0),MATCH(K$2,'GCAM baselines'!$B$625:$N$625,0))</f>
        <v>0.10534904903599999</v>
      </c>
      <c r="L6" s="45">
        <f>INDEX('GCAM baselines'!$B$626:$J$656,MATCH($B6,'GCAM baselines'!$A$626:$A$656,0),MATCH(L$2,'GCAM baselines'!$B$625:$N$625,0))</f>
        <v>4336.1042703564226</v>
      </c>
      <c r="M6" s="45">
        <f t="shared" si="5"/>
        <v>28175.61604943193</v>
      </c>
      <c r="N6" s="28">
        <f t="shared" si="6"/>
        <v>4.7068620927144117E-2</v>
      </c>
      <c r="O6" s="45"/>
      <c r="P6" s="45"/>
      <c r="Q6" s="45"/>
      <c r="R6" s="45"/>
      <c r="S6" s="45"/>
      <c r="T6" s="45"/>
      <c r="U6" s="45"/>
      <c r="V6" s="45"/>
      <c r="W6" s="45">
        <f t="shared" si="0"/>
        <v>52.941317036844964</v>
      </c>
      <c r="X6" s="45">
        <f t="shared" si="0"/>
        <v>162.07577849889847</v>
      </c>
      <c r="Y6" s="45">
        <f t="shared" si="1"/>
        <v>4159.6093250949189</v>
      </c>
      <c r="Z6" s="45">
        <f t="shared" si="2"/>
        <v>19464.780009395807</v>
      </c>
      <c r="AA6" s="45">
        <f t="shared" si="3"/>
        <v>0.10534904903599999</v>
      </c>
      <c r="AB6" s="45">
        <f t="shared" si="4"/>
        <v>4336.1042703564226</v>
      </c>
      <c r="AC6" s="45">
        <f t="shared" si="7"/>
        <v>28175.61604943193</v>
      </c>
      <c r="AD6" s="28">
        <f t="shared" si="8"/>
        <v>6.4417330424698716E-2</v>
      </c>
    </row>
    <row r="7" spans="1:30">
      <c r="A7" s="12" t="s">
        <v>520</v>
      </c>
      <c r="B7" t="s">
        <v>300</v>
      </c>
      <c r="C7" t="s">
        <v>300</v>
      </c>
      <c r="D7" s="45">
        <f>INDEX('GCAM baselines'!$B$626:$J$656,MATCH($B7,'GCAM baselines'!$A$626:$A$656,0),MATCH(D$2,'GCAM baselines'!$B$625:$N$625,0))</f>
        <v>14.864765307825994</v>
      </c>
      <c r="E7" s="45">
        <f>INDEX('GCAM baselines'!$B$626:$J$656,MATCH($B7,'GCAM baselines'!$A$626:$A$656,0),MATCH(E$2,'GCAM baselines'!$B$625:$N$625,0))</f>
        <v>28.499601459872004</v>
      </c>
      <c r="F7" s="45">
        <f>INDEX('GCAM baselines'!$B$626:$J$656,MATCH($B7,'GCAM baselines'!$A$626:$A$656,0),MATCH(F$2,'GCAM baselines'!$B$625:$N$625,0))</f>
        <v>112.96213364628412</v>
      </c>
      <c r="G7" s="45">
        <f>INDEX('GCAM baselines'!$B$626:$J$656,MATCH($B7,'GCAM baselines'!$A$626:$A$656,0),MATCH(G$2,'GCAM baselines'!$B$625:$N$625,0))</f>
        <v>101.83221183308071</v>
      </c>
      <c r="H7" s="45">
        <f>INDEX('GCAM baselines'!$B$626:$J$656,MATCH($B7,'GCAM baselines'!$A$626:$A$656,0),MATCH(H$2,'GCAM baselines'!$B$625:$N$625,0))</f>
        <v>5723.4290092589708</v>
      </c>
      <c r="I7" s="45">
        <f>INDEX('GCAM baselines'!$B$626:$J$656,MATCH($B7,'GCAM baselines'!$A$626:$A$656,0),MATCH(I$2,'GCAM baselines'!$B$625:$N$625,0))</f>
        <v>1419.1217767514336</v>
      </c>
      <c r="J7" s="45">
        <f>INDEX('GCAM baselines'!$B$626:$J$656,MATCH($B7,'GCAM baselines'!$A$626:$A$656,0),MATCH(J$2,'GCAM baselines'!$B$625:$N$625,0))</f>
        <v>0</v>
      </c>
      <c r="K7" s="45">
        <f>INDEX('GCAM baselines'!$B$626:$J$656,MATCH($B7,'GCAM baselines'!$A$626:$A$656,0),MATCH(K$2,'GCAM baselines'!$B$625:$N$625,0))</f>
        <v>6.680949127999998E-3</v>
      </c>
      <c r="L7" s="45">
        <f>INDEX('GCAM baselines'!$B$626:$J$656,MATCH($B7,'GCAM baselines'!$A$626:$A$656,0),MATCH(L$2,'GCAM baselines'!$B$625:$N$625,0))</f>
        <v>150.85204567391844</v>
      </c>
      <c r="M7" s="45">
        <f t="shared" si="5"/>
        <v>7551.5682248805142</v>
      </c>
      <c r="N7" s="28">
        <f t="shared" si="6"/>
        <v>1.2615230898901103E-2</v>
      </c>
      <c r="O7" s="45"/>
      <c r="P7" s="45"/>
      <c r="Q7" s="45"/>
      <c r="R7" s="45"/>
      <c r="S7" s="45"/>
      <c r="T7" s="45"/>
      <c r="U7" s="45"/>
      <c r="V7" s="45"/>
      <c r="W7" s="45">
        <f t="shared" si="0"/>
        <v>14.864765307825994</v>
      </c>
      <c r="X7" s="45">
        <f t="shared" si="0"/>
        <v>28.499601459872004</v>
      </c>
      <c r="Y7" s="45">
        <f t="shared" si="1"/>
        <v>214.79434547936484</v>
      </c>
      <c r="Z7" s="45">
        <f t="shared" si="2"/>
        <v>7142.5507860104044</v>
      </c>
      <c r="AA7" s="45">
        <f t="shared" si="3"/>
        <v>6.680949127999998E-3</v>
      </c>
      <c r="AB7" s="45">
        <f t="shared" si="4"/>
        <v>150.85204567391844</v>
      </c>
      <c r="AC7" s="45">
        <f t="shared" si="7"/>
        <v>7551.5682248805142</v>
      </c>
      <c r="AD7" s="28">
        <f t="shared" si="8"/>
        <v>1.7264994835014133E-2</v>
      </c>
    </row>
    <row r="8" spans="1:30">
      <c r="A8" s="12" t="s">
        <v>520</v>
      </c>
      <c r="B8" t="s">
        <v>381</v>
      </c>
      <c r="C8" t="s">
        <v>291</v>
      </c>
      <c r="D8" s="45">
        <f>INDEX('GCAM baselines'!$B$626:$J$656,MATCH($B8,'GCAM baselines'!$A$626:$A$656,0),MATCH(D$2,'GCAM baselines'!$B$625:$N$625,0))</f>
        <v>32.577826062589956</v>
      </c>
      <c r="E8" s="45">
        <f>INDEX('GCAM baselines'!$B$626:$J$656,MATCH($B8,'GCAM baselines'!$A$626:$A$656,0),MATCH(E$2,'GCAM baselines'!$B$625:$N$625,0))</f>
        <v>63.026150747781536</v>
      </c>
      <c r="F8" s="45">
        <f>INDEX('GCAM baselines'!$B$626:$J$656,MATCH($B8,'GCAM baselines'!$A$626:$A$656,0),MATCH(F$2,'GCAM baselines'!$B$625:$N$625,0))</f>
        <v>156.85282496591935</v>
      </c>
      <c r="G8" s="45">
        <f>INDEX('GCAM baselines'!$B$626:$J$656,MATCH($B8,'GCAM baselines'!$A$626:$A$656,0),MATCH(G$2,'GCAM baselines'!$B$625:$N$625,0))</f>
        <v>139.58827050887248</v>
      </c>
      <c r="H8" s="45">
        <f>INDEX('GCAM baselines'!$B$626:$J$656,MATCH($B8,'GCAM baselines'!$A$626:$A$656,0),MATCH(H$2,'GCAM baselines'!$B$625:$N$625,0))</f>
        <v>6488.7849077236442</v>
      </c>
      <c r="I8" s="45">
        <f>INDEX('GCAM baselines'!$B$626:$J$656,MATCH($B8,'GCAM baselines'!$A$626:$A$656,0),MATCH(I$2,'GCAM baselines'!$B$625:$N$625,0))</f>
        <v>2425.1585034941641</v>
      </c>
      <c r="J8" s="45">
        <f>INDEX('GCAM baselines'!$B$626:$J$656,MATCH($B8,'GCAM baselines'!$A$626:$A$656,0),MATCH(J$2,'GCAM baselines'!$B$625:$N$625,0))</f>
        <v>0</v>
      </c>
      <c r="K8" s="45">
        <f>INDEX('GCAM baselines'!$B$626:$J$656,MATCH($B8,'GCAM baselines'!$A$626:$A$656,0),MATCH(K$2,'GCAM baselines'!$B$625:$N$625,0))</f>
        <v>1.7139054827999999E-2</v>
      </c>
      <c r="L8" s="45">
        <f>INDEX('GCAM baselines'!$B$626:$J$656,MATCH($B8,'GCAM baselines'!$A$626:$A$656,0),MATCH(L$2,'GCAM baselines'!$B$625:$N$625,0))</f>
        <v>796.90202599767008</v>
      </c>
      <c r="M8" s="45">
        <f t="shared" si="5"/>
        <v>10102.907648555469</v>
      </c>
      <c r="N8" s="28">
        <f t="shared" si="6"/>
        <v>1.6877356986179894E-2</v>
      </c>
      <c r="O8" s="45"/>
      <c r="P8" s="45"/>
      <c r="Q8" s="45"/>
      <c r="R8" s="45"/>
      <c r="S8" s="45"/>
      <c r="T8" s="45"/>
      <c r="U8" s="45"/>
      <c r="V8" s="45"/>
      <c r="W8" s="45">
        <f t="shared" si="0"/>
        <v>32.577826062589956</v>
      </c>
      <c r="X8" s="45">
        <f t="shared" si="0"/>
        <v>63.026150747781536</v>
      </c>
      <c r="Y8" s="45">
        <f t="shared" si="1"/>
        <v>296.44109547479184</v>
      </c>
      <c r="Z8" s="45">
        <f t="shared" si="2"/>
        <v>8913.9434112178078</v>
      </c>
      <c r="AA8" s="45">
        <f t="shared" si="3"/>
        <v>1.7139054827999999E-2</v>
      </c>
      <c r="AB8" s="45">
        <f t="shared" si="4"/>
        <v>796.90202599767008</v>
      </c>
      <c r="AC8" s="45">
        <f t="shared" si="7"/>
        <v>10102.907648555469</v>
      </c>
      <c r="AD8" s="28">
        <f t="shared" si="8"/>
        <v>2.3098069589869177E-2</v>
      </c>
    </row>
    <row r="9" spans="1:30">
      <c r="A9" s="12" t="s">
        <v>519</v>
      </c>
      <c r="B9" t="s">
        <v>283</v>
      </c>
      <c r="C9" t="s">
        <v>283</v>
      </c>
      <c r="D9" s="45">
        <f>INDEX('GCAM baselines'!$B$626:$J$656,MATCH($B9,'GCAM baselines'!$A$626:$A$656,0),MATCH(D$2,'GCAM baselines'!$B$625:$N$625,0))</f>
        <v>46.115511741715984</v>
      </c>
      <c r="E9" s="45">
        <f>INDEX('GCAM baselines'!$B$626:$J$656,MATCH($B9,'GCAM baselines'!$A$626:$A$656,0),MATCH(E$2,'GCAM baselines'!$B$625:$N$625,0))</f>
        <v>116.99710141413496</v>
      </c>
      <c r="F9" s="45">
        <f>INDEX('GCAM baselines'!$B$626:$J$656,MATCH($B9,'GCAM baselines'!$A$626:$A$656,0),MATCH(F$2,'GCAM baselines'!$B$625:$N$625,0))</f>
        <v>641.51016464694465</v>
      </c>
      <c r="G9" s="45">
        <f>INDEX('GCAM baselines'!$B$626:$J$656,MATCH($B9,'GCAM baselines'!$A$626:$A$656,0),MATCH(G$2,'GCAM baselines'!$B$625:$N$625,0))</f>
        <v>720.47507292944442</v>
      </c>
      <c r="H9" s="45">
        <f>INDEX('GCAM baselines'!$B$626:$J$656,MATCH($B9,'GCAM baselines'!$A$626:$A$656,0),MATCH(H$2,'GCAM baselines'!$B$625:$N$625,0))</f>
        <v>21994.895820314068</v>
      </c>
      <c r="I9" s="45">
        <f>INDEX('GCAM baselines'!$B$626:$J$656,MATCH($B9,'GCAM baselines'!$A$626:$A$656,0),MATCH(I$2,'GCAM baselines'!$B$625:$N$625,0))</f>
        <v>4130.0935972912175</v>
      </c>
      <c r="J9" s="45">
        <f>INDEX('GCAM baselines'!$B$626:$J$656,MATCH($B9,'GCAM baselines'!$A$626:$A$656,0),MATCH(J$2,'GCAM baselines'!$B$625:$N$625,0))</f>
        <v>0</v>
      </c>
      <c r="K9" s="45">
        <f>INDEX('GCAM baselines'!$B$626:$J$656,MATCH($B9,'GCAM baselines'!$A$626:$A$656,0),MATCH(K$2,'GCAM baselines'!$B$625:$N$625,0))</f>
        <v>3.3488349215999969E-2</v>
      </c>
      <c r="L9" s="45">
        <f>INDEX('GCAM baselines'!$B$626:$J$656,MATCH($B9,'GCAM baselines'!$A$626:$A$656,0),MATCH(L$2,'GCAM baselines'!$B$625:$N$625,0))</f>
        <v>1707.8526524241599</v>
      </c>
      <c r="M9" s="45">
        <f t="shared" si="5"/>
        <v>29357.973409110906</v>
      </c>
      <c r="N9" s="28">
        <f t="shared" si="6"/>
        <v>4.9043801532441679E-2</v>
      </c>
      <c r="O9" s="45">
        <f t="array" ref="O9:U9">TRANSPOSE('EPS non-CO2 baselines'!AK460:AK466)</f>
        <v>31.950263</v>
      </c>
      <c r="P9" s="45">
        <v>7.1098585000000005</v>
      </c>
      <c r="Q9" s="45">
        <v>1.7726169000000003</v>
      </c>
      <c r="R9" s="45">
        <v>0.22557605000000003</v>
      </c>
      <c r="S9" s="45">
        <v>22740.285999999996</v>
      </c>
      <c r="T9" s="45">
        <v>0</v>
      </c>
      <c r="U9" s="45">
        <v>1476.839500000001</v>
      </c>
      <c r="V9" s="45">
        <f>SUM(O9:U9)</f>
        <v>24258.18381445</v>
      </c>
      <c r="W9" s="65">
        <f>O9</f>
        <v>31.950263</v>
      </c>
      <c r="X9" s="65">
        <f>P9</f>
        <v>7.1098585000000005</v>
      </c>
      <c r="Y9" s="65">
        <f>SUM(Q9:R9)</f>
        <v>1.9981929500000004</v>
      </c>
      <c r="Z9" s="65">
        <f t="shared" ref="Z9:AB10" si="9">S9</f>
        <v>22740.285999999996</v>
      </c>
      <c r="AA9" s="65">
        <f t="shared" si="9"/>
        <v>0</v>
      </c>
      <c r="AB9" s="65">
        <f t="shared" si="9"/>
        <v>1476.839500000001</v>
      </c>
      <c r="AC9" s="65">
        <f t="shared" si="7"/>
        <v>24258.18381445</v>
      </c>
      <c r="AD9" s="28">
        <f t="shared" si="8"/>
        <v>5.5460985823236671E-2</v>
      </c>
    </row>
    <row r="10" spans="1:30">
      <c r="A10" s="12" t="s">
        <v>519</v>
      </c>
      <c r="B10" t="s">
        <v>282</v>
      </c>
      <c r="C10" t="s">
        <v>282</v>
      </c>
      <c r="D10" s="45">
        <f>INDEX('GCAM baselines'!$B$626:$J$656,MATCH($B10,'GCAM baselines'!$A$626:$A$656,0),MATCH(D$2,'GCAM baselines'!$B$625:$N$625,0))</f>
        <v>77.273638415009984</v>
      </c>
      <c r="E10" s="45">
        <f>INDEX('GCAM baselines'!$B$626:$J$656,MATCH($B10,'GCAM baselines'!$A$626:$A$656,0),MATCH(E$2,'GCAM baselines'!$B$625:$N$625,0))</f>
        <v>81.576601063170486</v>
      </c>
      <c r="F10" s="45">
        <f>INDEX('GCAM baselines'!$B$626:$J$656,MATCH($B10,'GCAM baselines'!$A$626:$A$656,0),MATCH(F$2,'GCAM baselines'!$B$625:$N$625,0))</f>
        <v>169.51182953650735</v>
      </c>
      <c r="G10" s="45">
        <f>INDEX('GCAM baselines'!$B$626:$J$656,MATCH($B10,'GCAM baselines'!$A$626:$A$656,0),MATCH(G$2,'GCAM baselines'!$B$625:$N$625,0))</f>
        <v>261.33328038303381</v>
      </c>
      <c r="H10" s="45">
        <f>INDEX('GCAM baselines'!$B$626:$J$656,MATCH($B10,'GCAM baselines'!$A$626:$A$656,0),MATCH(H$2,'GCAM baselines'!$B$625:$N$625,0))</f>
        <v>2432.2209039845611</v>
      </c>
      <c r="I10" s="45">
        <f>INDEX('GCAM baselines'!$B$626:$J$656,MATCH($B10,'GCAM baselines'!$A$626:$A$656,0),MATCH(I$2,'GCAM baselines'!$B$625:$N$625,0))</f>
        <v>5450.8603575219513</v>
      </c>
      <c r="J10" s="45">
        <f>INDEX('GCAM baselines'!$B$626:$J$656,MATCH($B10,'GCAM baselines'!$A$626:$A$656,0),MATCH(J$2,'GCAM baselines'!$B$625:$N$625,0))</f>
        <v>0</v>
      </c>
      <c r="K10" s="45">
        <f>INDEX('GCAM baselines'!$B$626:$J$656,MATCH($B10,'GCAM baselines'!$A$626:$A$656,0),MATCH(K$2,'GCAM baselines'!$B$625:$N$625,0))</f>
        <v>2.4420537455999983E-2</v>
      </c>
      <c r="L10" s="45">
        <f>INDEX('GCAM baselines'!$B$626:$J$656,MATCH($B10,'GCAM baselines'!$A$626:$A$656,0),MATCH(L$2,'GCAM baselines'!$B$625:$N$625,0))</f>
        <v>857.49253727486803</v>
      </c>
      <c r="M10" s="45">
        <f t="shared" si="5"/>
        <v>9330.2935687165591</v>
      </c>
      <c r="N10" s="28">
        <f t="shared" si="6"/>
        <v>1.5586670770726403E-2</v>
      </c>
      <c r="O10" s="45">
        <f t="array" ref="O10:U10">TRANSPOSE('EPS non-CO2 baselines'!AI234:AI240)</f>
        <v>75.862123249999982</v>
      </c>
      <c r="P10" s="45">
        <v>4.29195203</v>
      </c>
      <c r="Q10" s="45">
        <v>1.17796889</v>
      </c>
      <c r="R10" s="45">
        <v>2.0687492700000001</v>
      </c>
      <c r="S10" s="45">
        <v>4808.6734299999989</v>
      </c>
      <c r="T10" s="45">
        <v>0.10476879999999997</v>
      </c>
      <c r="U10" s="45">
        <v>0</v>
      </c>
      <c r="V10" s="45">
        <f>SUM(O10:U10)</f>
        <v>4892.1789922399985</v>
      </c>
      <c r="W10" s="65">
        <f>O10</f>
        <v>75.862123249999982</v>
      </c>
      <c r="X10" s="65">
        <f>P10</f>
        <v>4.29195203</v>
      </c>
      <c r="Y10" s="65">
        <f>SUM(Q10:R10)</f>
        <v>3.2467181600000004</v>
      </c>
      <c r="Z10" s="65">
        <f>P10</f>
        <v>4.29195203</v>
      </c>
      <c r="AA10" s="65">
        <f t="shared" si="9"/>
        <v>0.10476879999999997</v>
      </c>
      <c r="AB10" s="65">
        <f t="shared" si="9"/>
        <v>0</v>
      </c>
      <c r="AC10" s="65">
        <f t="shared" si="7"/>
        <v>87.797514269999994</v>
      </c>
      <c r="AD10" s="28">
        <f t="shared" si="8"/>
        <v>2.0072964783717013E-4</v>
      </c>
    </row>
    <row r="11" spans="1:30">
      <c r="A11" s="12" t="s">
        <v>520</v>
      </c>
      <c r="B11" t="s">
        <v>299</v>
      </c>
      <c r="C11" t="s">
        <v>299</v>
      </c>
      <c r="D11" s="45">
        <f>INDEX('GCAM baselines'!$B$626:$J$656,MATCH($B11,'GCAM baselines'!$A$626:$A$656,0),MATCH(D$2,'GCAM baselines'!$B$625:$N$625,0))</f>
        <v>13.888404478983833</v>
      </c>
      <c r="E11" s="45">
        <f>INDEX('GCAM baselines'!$B$626:$J$656,MATCH($B11,'GCAM baselines'!$A$626:$A$656,0),MATCH(E$2,'GCAM baselines'!$B$625:$N$625,0))</f>
        <v>7.9707461440679932</v>
      </c>
      <c r="F11" s="45">
        <f>INDEX('GCAM baselines'!$B$626:$J$656,MATCH($B11,'GCAM baselines'!$A$626:$A$656,0),MATCH(F$2,'GCAM baselines'!$B$625:$N$625,0))</f>
        <v>527.98842457582373</v>
      </c>
      <c r="G11" s="45">
        <f>INDEX('GCAM baselines'!$B$626:$J$656,MATCH($B11,'GCAM baselines'!$A$626:$A$656,0),MATCH(G$2,'GCAM baselines'!$B$625:$N$625,0))</f>
        <v>471.08472159240938</v>
      </c>
      <c r="H11" s="45">
        <f>INDEX('GCAM baselines'!$B$626:$J$656,MATCH($B11,'GCAM baselines'!$A$626:$A$656,0),MATCH(H$2,'GCAM baselines'!$B$625:$N$625,0))</f>
        <v>3190.8312780289871</v>
      </c>
      <c r="I11" s="45">
        <f>INDEX('GCAM baselines'!$B$626:$J$656,MATCH($B11,'GCAM baselines'!$A$626:$A$656,0),MATCH(I$2,'GCAM baselines'!$B$625:$N$625,0))</f>
        <v>1237.3122343378011</v>
      </c>
      <c r="J11" s="45">
        <f>INDEX('GCAM baselines'!$B$626:$J$656,MATCH($B11,'GCAM baselines'!$A$626:$A$656,0),MATCH(J$2,'GCAM baselines'!$B$625:$N$625,0))</f>
        <v>0</v>
      </c>
      <c r="K11" s="45">
        <f>INDEX('GCAM baselines'!$B$626:$J$656,MATCH($B11,'GCAM baselines'!$A$626:$A$656,0),MATCH(K$2,'GCAM baselines'!$B$625:$N$625,0))</f>
        <v>1.6471202411999987E-2</v>
      </c>
      <c r="L11" s="45">
        <f>INDEX('GCAM baselines'!$B$626:$J$656,MATCH($B11,'GCAM baselines'!$A$626:$A$656,0),MATCH(L$2,'GCAM baselines'!$B$625:$N$625,0))</f>
        <v>193.91199780662492</v>
      </c>
      <c r="M11" s="45">
        <f t="shared" si="5"/>
        <v>5643.0042781671091</v>
      </c>
      <c r="N11" s="28">
        <f t="shared" si="6"/>
        <v>9.4268898608396278E-3</v>
      </c>
      <c r="O11" s="45"/>
      <c r="P11" s="45"/>
      <c r="Q11" s="45"/>
      <c r="R11" s="45"/>
      <c r="S11" s="45"/>
      <c r="T11" s="45"/>
      <c r="U11" s="45"/>
      <c r="V11" s="45"/>
      <c r="W11" s="45">
        <f t="shared" ref="W11:X16" si="10">D11</f>
        <v>13.888404478983833</v>
      </c>
      <c r="X11" s="45">
        <f t="shared" si="10"/>
        <v>7.9707461440679932</v>
      </c>
      <c r="Y11" s="45">
        <f t="shared" ref="Y11:Y16" si="11">SUM(F11:G11)</f>
        <v>999.07314616823305</v>
      </c>
      <c r="Z11" s="45">
        <f t="shared" ref="Z11:Z16" si="12">SUM(H11:I11)</f>
        <v>4428.1435123667879</v>
      </c>
      <c r="AA11" s="45">
        <f t="shared" ref="AA11:AA16" si="13">SUM(J11:K11)</f>
        <v>1.6471202411999987E-2</v>
      </c>
      <c r="AB11" s="45">
        <f t="shared" ref="AB11:AB16" si="14">L11</f>
        <v>193.91199780662492</v>
      </c>
      <c r="AC11" s="45">
        <f t="shared" si="7"/>
        <v>5643.0042781671091</v>
      </c>
      <c r="AD11" s="28">
        <f t="shared" si="8"/>
        <v>1.2901484408963191E-2</v>
      </c>
    </row>
    <row r="12" spans="1:30">
      <c r="A12" s="12" t="s">
        <v>520</v>
      </c>
      <c r="B12" t="s">
        <v>287</v>
      </c>
      <c r="C12" t="s">
        <v>287</v>
      </c>
      <c r="D12" s="45">
        <f>INDEX('GCAM baselines'!$B$626:$J$656,MATCH($B12,'GCAM baselines'!$A$626:$A$656,0),MATCH(D$2,'GCAM baselines'!$B$625:$N$625,0))</f>
        <v>16.576886946714993</v>
      </c>
      <c r="E12" s="45">
        <f>INDEX('GCAM baselines'!$B$626:$J$656,MATCH($B12,'GCAM baselines'!$A$626:$A$656,0),MATCH(E$2,'GCAM baselines'!$B$625:$N$625,0))</f>
        <v>16.672756891150058</v>
      </c>
      <c r="F12" s="45">
        <f>INDEX('GCAM baselines'!$B$626:$J$656,MATCH($B12,'GCAM baselines'!$A$626:$A$656,0),MATCH(F$2,'GCAM baselines'!$B$625:$N$625,0))</f>
        <v>184.70635094999989</v>
      </c>
      <c r="G12" s="45">
        <f>INDEX('GCAM baselines'!$B$626:$J$656,MATCH($B12,'GCAM baselines'!$A$626:$A$656,0),MATCH(G$2,'GCAM baselines'!$B$625:$N$625,0))</f>
        <v>126.94851441914992</v>
      </c>
      <c r="H12" s="45">
        <f>INDEX('GCAM baselines'!$B$626:$J$656,MATCH($B12,'GCAM baselines'!$A$626:$A$656,0),MATCH(H$2,'GCAM baselines'!$B$625:$N$625,0))</f>
        <v>5302.0625536655534</v>
      </c>
      <c r="I12" s="45">
        <f>INDEX('GCAM baselines'!$B$626:$J$656,MATCH($B12,'GCAM baselines'!$A$626:$A$656,0),MATCH(I$2,'GCAM baselines'!$B$625:$N$625,0))</f>
        <v>7080.2084906434993</v>
      </c>
      <c r="J12" s="45">
        <f>INDEX('GCAM baselines'!$B$626:$J$656,MATCH($B12,'GCAM baselines'!$A$626:$A$656,0),MATCH(J$2,'GCAM baselines'!$B$625:$N$625,0))</f>
        <v>0</v>
      </c>
      <c r="K12" s="45">
        <f>INDEX('GCAM baselines'!$B$626:$J$656,MATCH($B12,'GCAM baselines'!$A$626:$A$656,0),MATCH(K$2,'GCAM baselines'!$B$625:$N$625,0))</f>
        <v>1.7099654683999987E-2</v>
      </c>
      <c r="L12" s="45">
        <f>INDEX('GCAM baselines'!$B$626:$J$656,MATCH($B12,'GCAM baselines'!$A$626:$A$656,0),MATCH(L$2,'GCAM baselines'!$B$625:$N$625,0))</f>
        <v>143.63904347392514</v>
      </c>
      <c r="M12" s="45">
        <f t="shared" si="5"/>
        <v>12870.831696644676</v>
      </c>
      <c r="N12" s="28">
        <f t="shared" si="6"/>
        <v>2.1501297330414667E-2</v>
      </c>
      <c r="O12" s="45"/>
      <c r="P12" s="45"/>
      <c r="Q12" s="45"/>
      <c r="R12" s="45"/>
      <c r="S12" s="45"/>
      <c r="T12" s="45"/>
      <c r="U12" s="45"/>
      <c r="V12" s="45"/>
      <c r="W12" s="45">
        <f t="shared" si="10"/>
        <v>16.576886946714993</v>
      </c>
      <c r="X12" s="45">
        <f t="shared" si="10"/>
        <v>16.672756891150058</v>
      </c>
      <c r="Y12" s="45">
        <f t="shared" si="11"/>
        <v>311.65486536914977</v>
      </c>
      <c r="Z12" s="45">
        <f>SUM(D12:E12)</f>
        <v>33.249643837865051</v>
      </c>
      <c r="AA12" s="45">
        <f t="shared" si="13"/>
        <v>1.7099654683999987E-2</v>
      </c>
      <c r="AB12" s="45">
        <f t="shared" si="14"/>
        <v>143.63904347392514</v>
      </c>
      <c r="AC12" s="45">
        <f t="shared" si="7"/>
        <v>521.81029617348895</v>
      </c>
      <c r="AD12" s="28">
        <f t="shared" si="8"/>
        <v>1.1930041284153303E-3</v>
      </c>
    </row>
    <row r="13" spans="1:30">
      <c r="A13" s="12" t="s">
        <v>519</v>
      </c>
      <c r="B13" t="s">
        <v>76</v>
      </c>
      <c r="C13" t="s">
        <v>76</v>
      </c>
      <c r="D13" s="45">
        <f>INDEX('GCAM baselines'!$B$626:$J$656,MATCH($B13,'GCAM baselines'!$A$626:$A$656,0),MATCH(D$2,'GCAM baselines'!$B$625:$N$625,0))</f>
        <v>239.96725455822431</v>
      </c>
      <c r="E13" s="45">
        <f>INDEX('GCAM baselines'!$B$626:$J$656,MATCH($B13,'GCAM baselines'!$A$626:$A$656,0),MATCH(E$2,'GCAM baselines'!$B$625:$N$625,0))</f>
        <v>3114.1577102440738</v>
      </c>
      <c r="F13" s="45">
        <f>INDEX('GCAM baselines'!$B$626:$J$656,MATCH($B13,'GCAM baselines'!$A$626:$A$656,0),MATCH(F$2,'GCAM baselines'!$B$625:$N$625,0))</f>
        <v>7137.2667930058933</v>
      </c>
      <c r="G13" s="45">
        <f>INDEX('GCAM baselines'!$B$626:$J$656,MATCH($B13,'GCAM baselines'!$A$626:$A$656,0),MATCH(G$2,'GCAM baselines'!$B$625:$N$625,0))</f>
        <v>3773.968958693391</v>
      </c>
      <c r="H13" s="45">
        <f>INDEX('GCAM baselines'!$B$626:$J$656,MATCH($B13,'GCAM baselines'!$A$626:$A$656,0),MATCH(H$2,'GCAM baselines'!$B$625:$N$625,0))</f>
        <v>40755.540705295032</v>
      </c>
      <c r="I13" s="45">
        <f>INDEX('GCAM baselines'!$B$626:$J$656,MATCH($B13,'GCAM baselines'!$A$626:$A$656,0),MATCH(I$2,'GCAM baselines'!$B$625:$N$625,0))</f>
        <v>40255.65320850529</v>
      </c>
      <c r="J13" s="45">
        <f>INDEX('GCAM baselines'!$B$626:$J$656,MATCH($B13,'GCAM baselines'!$A$626:$A$656,0),MATCH(J$2,'GCAM baselines'!$B$625:$N$625,0))</f>
        <v>87.37851471359987</v>
      </c>
      <c r="K13" s="45">
        <f>INDEX('GCAM baselines'!$B$626:$J$656,MATCH($B13,'GCAM baselines'!$A$626:$A$656,0),MATCH(K$2,'GCAM baselines'!$B$625:$N$625,0))</f>
        <v>0.10914867012000003</v>
      </c>
      <c r="L13" s="45">
        <f>INDEX('GCAM baselines'!$B$626:$J$656,MATCH($B13,'GCAM baselines'!$A$626:$A$656,0),MATCH(L$2,'GCAM baselines'!$B$625:$N$625,0))</f>
        <v>361.13562622222878</v>
      </c>
      <c r="M13" s="45">
        <f t="shared" si="5"/>
        <v>95725.177919907845</v>
      </c>
      <c r="N13" s="28">
        <f t="shared" si="6"/>
        <v>0.15991317118996623</v>
      </c>
      <c r="O13" s="45">
        <f t="array" ref="O13:U13">TRANSPOSE('EPS non-CO2 baselines'!AI49:AI55)</f>
        <v>412.99133489999997</v>
      </c>
      <c r="P13" s="45">
        <v>662.6513655</v>
      </c>
      <c r="Q13" s="45">
        <v>32.055831690000005</v>
      </c>
      <c r="R13" s="45">
        <v>26.118017480000002</v>
      </c>
      <c r="S13" s="45">
        <v>88807.92074999999</v>
      </c>
      <c r="T13" s="45">
        <v>65.200240919999999</v>
      </c>
      <c r="U13" s="45">
        <v>995.68</v>
      </c>
      <c r="V13" s="45">
        <f>SUM(O13:U13)</f>
        <v>91002.617540489984</v>
      </c>
      <c r="W13" s="45">
        <f t="shared" si="10"/>
        <v>239.96725455822431</v>
      </c>
      <c r="X13" s="45">
        <f t="shared" si="10"/>
        <v>3114.1577102440738</v>
      </c>
      <c r="Y13" s="45">
        <f t="shared" si="11"/>
        <v>10911.235751699285</v>
      </c>
      <c r="Z13" s="45">
        <f>SUM(D13:E13)</f>
        <v>3354.1249648022981</v>
      </c>
      <c r="AA13" s="45">
        <f t="shared" si="13"/>
        <v>87.487663383719877</v>
      </c>
      <c r="AB13" s="45">
        <f t="shared" si="14"/>
        <v>361.13562622222878</v>
      </c>
      <c r="AC13" s="45">
        <f t="shared" si="7"/>
        <v>18068.108970909831</v>
      </c>
      <c r="AD13" s="28">
        <f t="shared" si="8"/>
        <v>4.1308745252866541E-2</v>
      </c>
    </row>
    <row r="14" spans="1:30">
      <c r="A14" s="12" t="s">
        <v>520</v>
      </c>
      <c r="B14" t="s">
        <v>303</v>
      </c>
      <c r="C14" t="s">
        <v>303</v>
      </c>
      <c r="D14" s="45">
        <f>INDEX('GCAM baselines'!$B$626:$J$656,MATCH($B14,'GCAM baselines'!$A$626:$A$656,0),MATCH(D$2,'GCAM baselines'!$B$625:$N$625,0))</f>
        <v>7.6005558770408426</v>
      </c>
      <c r="E14" s="45">
        <f>INDEX('GCAM baselines'!$B$626:$J$656,MATCH($B14,'GCAM baselines'!$A$626:$A$656,0),MATCH(E$2,'GCAM baselines'!$B$625:$N$625,0))</f>
        <v>9.1431397044094442</v>
      </c>
      <c r="F14" s="45">
        <f>INDEX('GCAM baselines'!$B$626:$J$656,MATCH($B14,'GCAM baselines'!$A$626:$A$656,0),MATCH(F$2,'GCAM baselines'!$B$625:$N$625,0))</f>
        <v>121.94092063802196</v>
      </c>
      <c r="G14" s="45">
        <f>INDEX('GCAM baselines'!$B$626:$J$656,MATCH($B14,'GCAM baselines'!$A$626:$A$656,0),MATCH(G$2,'GCAM baselines'!$B$625:$N$625,0))</f>
        <v>80.767408121608483</v>
      </c>
      <c r="H14" s="45">
        <f>INDEX('GCAM baselines'!$B$626:$J$656,MATCH($B14,'GCAM baselines'!$A$626:$A$656,0),MATCH(H$2,'GCAM baselines'!$B$625:$N$625,0))</f>
        <v>3324.3498905796787</v>
      </c>
      <c r="I14" s="45">
        <f>INDEX('GCAM baselines'!$B$626:$J$656,MATCH($B14,'GCAM baselines'!$A$626:$A$656,0),MATCH(I$2,'GCAM baselines'!$B$625:$N$625,0))</f>
        <v>665.77082486418783</v>
      </c>
      <c r="J14" s="45">
        <f>INDEX('GCAM baselines'!$B$626:$J$656,MATCH($B14,'GCAM baselines'!$A$626:$A$656,0),MATCH(J$2,'GCAM baselines'!$B$625:$N$625,0))</f>
        <v>0</v>
      </c>
      <c r="K14" s="45">
        <f>INDEX('GCAM baselines'!$B$626:$J$656,MATCH($B14,'GCAM baselines'!$A$626:$A$656,0),MATCH(K$2,'GCAM baselines'!$B$625:$N$625,0))</f>
        <v>3.7639032171999983E-3</v>
      </c>
      <c r="L14" s="45">
        <f>INDEX('GCAM baselines'!$B$626:$J$656,MATCH($B14,'GCAM baselines'!$A$626:$A$656,0),MATCH(L$2,'GCAM baselines'!$B$625:$N$625,0))</f>
        <v>140.81295837733887</v>
      </c>
      <c r="M14" s="45">
        <f t="shared" si="5"/>
        <v>4350.3894620655028</v>
      </c>
      <c r="N14" s="28">
        <f t="shared" si="6"/>
        <v>7.2675192661681666E-3</v>
      </c>
      <c r="O14" s="45"/>
      <c r="P14" s="45"/>
      <c r="Q14" s="45"/>
      <c r="R14" s="45"/>
      <c r="S14" s="45"/>
      <c r="T14" s="45"/>
      <c r="U14" s="45"/>
      <c r="V14" s="45"/>
      <c r="W14" s="45">
        <f t="shared" si="10"/>
        <v>7.6005558770408426</v>
      </c>
      <c r="X14" s="45">
        <f t="shared" si="10"/>
        <v>9.1431397044094442</v>
      </c>
      <c r="Y14" s="45">
        <f t="shared" si="11"/>
        <v>202.70832875963043</v>
      </c>
      <c r="Z14" s="45">
        <f t="shared" si="12"/>
        <v>3990.1207154438666</v>
      </c>
      <c r="AA14" s="45">
        <f t="shared" si="13"/>
        <v>3.7639032171999983E-3</v>
      </c>
      <c r="AB14" s="45">
        <f t="shared" si="14"/>
        <v>140.81295837733887</v>
      </c>
      <c r="AC14" s="45">
        <f t="shared" si="7"/>
        <v>4350.3894620655037</v>
      </c>
      <c r="AD14" s="28">
        <f t="shared" si="8"/>
        <v>9.9462057888047833E-3</v>
      </c>
    </row>
    <row r="15" spans="1:30">
      <c r="A15" s="12" t="s">
        <v>520</v>
      </c>
      <c r="B15" t="s">
        <v>383</v>
      </c>
      <c r="C15" t="s">
        <v>289</v>
      </c>
      <c r="D15" s="45">
        <f>INDEX('GCAM baselines'!$B$626:$J$656,MATCH($B15,'GCAM baselines'!$A$626:$A$656,0),MATCH(D$2,'GCAM baselines'!$B$625:$N$625,0))</f>
        <v>10.414733761488993</v>
      </c>
      <c r="E15" s="45">
        <f>INDEX('GCAM baselines'!$B$626:$J$656,MATCH($B15,'GCAM baselines'!$A$626:$A$656,0),MATCH(E$2,'GCAM baselines'!$B$625:$N$625,0))</f>
        <v>26.317850952930154</v>
      </c>
      <c r="F15" s="45">
        <f>INDEX('GCAM baselines'!$B$626:$J$656,MATCH($B15,'GCAM baselines'!$A$626:$A$656,0),MATCH(F$2,'GCAM baselines'!$B$625:$N$625,0))</f>
        <v>119.28549647613991</v>
      </c>
      <c r="G15" s="45">
        <f>INDEX('GCAM baselines'!$B$626:$J$656,MATCH($B15,'GCAM baselines'!$A$626:$A$656,0),MATCH(G$2,'GCAM baselines'!$B$625:$N$625,0))</f>
        <v>49.234516603438486</v>
      </c>
      <c r="H15" s="45">
        <f>INDEX('GCAM baselines'!$B$626:$J$656,MATCH($B15,'GCAM baselines'!$A$626:$A$656,0),MATCH(H$2,'GCAM baselines'!$B$625:$N$625,0))</f>
        <v>1838.1467373218281</v>
      </c>
      <c r="I15" s="45">
        <f>INDEX('GCAM baselines'!$B$626:$J$656,MATCH($B15,'GCAM baselines'!$A$626:$A$656,0),MATCH(I$2,'GCAM baselines'!$B$625:$N$625,0))</f>
        <v>15299.881345198915</v>
      </c>
      <c r="J15" s="45">
        <f>INDEX('GCAM baselines'!$B$626:$J$656,MATCH($B15,'GCAM baselines'!$A$626:$A$656,0),MATCH(J$2,'GCAM baselines'!$B$625:$N$625,0))</f>
        <v>2.0968521316499986</v>
      </c>
      <c r="K15" s="45">
        <f>INDEX('GCAM baselines'!$B$626:$J$656,MATCH($B15,'GCAM baselines'!$A$626:$A$656,0),MATCH(K$2,'GCAM baselines'!$B$625:$N$625,0))</f>
        <v>5.3116281511999906E-3</v>
      </c>
      <c r="L15" s="45">
        <f>INDEX('GCAM baselines'!$B$626:$J$656,MATCH($B15,'GCAM baselines'!$A$626:$A$656,0),MATCH(L$2,'GCAM baselines'!$B$625:$N$625,0))</f>
        <v>25.469475484192291</v>
      </c>
      <c r="M15" s="45">
        <f t="shared" si="5"/>
        <v>17370.852319558733</v>
      </c>
      <c r="N15" s="28">
        <f t="shared" si="6"/>
        <v>2.9018782112031117E-2</v>
      </c>
      <c r="O15" s="45"/>
      <c r="P15" s="45"/>
      <c r="Q15" s="45"/>
      <c r="R15" s="45"/>
      <c r="S15" s="45"/>
      <c r="T15" s="45"/>
      <c r="U15" s="45"/>
      <c r="V15" s="45"/>
      <c r="W15" s="45">
        <f t="shared" si="10"/>
        <v>10.414733761488993</v>
      </c>
      <c r="X15" s="45">
        <f t="shared" si="10"/>
        <v>26.317850952930154</v>
      </c>
      <c r="Y15" s="45">
        <f t="shared" si="11"/>
        <v>168.5200130795784</v>
      </c>
      <c r="Z15" s="45">
        <f t="shared" si="12"/>
        <v>17138.028082520745</v>
      </c>
      <c r="AA15" s="45">
        <f t="shared" si="13"/>
        <v>2.1021637598011984</v>
      </c>
      <c r="AB15" s="45">
        <f t="shared" si="14"/>
        <v>25.469475484192291</v>
      </c>
      <c r="AC15" s="45">
        <f t="shared" si="7"/>
        <v>17370.852319558737</v>
      </c>
      <c r="AD15" s="28">
        <f t="shared" si="8"/>
        <v>3.9714621737621948E-2</v>
      </c>
    </row>
    <row r="16" spans="1:30">
      <c r="A16" s="12" t="s">
        <v>520</v>
      </c>
      <c r="B16" t="s">
        <v>384</v>
      </c>
      <c r="C16" t="s">
        <v>292</v>
      </c>
      <c r="D16" s="45">
        <f>INDEX('GCAM baselines'!$B$626:$J$656,MATCH($B16,'GCAM baselines'!$A$626:$A$656,0),MATCH(D$2,'GCAM baselines'!$B$625:$N$625,0))</f>
        <v>28.081108850964984</v>
      </c>
      <c r="E16" s="45">
        <f>INDEX('GCAM baselines'!$B$626:$J$656,MATCH($B16,'GCAM baselines'!$A$626:$A$656,0),MATCH(E$2,'GCAM baselines'!$B$625:$N$625,0))</f>
        <v>154.90737906098923</v>
      </c>
      <c r="F16" s="45">
        <f>INDEX('GCAM baselines'!$B$626:$J$656,MATCH($B16,'GCAM baselines'!$A$626:$A$656,0),MATCH(F$2,'GCAM baselines'!$B$625:$N$625,0))</f>
        <v>593.5950143472229</v>
      </c>
      <c r="G16" s="45">
        <f>INDEX('GCAM baselines'!$B$626:$J$656,MATCH($B16,'GCAM baselines'!$A$626:$A$656,0),MATCH(G$2,'GCAM baselines'!$B$625:$N$625,0))</f>
        <v>335.73461447083747</v>
      </c>
      <c r="H16" s="45">
        <f>INDEX('GCAM baselines'!$B$626:$J$656,MATCH($B16,'GCAM baselines'!$A$626:$A$656,0),MATCH(H$2,'GCAM baselines'!$B$625:$N$625,0))</f>
        <v>2890.0965555621774</v>
      </c>
      <c r="I16" s="45">
        <f>INDEX('GCAM baselines'!$B$626:$J$656,MATCH($B16,'GCAM baselines'!$A$626:$A$656,0),MATCH(I$2,'GCAM baselines'!$B$625:$N$625,0))</f>
        <v>4408.9882177394629</v>
      </c>
      <c r="J16" s="45">
        <f>INDEX('GCAM baselines'!$B$626:$J$656,MATCH($B16,'GCAM baselines'!$A$626:$A$656,0),MATCH(J$2,'GCAM baselines'!$B$625:$N$625,0))</f>
        <v>1.2386430519499978</v>
      </c>
      <c r="K16" s="45">
        <f>INDEX('GCAM baselines'!$B$626:$J$656,MATCH($B16,'GCAM baselines'!$A$626:$A$656,0),MATCH(K$2,'GCAM baselines'!$B$625:$N$625,0))</f>
        <v>3.4771537359999979E-2</v>
      </c>
      <c r="L16" s="45">
        <f>INDEX('GCAM baselines'!$B$626:$J$656,MATCH($B16,'GCAM baselines'!$A$626:$A$656,0),MATCH(L$2,'GCAM baselines'!$B$625:$N$625,0))</f>
        <v>63.424713986080441</v>
      </c>
      <c r="M16" s="45">
        <f t="shared" si="5"/>
        <v>8476.1010186070434</v>
      </c>
      <c r="N16" s="28">
        <f t="shared" si="6"/>
        <v>1.4159704088991473E-2</v>
      </c>
      <c r="O16" s="45"/>
      <c r="P16" s="45"/>
      <c r="Q16" s="45"/>
      <c r="R16" s="45"/>
      <c r="S16" s="45"/>
      <c r="T16" s="45"/>
      <c r="U16" s="45"/>
      <c r="V16" s="45"/>
      <c r="W16" s="45">
        <f t="shared" si="10"/>
        <v>28.081108850964984</v>
      </c>
      <c r="X16" s="45">
        <f t="shared" si="10"/>
        <v>154.90737906098923</v>
      </c>
      <c r="Y16" s="45">
        <f t="shared" si="11"/>
        <v>929.32962881806043</v>
      </c>
      <c r="Z16" s="45">
        <f t="shared" si="12"/>
        <v>7299.0847733016399</v>
      </c>
      <c r="AA16" s="45">
        <f t="shared" si="13"/>
        <v>1.2734145893099977</v>
      </c>
      <c r="AB16" s="45">
        <f t="shared" si="14"/>
        <v>63.424713986080441</v>
      </c>
      <c r="AC16" s="45">
        <f t="shared" si="7"/>
        <v>8476.1010186070453</v>
      </c>
      <c r="AD16" s="28">
        <f t="shared" si="8"/>
        <v>1.9378735111623011E-2</v>
      </c>
    </row>
    <row r="17" spans="1:30">
      <c r="A17" s="12" t="s">
        <v>519</v>
      </c>
      <c r="B17" t="s">
        <v>382</v>
      </c>
      <c r="C17" t="s">
        <v>277</v>
      </c>
      <c r="D17" s="45">
        <f>INDEX('GCAM baselines'!$B$626:$J$656,MATCH($B17,'GCAM baselines'!$A$626:$A$656,0),MATCH(D$2,'GCAM baselines'!$B$625:$N$625,0))</f>
        <v>210.65932094137423</v>
      </c>
      <c r="E17" s="45">
        <f>INDEX('GCAM baselines'!$B$626:$J$656,MATCH($B17,'GCAM baselines'!$A$626:$A$656,0),MATCH(E$2,'GCAM baselines'!$B$625:$N$625,0))</f>
        <v>327.3246748598537</v>
      </c>
      <c r="F17" s="45">
        <f>INDEX('GCAM baselines'!$B$626:$J$656,MATCH($B17,'GCAM baselines'!$A$626:$A$656,0),MATCH(F$2,'GCAM baselines'!$B$625:$N$625,0))</f>
        <v>2263.9033138392356</v>
      </c>
      <c r="G17" s="45">
        <f>INDEX('GCAM baselines'!$B$626:$J$656,MATCH($B17,'GCAM baselines'!$A$626:$A$656,0),MATCH(G$2,'GCAM baselines'!$B$625:$N$625,0))</f>
        <v>1471.4171517627462</v>
      </c>
      <c r="H17" s="45">
        <f>INDEX('GCAM baselines'!$B$626:$J$656,MATCH($B17,'GCAM baselines'!$A$626:$A$656,0),MATCH(H$2,'GCAM baselines'!$B$625:$N$625,0))</f>
        <v>15099.357897680979</v>
      </c>
      <c r="I17" s="45">
        <f>INDEX('GCAM baselines'!$B$626:$J$656,MATCH($B17,'GCAM baselines'!$A$626:$A$656,0),MATCH(I$2,'GCAM baselines'!$B$625:$N$625,0))</f>
        <v>19860.875165670099</v>
      </c>
      <c r="J17" s="45">
        <f>INDEX('GCAM baselines'!$B$626:$J$656,MATCH($B17,'GCAM baselines'!$A$626:$A$656,0),MATCH(J$2,'GCAM baselines'!$B$625:$N$625,0))</f>
        <v>14.280268779</v>
      </c>
      <c r="K17" s="45">
        <f>INDEX('GCAM baselines'!$B$626:$J$656,MATCH($B17,'GCAM baselines'!$A$626:$A$656,0),MATCH(K$2,'GCAM baselines'!$B$625:$N$625,0))</f>
        <v>0.45324356960400003</v>
      </c>
      <c r="L17" s="45">
        <f>INDEX('GCAM baselines'!$B$626:$J$656,MATCH($B17,'GCAM baselines'!$A$626:$A$656,0),MATCH(L$2,'GCAM baselines'!$B$625:$N$625,0))</f>
        <v>447.11704657921797</v>
      </c>
      <c r="M17" s="45">
        <f t="shared" si="5"/>
        <v>39695.388083682104</v>
      </c>
      <c r="N17" s="28">
        <f t="shared" si="6"/>
        <v>6.6312912945318797E-2</v>
      </c>
      <c r="O17" s="45">
        <f t="array" ref="O17:U17">TRANSPOSE('EPS non-CO2 baselines'!AI141:AI147)</f>
        <v>232.01283459999999</v>
      </c>
      <c r="P17" s="45">
        <v>49.053482900000013</v>
      </c>
      <c r="Q17" s="45">
        <v>16.455088890000003</v>
      </c>
      <c r="R17" s="45">
        <v>6.6599758400000013</v>
      </c>
      <c r="S17" s="45">
        <v>18923.030985000005</v>
      </c>
      <c r="T17" s="45">
        <v>6.3602718399999985</v>
      </c>
      <c r="U17" s="45">
        <v>116.87984999999999</v>
      </c>
      <c r="V17" s="45">
        <f>SUM(O17:U17)</f>
        <v>19350.452489070005</v>
      </c>
      <c r="W17" s="65">
        <f t="shared" ref="W17:X19" si="15">O17</f>
        <v>232.01283459999999</v>
      </c>
      <c r="X17" s="65">
        <f t="shared" si="15"/>
        <v>49.053482900000013</v>
      </c>
      <c r="Y17" s="65">
        <f>SUM(Q17:R17)</f>
        <v>23.115064730000004</v>
      </c>
      <c r="Z17" s="65">
        <f t="shared" ref="Z17:AB19" si="16">S17</f>
        <v>18923.030985000005</v>
      </c>
      <c r="AA17" s="65">
        <f t="shared" si="16"/>
        <v>6.3602718399999985</v>
      </c>
      <c r="AB17" s="65">
        <f t="shared" si="16"/>
        <v>116.87984999999999</v>
      </c>
      <c r="AC17" s="65">
        <f t="shared" ref="AC17:AC19" si="17">SUM(W17:AB17)</f>
        <v>19350.452489070005</v>
      </c>
      <c r="AD17" s="28">
        <f t="shared" si="8"/>
        <v>4.4240540816178106E-2</v>
      </c>
    </row>
    <row r="18" spans="1:30">
      <c r="A18" s="12" t="s">
        <v>519</v>
      </c>
      <c r="B18" t="s">
        <v>145</v>
      </c>
      <c r="C18" t="s">
        <v>145</v>
      </c>
      <c r="D18" s="45">
        <f>INDEX('GCAM baselines'!$B$626:$J$656,MATCH($B18,'GCAM baselines'!$A$626:$A$656,0),MATCH(D$2,'GCAM baselines'!$B$625:$N$625,0))</f>
        <v>181.49844882924992</v>
      </c>
      <c r="E18" s="45">
        <f>INDEX('GCAM baselines'!$B$626:$J$656,MATCH($B18,'GCAM baselines'!$A$626:$A$656,0),MATCH(E$2,'GCAM baselines'!$B$625:$N$625,0))</f>
        <v>1100.8711940850096</v>
      </c>
      <c r="F18" s="45">
        <f>INDEX('GCAM baselines'!$B$626:$J$656,MATCH($B18,'GCAM baselines'!$A$626:$A$656,0),MATCH(F$2,'GCAM baselines'!$B$625:$N$625,0))</f>
        <v>8472.9006042764304</v>
      </c>
      <c r="G18" s="45">
        <f>INDEX('GCAM baselines'!$B$626:$J$656,MATCH($B18,'GCAM baselines'!$A$626:$A$656,0),MATCH(G$2,'GCAM baselines'!$B$625:$N$625,0))</f>
        <v>984.37208223426012</v>
      </c>
      <c r="H18" s="45">
        <f>INDEX('GCAM baselines'!$B$626:$J$656,MATCH($B18,'GCAM baselines'!$A$626:$A$656,0),MATCH(H$2,'GCAM baselines'!$B$625:$N$625,0))</f>
        <v>34153.336317184163</v>
      </c>
      <c r="I18" s="45">
        <f>INDEX('GCAM baselines'!$B$626:$J$656,MATCH($B18,'GCAM baselines'!$A$626:$A$656,0),MATCH(I$2,'GCAM baselines'!$B$625:$N$625,0))</f>
        <v>14131.770356071409</v>
      </c>
      <c r="J18" s="45">
        <f>INDEX('GCAM baselines'!$B$626:$J$656,MATCH($B18,'GCAM baselines'!$A$626:$A$656,0),MATCH(J$2,'GCAM baselines'!$B$625:$N$625,0))</f>
        <v>0</v>
      </c>
      <c r="K18" s="45">
        <f>INDEX('GCAM baselines'!$B$626:$J$656,MATCH($B18,'GCAM baselines'!$A$626:$A$656,0),MATCH(K$2,'GCAM baselines'!$B$625:$N$625,0))</f>
        <v>3.7293995227999997E-2</v>
      </c>
      <c r="L18" s="45">
        <f>INDEX('GCAM baselines'!$B$626:$J$656,MATCH($B18,'GCAM baselines'!$A$626:$A$656,0),MATCH(L$2,'GCAM baselines'!$B$625:$N$625,0))</f>
        <v>221.91790298217623</v>
      </c>
      <c r="M18" s="45">
        <f t="shared" si="5"/>
        <v>59246.704199657928</v>
      </c>
      <c r="N18" s="28">
        <f t="shared" si="6"/>
        <v>9.8974256898725757E-2</v>
      </c>
      <c r="O18" s="45">
        <f t="array" ref="O18:U18">TRANSPOSE('EPS non-CO2 baselines'!AI187:AI193)</f>
        <v>339.5533891</v>
      </c>
      <c r="P18" s="45">
        <v>148.13585830000002</v>
      </c>
      <c r="Q18" s="45">
        <v>303.14785705000003</v>
      </c>
      <c r="R18" s="45">
        <v>0.71629417000000006</v>
      </c>
      <c r="S18" s="45">
        <v>35027.143945000003</v>
      </c>
      <c r="T18" s="45">
        <v>0</v>
      </c>
      <c r="U18" s="45">
        <v>50.042979999999986</v>
      </c>
      <c r="V18" s="45">
        <f>SUM(O18:U18)</f>
        <v>35868.740323620004</v>
      </c>
      <c r="W18" s="65">
        <f t="shared" si="15"/>
        <v>339.5533891</v>
      </c>
      <c r="X18" s="65">
        <f t="shared" si="15"/>
        <v>148.13585830000002</v>
      </c>
      <c r="Y18" s="65">
        <f>SUM(Q18:R18)</f>
        <v>303.86415122000005</v>
      </c>
      <c r="Z18" s="65">
        <f t="shared" si="16"/>
        <v>35027.143945000003</v>
      </c>
      <c r="AA18" s="65">
        <f t="shared" si="16"/>
        <v>0</v>
      </c>
      <c r="AB18" s="65">
        <f t="shared" si="16"/>
        <v>50.042979999999986</v>
      </c>
      <c r="AC18" s="65">
        <f t="shared" si="17"/>
        <v>35868.740323620004</v>
      </c>
      <c r="AD18" s="28">
        <f t="shared" si="8"/>
        <v>8.2005961938529812E-2</v>
      </c>
    </row>
    <row r="19" spans="1:30">
      <c r="A19" s="12" t="s">
        <v>519</v>
      </c>
      <c r="B19" t="s">
        <v>279</v>
      </c>
      <c r="C19" t="s">
        <v>279</v>
      </c>
      <c r="D19" s="45">
        <f>INDEX('GCAM baselines'!$B$626:$J$656,MATCH($B19,'GCAM baselines'!$A$626:$A$656,0),MATCH(D$2,'GCAM baselines'!$B$625:$N$625,0))</f>
        <v>62.962165861099948</v>
      </c>
      <c r="E19" s="45">
        <f>INDEX('GCAM baselines'!$B$626:$J$656,MATCH($B19,'GCAM baselines'!$A$626:$A$656,0),MATCH(E$2,'GCAM baselines'!$B$625:$N$625,0))</f>
        <v>201.313418986812</v>
      </c>
      <c r="F19" s="45">
        <f>INDEX('GCAM baselines'!$B$626:$J$656,MATCH($B19,'GCAM baselines'!$A$626:$A$656,0),MATCH(F$2,'GCAM baselines'!$B$625:$N$625,0))</f>
        <v>3572.5716100033142</v>
      </c>
      <c r="G19" s="45">
        <f>INDEX('GCAM baselines'!$B$626:$J$656,MATCH($B19,'GCAM baselines'!$A$626:$A$656,0),MATCH(G$2,'GCAM baselines'!$B$625:$N$625,0))</f>
        <v>736.43774813926734</v>
      </c>
      <c r="H19" s="45">
        <f>INDEX('GCAM baselines'!$B$626:$J$656,MATCH($B19,'GCAM baselines'!$A$626:$A$656,0),MATCH(H$2,'GCAM baselines'!$B$625:$N$625,0))</f>
        <v>7998.3768887416627</v>
      </c>
      <c r="I19" s="45">
        <f>INDEX('GCAM baselines'!$B$626:$J$656,MATCH($B19,'GCAM baselines'!$A$626:$A$656,0),MATCH(I$2,'GCAM baselines'!$B$625:$N$625,0))</f>
        <v>5180.2190089284131</v>
      </c>
      <c r="J19" s="45">
        <f>INDEX('GCAM baselines'!$B$626:$J$656,MATCH($B19,'GCAM baselines'!$A$626:$A$656,0),MATCH(J$2,'GCAM baselines'!$B$625:$N$625,0))</f>
        <v>0</v>
      </c>
      <c r="K19" s="45">
        <f>INDEX('GCAM baselines'!$B$626:$J$656,MATCH($B19,'GCAM baselines'!$A$626:$A$656,0),MATCH(K$2,'GCAM baselines'!$B$625:$N$625,0))</f>
        <v>1.8733626995999994E-2</v>
      </c>
      <c r="L19" s="45">
        <f>INDEX('GCAM baselines'!$B$626:$J$656,MATCH($B19,'GCAM baselines'!$A$626:$A$656,0),MATCH(L$2,'GCAM baselines'!$B$625:$N$625,0))</f>
        <v>1488.2851518394987</v>
      </c>
      <c r="M19" s="45">
        <f t="shared" si="5"/>
        <v>19240.184726127063</v>
      </c>
      <c r="N19" s="28">
        <f t="shared" si="6"/>
        <v>3.2141585115778207E-2</v>
      </c>
      <c r="O19" s="45">
        <f t="array" ref="O19:U19">TRANSPOSE('EPS non-CO2 baselines'!AM325:AM331)</f>
        <v>284.97933999999992</v>
      </c>
      <c r="P19" s="45">
        <v>98.885947000000016</v>
      </c>
      <c r="Q19" s="45">
        <v>43.634689299999998</v>
      </c>
      <c r="R19" s="45">
        <v>6.2924305</v>
      </c>
      <c r="S19" s="45">
        <v>12516.348000000002</v>
      </c>
      <c r="T19" s="45">
        <v>0</v>
      </c>
      <c r="U19" s="45">
        <v>-486.61718999999994</v>
      </c>
      <c r="V19" s="45">
        <f>SUM(O19:U19)</f>
        <v>12463.5232168</v>
      </c>
      <c r="W19" s="65">
        <f t="shared" si="15"/>
        <v>284.97933999999992</v>
      </c>
      <c r="X19" s="65">
        <f t="shared" si="15"/>
        <v>98.885947000000016</v>
      </c>
      <c r="Y19" s="65">
        <f>SUM(Q19:R19)</f>
        <v>49.9271198</v>
      </c>
      <c r="Z19" s="65">
        <f t="shared" si="16"/>
        <v>12516.348000000002</v>
      </c>
      <c r="AA19" s="65">
        <f t="shared" si="16"/>
        <v>0</v>
      </c>
      <c r="AB19" s="65">
        <f t="shared" si="16"/>
        <v>-486.61718999999994</v>
      </c>
      <c r="AC19" s="65">
        <f t="shared" si="17"/>
        <v>12463.5232168</v>
      </c>
      <c r="AD19" s="28">
        <f t="shared" si="8"/>
        <v>2.8495096323854704E-2</v>
      </c>
    </row>
    <row r="20" spans="1:30">
      <c r="A20" s="12" t="s">
        <v>520</v>
      </c>
      <c r="B20" t="s">
        <v>285</v>
      </c>
      <c r="C20" t="s">
        <v>285</v>
      </c>
      <c r="D20" s="45">
        <f>INDEX('GCAM baselines'!$B$626:$J$656,MATCH($B20,'GCAM baselines'!$A$626:$A$656,0),MATCH(D$2,'GCAM baselines'!$B$625:$N$625,0))</f>
        <v>55.26490461439996</v>
      </c>
      <c r="E20" s="45">
        <f>INDEX('GCAM baselines'!$B$626:$J$656,MATCH($B20,'GCAM baselines'!$A$626:$A$656,0),MATCH(E$2,'GCAM baselines'!$B$625:$N$625,0))</f>
        <v>108.56249863510347</v>
      </c>
      <c r="F20" s="45">
        <f>INDEX('GCAM baselines'!$B$626:$J$656,MATCH($B20,'GCAM baselines'!$A$626:$A$656,0),MATCH(F$2,'GCAM baselines'!$B$625:$N$625,0))</f>
        <v>386.75762244162343</v>
      </c>
      <c r="G20" s="45">
        <f>INDEX('GCAM baselines'!$B$626:$J$656,MATCH($B20,'GCAM baselines'!$A$626:$A$656,0),MATCH(G$2,'GCAM baselines'!$B$625:$N$625,0))</f>
        <v>673.61182330255167</v>
      </c>
      <c r="H20" s="45">
        <f>INDEX('GCAM baselines'!$B$626:$J$656,MATCH($B20,'GCAM baselines'!$A$626:$A$656,0),MATCH(H$2,'GCAM baselines'!$B$625:$N$625,0))</f>
        <v>1430.7695363279047</v>
      </c>
      <c r="I20" s="45">
        <f>INDEX('GCAM baselines'!$B$626:$J$656,MATCH($B20,'GCAM baselines'!$A$626:$A$656,0),MATCH(I$2,'GCAM baselines'!$B$625:$N$625,0))</f>
        <v>2623.7548161375125</v>
      </c>
      <c r="J20" s="45">
        <f>INDEX('GCAM baselines'!$B$626:$J$656,MATCH($B20,'GCAM baselines'!$A$626:$A$656,0),MATCH(J$2,'GCAM baselines'!$B$625:$N$625,0))</f>
        <v>0</v>
      </c>
      <c r="K20" s="45">
        <f>INDEX('GCAM baselines'!$B$626:$J$656,MATCH($B20,'GCAM baselines'!$A$626:$A$656,0),MATCH(K$2,'GCAM baselines'!$B$625:$N$625,0))</f>
        <v>1.5035207571999984E-2</v>
      </c>
      <c r="L20" s="45">
        <f>INDEX('GCAM baselines'!$B$626:$J$656,MATCH($B20,'GCAM baselines'!$A$626:$A$656,0),MATCH(L$2,'GCAM baselines'!$B$625:$N$625,0))</f>
        <v>53.966860296061284</v>
      </c>
      <c r="M20" s="45">
        <f t="shared" si="5"/>
        <v>5332.7030969627285</v>
      </c>
      <c r="N20" s="28">
        <f t="shared" si="6"/>
        <v>8.9085179237103768E-3</v>
      </c>
      <c r="O20" s="45"/>
      <c r="P20" s="45"/>
      <c r="Q20" s="45"/>
      <c r="R20" s="45"/>
      <c r="S20" s="45"/>
      <c r="T20" s="45"/>
      <c r="U20" s="45"/>
      <c r="V20" s="45"/>
      <c r="W20" s="45">
        <f>D20</f>
        <v>55.26490461439996</v>
      </c>
      <c r="X20" s="45">
        <f>E20</f>
        <v>108.56249863510347</v>
      </c>
      <c r="Y20" s="45">
        <f>SUM(F20:G20)</f>
        <v>1060.3694457441752</v>
      </c>
      <c r="Z20" s="45">
        <f>SUM(H20:I20)</f>
        <v>4054.524352465417</v>
      </c>
      <c r="AA20" s="45">
        <f>SUM(J20:K20)</f>
        <v>1.5035207571999984E-2</v>
      </c>
      <c r="AB20" s="45">
        <f>L20</f>
        <v>53.966860296061284</v>
      </c>
      <c r="AC20" s="45">
        <f t="shared" si="7"/>
        <v>5332.7030969627285</v>
      </c>
      <c r="AD20" s="28">
        <f t="shared" si="8"/>
        <v>1.2192049212027368E-2</v>
      </c>
    </row>
    <row r="21" spans="1:30">
      <c r="A21" s="12" t="s">
        <v>519</v>
      </c>
      <c r="B21" t="s">
        <v>290</v>
      </c>
      <c r="C21" t="s">
        <v>290</v>
      </c>
      <c r="D21" s="45">
        <f>INDEX('GCAM baselines'!$B$626:$J$656,MATCH($B21,'GCAM baselines'!$A$626:$A$656,0),MATCH(D$2,'GCAM baselines'!$B$625:$N$625,0))</f>
        <v>59.633702018355422</v>
      </c>
      <c r="E21" s="45">
        <f>INDEX('GCAM baselines'!$B$626:$J$656,MATCH($B21,'GCAM baselines'!$A$626:$A$656,0),MATCH(E$2,'GCAM baselines'!$B$625:$N$625,0))</f>
        <v>31.080072042974987</v>
      </c>
      <c r="F21" s="45">
        <f>INDEX('GCAM baselines'!$B$626:$J$656,MATCH($B21,'GCAM baselines'!$A$626:$A$656,0),MATCH(F$2,'GCAM baselines'!$B$625:$N$625,0))</f>
        <v>239.3508655527645</v>
      </c>
      <c r="G21" s="45">
        <f>INDEX('GCAM baselines'!$B$626:$J$656,MATCH($B21,'GCAM baselines'!$A$626:$A$656,0),MATCH(G$2,'GCAM baselines'!$B$625:$N$625,0))</f>
        <v>198.60491781069945</v>
      </c>
      <c r="H21" s="45">
        <f>INDEX('GCAM baselines'!$B$626:$J$656,MATCH($B21,'GCAM baselines'!$A$626:$A$656,0),MATCH(H$2,'GCAM baselines'!$B$625:$N$625,0))</f>
        <v>4906.0547923990216</v>
      </c>
      <c r="I21" s="45">
        <f>INDEX('GCAM baselines'!$B$626:$J$656,MATCH($B21,'GCAM baselines'!$A$626:$A$656,0),MATCH(I$2,'GCAM baselines'!$B$625:$N$625,0))</f>
        <v>2694.9792482045582</v>
      </c>
      <c r="J21" s="45">
        <f>INDEX('GCAM baselines'!$B$626:$J$656,MATCH($B21,'GCAM baselines'!$A$626:$A$656,0),MATCH(J$2,'GCAM baselines'!$B$625:$N$625,0))</f>
        <v>0</v>
      </c>
      <c r="K21" s="45">
        <f>INDEX('GCAM baselines'!$B$626:$J$656,MATCH($B21,'GCAM baselines'!$A$626:$A$656,0),MATCH(K$2,'GCAM baselines'!$B$625:$N$625,0))</f>
        <v>2.2459659488000001E-2</v>
      </c>
      <c r="L21" s="45">
        <f>INDEX('GCAM baselines'!$B$626:$J$656,MATCH($B21,'GCAM baselines'!$A$626:$A$656,0),MATCH(L$2,'GCAM baselines'!$B$625:$N$625,0))</f>
        <v>229.39141395642039</v>
      </c>
      <c r="M21" s="45">
        <f t="shared" si="5"/>
        <v>8359.1174716442838</v>
      </c>
      <c r="N21" s="28">
        <f t="shared" si="6"/>
        <v>1.3964277865939505E-2</v>
      </c>
      <c r="O21" s="45">
        <f t="array" ref="O21:U21">TRANSPOSE('EPS non-CO2 baselines'!AI281:AI287)</f>
        <v>19.475568639999999</v>
      </c>
      <c r="P21" s="45">
        <v>15.343358769999996</v>
      </c>
      <c r="Q21" s="45">
        <v>1.6052301</v>
      </c>
      <c r="R21" s="45">
        <v>0.49056493999999984</v>
      </c>
      <c r="S21" s="45">
        <v>6322.283594999999</v>
      </c>
      <c r="T21" s="45">
        <v>3.1293000000000002E-3</v>
      </c>
      <c r="U21" s="45">
        <v>-9.6042850000000008</v>
      </c>
      <c r="V21" s="45">
        <f>SUM(O21:U21)</f>
        <v>6349.597161749999</v>
      </c>
      <c r="W21" s="65">
        <f>O21</f>
        <v>19.475568639999999</v>
      </c>
      <c r="X21" s="65">
        <f>P21</f>
        <v>15.343358769999996</v>
      </c>
      <c r="Y21" s="65">
        <f>SUM(Q21:R21)</f>
        <v>2.0957950399999996</v>
      </c>
      <c r="Z21" s="65">
        <f>S21</f>
        <v>6322.283594999999</v>
      </c>
      <c r="AA21" s="65">
        <f>T21</f>
        <v>3.1293000000000002E-3</v>
      </c>
      <c r="AB21" s="65">
        <f>U21</f>
        <v>-9.6042850000000008</v>
      </c>
      <c r="AC21" s="65">
        <f t="shared" ref="AC21" si="18">SUM(W21:AB21)</f>
        <v>6349.597161749999</v>
      </c>
      <c r="AD21" s="28">
        <f t="shared" si="8"/>
        <v>1.4516953159589405E-2</v>
      </c>
    </row>
    <row r="22" spans="1:30">
      <c r="A22" s="12" t="s">
        <v>520</v>
      </c>
      <c r="B22" t="s">
        <v>278</v>
      </c>
      <c r="C22" t="s">
        <v>278</v>
      </c>
      <c r="D22" s="45">
        <f>INDEX('GCAM baselines'!$B$626:$J$656,MATCH($B22,'GCAM baselines'!$A$626:$A$656,0),MATCH(D$2,'GCAM baselines'!$B$625:$N$625,0))</f>
        <v>137.59589509614992</v>
      </c>
      <c r="E22" s="45">
        <f>INDEX('GCAM baselines'!$B$626:$J$656,MATCH($B22,'GCAM baselines'!$A$626:$A$656,0),MATCH(E$2,'GCAM baselines'!$B$625:$N$625,0))</f>
        <v>524.3614841798925</v>
      </c>
      <c r="F22" s="45">
        <f>INDEX('GCAM baselines'!$B$626:$J$656,MATCH($B22,'GCAM baselines'!$A$626:$A$656,0),MATCH(F$2,'GCAM baselines'!$B$625:$N$625,0))</f>
        <v>3381.0985102031295</v>
      </c>
      <c r="G22" s="45">
        <f>INDEX('GCAM baselines'!$B$626:$J$656,MATCH($B22,'GCAM baselines'!$A$626:$A$656,0),MATCH(G$2,'GCAM baselines'!$B$625:$N$625,0))</f>
        <v>2581.4073293864949</v>
      </c>
      <c r="H22" s="45">
        <f>INDEX('GCAM baselines'!$B$626:$J$656,MATCH($B22,'GCAM baselines'!$A$626:$A$656,0),MATCH(H$2,'GCAM baselines'!$B$625:$N$625,0))</f>
        <v>5287.8007780321796</v>
      </c>
      <c r="I22" s="45">
        <f>INDEX('GCAM baselines'!$B$626:$J$656,MATCH($B22,'GCAM baselines'!$A$626:$A$656,0),MATCH(I$2,'GCAM baselines'!$B$625:$N$625,0))</f>
        <v>9923.9380764034959</v>
      </c>
      <c r="J22" s="45">
        <f>INDEX('GCAM baselines'!$B$626:$J$656,MATCH($B22,'GCAM baselines'!$A$626:$A$656,0),MATCH(J$2,'GCAM baselines'!$B$625:$N$625,0))</f>
        <v>0</v>
      </c>
      <c r="K22" s="45">
        <f>INDEX('GCAM baselines'!$B$626:$J$656,MATCH($B22,'GCAM baselines'!$A$626:$A$656,0),MATCH(K$2,'GCAM baselines'!$B$625:$N$625,0))</f>
        <v>8.6327416000000004E-2</v>
      </c>
      <c r="L22" s="45">
        <f>INDEX('GCAM baselines'!$B$626:$J$656,MATCH($B22,'GCAM baselines'!$A$626:$A$656,0),MATCH(L$2,'GCAM baselines'!$B$625:$N$625,0))</f>
        <v>74.60734542404613</v>
      </c>
      <c r="M22" s="45">
        <f t="shared" si="5"/>
        <v>21910.895746141388</v>
      </c>
      <c r="N22" s="28">
        <f t="shared" si="6"/>
        <v>3.6603126768903309E-2</v>
      </c>
      <c r="O22" s="45"/>
      <c r="P22" s="45"/>
      <c r="Q22" s="45"/>
      <c r="R22" s="45"/>
      <c r="S22" s="45"/>
      <c r="T22" s="45"/>
      <c r="U22" s="45"/>
      <c r="V22" s="45"/>
      <c r="W22" s="45">
        <f t="shared" ref="W22:W31" si="19">D22</f>
        <v>137.59589509614992</v>
      </c>
      <c r="X22" s="45">
        <f t="shared" ref="X22:X31" si="20">E22</f>
        <v>524.3614841798925</v>
      </c>
      <c r="Y22" s="45">
        <f t="shared" ref="Y22:Y31" si="21">SUM(F22:G22)</f>
        <v>5962.5058395896249</v>
      </c>
      <c r="Z22" s="45">
        <f t="shared" ref="Z22:Z31" si="22">SUM(H22:I22)</f>
        <v>15211.738854435676</v>
      </c>
      <c r="AA22" s="45">
        <f t="shared" ref="AA22:AA31" si="23">SUM(J22:K22)</f>
        <v>8.6327416000000004E-2</v>
      </c>
      <c r="AB22" s="45">
        <f t="shared" ref="AB22:AB31" si="24">L22</f>
        <v>74.60734542404613</v>
      </c>
      <c r="AC22" s="45">
        <f t="shared" si="7"/>
        <v>21910.895746141388</v>
      </c>
      <c r="AD22" s="28">
        <f t="shared" si="8"/>
        <v>5.0094429477745971E-2</v>
      </c>
    </row>
    <row r="23" spans="1:30">
      <c r="A23" s="12" t="s">
        <v>520</v>
      </c>
      <c r="B23" t="s">
        <v>294</v>
      </c>
      <c r="C23" t="s">
        <v>294</v>
      </c>
      <c r="D23" s="45">
        <f>INDEX('GCAM baselines'!$B$626:$J$656,MATCH($B23,'GCAM baselines'!$A$626:$A$656,0),MATCH(D$2,'GCAM baselines'!$B$625:$N$625,0))</f>
        <v>22.137024070449989</v>
      </c>
      <c r="E23" s="45">
        <f>INDEX('GCAM baselines'!$B$626:$J$656,MATCH($B23,'GCAM baselines'!$A$626:$A$656,0),MATCH(E$2,'GCAM baselines'!$B$625:$N$625,0))</f>
        <v>144.31710394792498</v>
      </c>
      <c r="F23" s="45">
        <f>INDEX('GCAM baselines'!$B$626:$J$656,MATCH($B23,'GCAM baselines'!$A$626:$A$656,0),MATCH(F$2,'GCAM baselines'!$B$625:$N$625,0))</f>
        <v>1310.4504482611346</v>
      </c>
      <c r="G23" s="45">
        <f>INDEX('GCAM baselines'!$B$626:$J$656,MATCH($B23,'GCAM baselines'!$A$626:$A$656,0),MATCH(G$2,'GCAM baselines'!$B$625:$N$625,0))</f>
        <v>295.16402289861043</v>
      </c>
      <c r="H23" s="45">
        <f>INDEX('GCAM baselines'!$B$626:$J$656,MATCH($B23,'GCAM baselines'!$A$626:$A$656,0),MATCH(H$2,'GCAM baselines'!$B$625:$N$625,0))</f>
        <v>8838.629033338806</v>
      </c>
      <c r="I23" s="45">
        <f>INDEX('GCAM baselines'!$B$626:$J$656,MATCH($B23,'GCAM baselines'!$A$626:$A$656,0),MATCH(I$2,'GCAM baselines'!$B$625:$N$625,0))</f>
        <v>2870.417565767882</v>
      </c>
      <c r="J23" s="45">
        <f>INDEX('GCAM baselines'!$B$626:$J$656,MATCH($B23,'GCAM baselines'!$A$626:$A$656,0),MATCH(J$2,'GCAM baselines'!$B$625:$N$625,0))</f>
        <v>0</v>
      </c>
      <c r="K23" s="45">
        <f>INDEX('GCAM baselines'!$B$626:$J$656,MATCH($B23,'GCAM baselines'!$A$626:$A$656,0),MATCH(K$2,'GCAM baselines'!$B$625:$N$625,0))</f>
        <v>8.5189960799999971E-3</v>
      </c>
      <c r="L23" s="45">
        <f>INDEX('GCAM baselines'!$B$626:$J$656,MATCH($B23,'GCAM baselines'!$A$626:$A$656,0),MATCH(L$2,'GCAM baselines'!$B$625:$N$625,0))</f>
        <v>13.293574704683587</v>
      </c>
      <c r="M23" s="45">
        <f t="shared" si="5"/>
        <v>13494.417291985572</v>
      </c>
      <c r="N23" s="28">
        <f t="shared" si="6"/>
        <v>2.254302482809328E-2</v>
      </c>
      <c r="O23" s="45"/>
      <c r="P23" s="45"/>
      <c r="Q23" s="45"/>
      <c r="R23" s="45"/>
      <c r="S23" s="45"/>
      <c r="T23" s="45"/>
      <c r="U23" s="45"/>
      <c r="V23" s="45"/>
      <c r="W23" s="45">
        <f t="shared" si="19"/>
        <v>22.137024070449989</v>
      </c>
      <c r="X23" s="45">
        <f t="shared" si="20"/>
        <v>144.31710394792498</v>
      </c>
      <c r="Y23" s="45">
        <f t="shared" si="21"/>
        <v>1605.6144711597451</v>
      </c>
      <c r="Z23" s="45">
        <f t="shared" si="22"/>
        <v>11709.046599106689</v>
      </c>
      <c r="AA23" s="45">
        <f t="shared" si="23"/>
        <v>8.5189960799999971E-3</v>
      </c>
      <c r="AB23" s="45">
        <f t="shared" si="24"/>
        <v>13.293574704683587</v>
      </c>
      <c r="AC23" s="45">
        <f t="shared" si="7"/>
        <v>13494.417291985572</v>
      </c>
      <c r="AD23" s="28">
        <f t="shared" si="8"/>
        <v>3.085200820672486E-2</v>
      </c>
    </row>
    <row r="24" spans="1:30">
      <c r="A24" s="12" t="s">
        <v>520</v>
      </c>
      <c r="B24" t="s">
        <v>280</v>
      </c>
      <c r="C24" t="s">
        <v>280</v>
      </c>
      <c r="D24" s="45">
        <f>INDEX('GCAM baselines'!$B$626:$J$656,MATCH($B24,'GCAM baselines'!$A$626:$A$656,0),MATCH(D$2,'GCAM baselines'!$B$625:$N$625,0))</f>
        <v>31.877510948599966</v>
      </c>
      <c r="E24" s="45">
        <f>INDEX('GCAM baselines'!$B$626:$J$656,MATCH($B24,'GCAM baselines'!$A$626:$A$656,0),MATCH(E$2,'GCAM baselines'!$B$625:$N$625,0))</f>
        <v>43.905895418565073</v>
      </c>
      <c r="F24" s="45">
        <f>INDEX('GCAM baselines'!$B$626:$J$656,MATCH($B24,'GCAM baselines'!$A$626:$A$656,0),MATCH(F$2,'GCAM baselines'!$B$625:$N$625,0))</f>
        <v>302.75146813262751</v>
      </c>
      <c r="G24" s="45">
        <f>INDEX('GCAM baselines'!$B$626:$J$656,MATCH($B24,'GCAM baselines'!$A$626:$A$656,0),MATCH(G$2,'GCAM baselines'!$B$625:$N$625,0))</f>
        <v>238.10035160014388</v>
      </c>
      <c r="H24" s="45">
        <f>INDEX('GCAM baselines'!$B$626:$J$656,MATCH($B24,'GCAM baselines'!$A$626:$A$656,0),MATCH(H$2,'GCAM baselines'!$B$625:$N$625,0))</f>
        <v>3960.8714251678803</v>
      </c>
      <c r="I24" s="45">
        <f>INDEX('GCAM baselines'!$B$626:$J$656,MATCH($B24,'GCAM baselines'!$A$626:$A$656,0),MATCH(I$2,'GCAM baselines'!$B$625:$N$625,0))</f>
        <v>32037.532956386214</v>
      </c>
      <c r="J24" s="45">
        <f>INDEX('GCAM baselines'!$B$626:$J$656,MATCH($B24,'GCAM baselines'!$A$626:$A$656,0),MATCH(J$2,'GCAM baselines'!$B$625:$N$625,0))</f>
        <v>20.440450638999991</v>
      </c>
      <c r="K24" s="45">
        <f>INDEX('GCAM baselines'!$B$626:$J$656,MATCH($B24,'GCAM baselines'!$A$626:$A$656,0),MATCH(K$2,'GCAM baselines'!$B$625:$N$625,0))</f>
        <v>3.8219353759999977E-2</v>
      </c>
      <c r="L24" s="45">
        <f>INDEX('GCAM baselines'!$B$626:$J$656,MATCH($B24,'GCAM baselines'!$A$626:$A$656,0),MATCH(L$2,'GCAM baselines'!$B$625:$N$625,0))</f>
        <v>1273.6742762512699</v>
      </c>
      <c r="M24" s="45">
        <f t="shared" si="5"/>
        <v>37909.192553898065</v>
      </c>
      <c r="N24" s="28">
        <f t="shared" si="6"/>
        <v>6.3328993795311095E-2</v>
      </c>
      <c r="O24" s="45"/>
      <c r="P24" s="45"/>
      <c r="Q24" s="45"/>
      <c r="R24" s="45"/>
      <c r="S24" s="45"/>
      <c r="T24" s="45"/>
      <c r="U24" s="45"/>
      <c r="V24" s="45"/>
      <c r="W24" s="45">
        <f t="shared" si="19"/>
        <v>31.877510948599966</v>
      </c>
      <c r="X24" s="45">
        <f t="shared" si="20"/>
        <v>43.905895418565073</v>
      </c>
      <c r="Y24" s="45">
        <f t="shared" si="21"/>
        <v>540.85181973277145</v>
      </c>
      <c r="Z24" s="45">
        <f t="shared" si="22"/>
        <v>35998.404381554094</v>
      </c>
      <c r="AA24" s="45">
        <f t="shared" si="23"/>
        <v>20.47866999275999</v>
      </c>
      <c r="AB24" s="45">
        <f t="shared" si="24"/>
        <v>1273.6742762512699</v>
      </c>
      <c r="AC24" s="45">
        <f t="shared" si="7"/>
        <v>37909.192553898058</v>
      </c>
      <c r="AD24" s="28">
        <f t="shared" si="8"/>
        <v>8.6671005829780767E-2</v>
      </c>
    </row>
    <row r="25" spans="1:30">
      <c r="A25" s="12" t="s">
        <v>520</v>
      </c>
      <c r="B25" t="s">
        <v>296</v>
      </c>
      <c r="C25" t="s">
        <v>296</v>
      </c>
      <c r="D25" s="45">
        <f>INDEX('GCAM baselines'!$B$626:$J$656,MATCH($B25,'GCAM baselines'!$A$626:$A$656,0),MATCH(D$2,'GCAM baselines'!$B$625:$N$625,0))</f>
        <v>18.119403571704989</v>
      </c>
      <c r="E25" s="45">
        <f>INDEX('GCAM baselines'!$B$626:$J$656,MATCH($B25,'GCAM baselines'!$A$626:$A$656,0),MATCH(E$2,'GCAM baselines'!$B$625:$N$625,0))</f>
        <v>81.178601977327617</v>
      </c>
      <c r="F25" s="45">
        <f>INDEX('GCAM baselines'!$B$626:$J$656,MATCH($B25,'GCAM baselines'!$A$626:$A$656,0),MATCH(F$2,'GCAM baselines'!$B$625:$N$625,0))</f>
        <v>258.45182018634983</v>
      </c>
      <c r="G25" s="45">
        <f>INDEX('GCAM baselines'!$B$626:$J$656,MATCH($B25,'GCAM baselines'!$A$626:$A$656,0),MATCH(G$2,'GCAM baselines'!$B$625:$N$625,0))</f>
        <v>100.01640563110946</v>
      </c>
      <c r="H25" s="45">
        <f>INDEX('GCAM baselines'!$B$626:$J$656,MATCH($B25,'GCAM baselines'!$A$626:$A$656,0),MATCH(H$2,'GCAM baselines'!$B$625:$N$625,0))</f>
        <v>2072.7557093022219</v>
      </c>
      <c r="I25" s="45">
        <f>INDEX('GCAM baselines'!$B$626:$J$656,MATCH($B25,'GCAM baselines'!$A$626:$A$656,0),MATCH(I$2,'GCAM baselines'!$B$625:$N$625,0))</f>
        <v>2175.7751239419445</v>
      </c>
      <c r="J25" s="45">
        <f>INDEX('GCAM baselines'!$B$626:$J$656,MATCH($B25,'GCAM baselines'!$A$626:$A$656,0),MATCH(J$2,'GCAM baselines'!$B$625:$N$625,0))</f>
        <v>0</v>
      </c>
      <c r="K25" s="45">
        <f>INDEX('GCAM baselines'!$B$626:$J$656,MATCH($B25,'GCAM baselines'!$A$626:$A$656,0),MATCH(K$2,'GCAM baselines'!$B$625:$N$625,0))</f>
        <v>3.3938489619999971E-3</v>
      </c>
      <c r="L25" s="45">
        <f>INDEX('GCAM baselines'!$B$626:$J$656,MATCH($B25,'GCAM baselines'!$A$626:$A$656,0),MATCH(L$2,'GCAM baselines'!$B$625:$N$625,0))</f>
        <v>187.40844140822901</v>
      </c>
      <c r="M25" s="45">
        <f t="shared" si="5"/>
        <v>4893.7088998678501</v>
      </c>
      <c r="N25" s="28">
        <f t="shared" si="6"/>
        <v>8.1751585744055232E-3</v>
      </c>
      <c r="O25" s="45"/>
      <c r="P25" s="45"/>
      <c r="Q25" s="45"/>
      <c r="R25" s="45"/>
      <c r="S25" s="45"/>
      <c r="T25" s="45"/>
      <c r="U25" s="45"/>
      <c r="V25" s="45"/>
      <c r="W25" s="45">
        <f t="shared" si="19"/>
        <v>18.119403571704989</v>
      </c>
      <c r="X25" s="45">
        <f t="shared" si="20"/>
        <v>81.178601977327617</v>
      </c>
      <c r="Y25" s="45">
        <f t="shared" si="21"/>
        <v>358.46822581745931</v>
      </c>
      <c r="Z25" s="45">
        <f t="shared" si="22"/>
        <v>4248.5308332441664</v>
      </c>
      <c r="AA25" s="45">
        <f t="shared" si="23"/>
        <v>3.3938489619999971E-3</v>
      </c>
      <c r="AB25" s="45">
        <f t="shared" si="24"/>
        <v>187.40844140822901</v>
      </c>
      <c r="AC25" s="45">
        <f t="shared" si="7"/>
        <v>4893.7088998678501</v>
      </c>
      <c r="AD25" s="28">
        <f t="shared" si="8"/>
        <v>1.1188385824537522E-2</v>
      </c>
    </row>
    <row r="26" spans="1:30">
      <c r="A26" s="12" t="s">
        <v>520</v>
      </c>
      <c r="B26" t="s">
        <v>386</v>
      </c>
      <c r="C26" t="s">
        <v>302</v>
      </c>
      <c r="D26" s="45">
        <f>INDEX('GCAM baselines'!$B$626:$J$656,MATCH($B26,'GCAM baselines'!$A$626:$A$656,0),MATCH(D$2,'GCAM baselines'!$B$625:$N$625,0))</f>
        <v>18.675052488753494</v>
      </c>
      <c r="E26" s="45">
        <f>INDEX('GCAM baselines'!$B$626:$J$656,MATCH($B26,'GCAM baselines'!$A$626:$A$656,0),MATCH(E$2,'GCAM baselines'!$B$625:$N$625,0))</f>
        <v>14.942338905239994</v>
      </c>
      <c r="F26" s="45">
        <f>INDEX('GCAM baselines'!$B$626:$J$656,MATCH($B26,'GCAM baselines'!$A$626:$A$656,0),MATCH(F$2,'GCAM baselines'!$B$625:$N$625,0))</f>
        <v>255.19502556944678</v>
      </c>
      <c r="G26" s="45">
        <f>INDEX('GCAM baselines'!$B$626:$J$656,MATCH($B26,'GCAM baselines'!$A$626:$A$656,0),MATCH(G$2,'GCAM baselines'!$B$625:$N$625,0))</f>
        <v>311.02583711242085</v>
      </c>
      <c r="H26" s="45">
        <f>INDEX('GCAM baselines'!$B$626:$J$656,MATCH($B26,'GCAM baselines'!$A$626:$A$656,0),MATCH(H$2,'GCAM baselines'!$B$625:$N$625,0))</f>
        <v>2417.0373942309398</v>
      </c>
      <c r="I26" s="45">
        <f>INDEX('GCAM baselines'!$B$626:$J$656,MATCH($B26,'GCAM baselines'!$A$626:$A$656,0),MATCH(I$2,'GCAM baselines'!$B$625:$N$625,0))</f>
        <v>1264.3575253255715</v>
      </c>
      <c r="J26" s="45">
        <f>INDEX('GCAM baselines'!$B$626:$J$656,MATCH($B26,'GCAM baselines'!$A$626:$A$656,0),MATCH(J$2,'GCAM baselines'!$B$625:$N$625,0))</f>
        <v>0</v>
      </c>
      <c r="K26" s="45">
        <f>INDEX('GCAM baselines'!$B$626:$J$656,MATCH($B26,'GCAM baselines'!$A$626:$A$656,0),MATCH(K$2,'GCAM baselines'!$B$625:$N$625,0))</f>
        <v>1.5830771487999992E-2</v>
      </c>
      <c r="L26" s="45">
        <f>INDEX('GCAM baselines'!$B$626:$J$656,MATCH($B26,'GCAM baselines'!$A$626:$A$656,0),MATCH(L$2,'GCAM baselines'!$B$625:$N$625,0))</f>
        <v>226.65365433858028</v>
      </c>
      <c r="M26" s="45">
        <f t="shared" ref="M26" si="25">SUM(D26:L26)</f>
        <v>4507.9026587424405</v>
      </c>
      <c r="N26" s="28">
        <f t="shared" ref="N26" si="26">M26/$M$33</f>
        <v>7.5306520733586929E-3</v>
      </c>
      <c r="O26" s="45"/>
      <c r="P26" s="45"/>
      <c r="Q26" s="45"/>
      <c r="R26" s="45"/>
      <c r="S26" s="45"/>
      <c r="T26" s="45"/>
      <c r="U26" s="45"/>
      <c r="V26" s="45"/>
      <c r="W26" s="45">
        <f t="shared" ref="W26" si="27">D26</f>
        <v>18.675052488753494</v>
      </c>
      <c r="X26" s="45">
        <f t="shared" ref="X26" si="28">E26</f>
        <v>14.942338905239994</v>
      </c>
      <c r="Y26" s="45">
        <f t="shared" ref="Y26" si="29">SUM(F26:G26)</f>
        <v>566.22086268186763</v>
      </c>
      <c r="Z26" s="45">
        <f t="shared" ref="Z26" si="30">SUM(H26:I26)</f>
        <v>3681.394919556511</v>
      </c>
      <c r="AA26" s="45">
        <f t="shared" ref="AA26" si="31">SUM(J26:K26)</f>
        <v>1.5830771487999992E-2</v>
      </c>
      <c r="AB26" s="45">
        <f t="shared" ref="AB26" si="32">L26</f>
        <v>226.65365433858028</v>
      </c>
      <c r="AC26" s="45">
        <f t="shared" ref="AC26" si="33">SUM(W26:AB26)</f>
        <v>4507.9026587424405</v>
      </c>
      <c r="AD26" s="28">
        <f t="shared" ref="AD26" si="34">AC26/$AC$33</f>
        <v>1.0306324964860683E-2</v>
      </c>
    </row>
    <row r="27" spans="1:30">
      <c r="A27" s="12" t="s">
        <v>520</v>
      </c>
      <c r="B27" t="s">
        <v>387</v>
      </c>
      <c r="C27" t="s">
        <v>298</v>
      </c>
      <c r="D27" s="45">
        <f>INDEX('GCAM baselines'!$B$626:$J$656,MATCH($B27,'GCAM baselines'!$A$626:$A$656,0),MATCH(D$2,'GCAM baselines'!$B$625:$N$625,0))</f>
        <v>18.194772582630392</v>
      </c>
      <c r="E27" s="45">
        <f>INDEX('GCAM baselines'!$B$626:$J$656,MATCH($B27,'GCAM baselines'!$A$626:$A$656,0),MATCH(E$2,'GCAM baselines'!$B$625:$N$625,0))</f>
        <v>13.519714170102974</v>
      </c>
      <c r="F27" s="45">
        <f>INDEX('GCAM baselines'!$B$626:$J$656,MATCH($B27,'GCAM baselines'!$A$626:$A$656,0),MATCH(F$2,'GCAM baselines'!$B$625:$N$625,0))</f>
        <v>245.57244185398608</v>
      </c>
      <c r="G27" s="45">
        <f>INDEX('GCAM baselines'!$B$626:$J$656,MATCH($B27,'GCAM baselines'!$A$626:$A$656,0),MATCH(G$2,'GCAM baselines'!$B$625:$N$625,0))</f>
        <v>167.52995793581962</v>
      </c>
      <c r="H27" s="45">
        <f>INDEX('GCAM baselines'!$B$626:$J$656,MATCH($B27,'GCAM baselines'!$A$626:$A$656,0),MATCH(H$2,'GCAM baselines'!$B$625:$N$625,0))</f>
        <v>5826.0767413026779</v>
      </c>
      <c r="I27" s="45">
        <f>INDEX('GCAM baselines'!$B$626:$J$656,MATCH($B27,'GCAM baselines'!$A$626:$A$656,0),MATCH(I$2,'GCAM baselines'!$B$625:$N$625,0))</f>
        <v>2125.4264435241657</v>
      </c>
      <c r="J27" s="45">
        <f>INDEX('GCAM baselines'!$B$626:$J$656,MATCH($B27,'GCAM baselines'!$A$626:$A$656,0),MATCH(J$2,'GCAM baselines'!$B$625:$N$625,0))</f>
        <v>0</v>
      </c>
      <c r="K27" s="45">
        <f>INDEX('GCAM baselines'!$B$626:$J$656,MATCH($B27,'GCAM baselines'!$A$626:$A$656,0),MATCH(K$2,'GCAM baselines'!$B$625:$N$625,0))</f>
        <v>6.1554144399999983E-2</v>
      </c>
      <c r="L27" s="45">
        <f>INDEX('GCAM baselines'!$B$626:$J$656,MATCH($B27,'GCAM baselines'!$A$626:$A$656,0),MATCH(L$2,'GCAM baselines'!$B$625:$N$625,0))</f>
        <v>514.41965308770045</v>
      </c>
      <c r="M27" s="45">
        <f t="shared" si="5"/>
        <v>8910.8012786014824</v>
      </c>
      <c r="N27" s="28">
        <f t="shared" si="6"/>
        <v>1.488589022521339E-2</v>
      </c>
      <c r="O27" s="45"/>
      <c r="P27" s="45"/>
      <c r="Q27" s="45"/>
      <c r="R27" s="45"/>
      <c r="S27" s="45"/>
      <c r="T27" s="45"/>
      <c r="U27" s="45"/>
      <c r="V27" s="45"/>
      <c r="W27" s="45">
        <f t="shared" si="19"/>
        <v>18.194772582630392</v>
      </c>
      <c r="X27" s="45">
        <f t="shared" si="20"/>
        <v>13.519714170102974</v>
      </c>
      <c r="Y27" s="45">
        <f t="shared" si="21"/>
        <v>413.1023997898057</v>
      </c>
      <c r="Z27" s="45">
        <f t="shared" si="22"/>
        <v>7951.5031848268436</v>
      </c>
      <c r="AA27" s="45">
        <f t="shared" si="23"/>
        <v>6.1554144399999983E-2</v>
      </c>
      <c r="AB27" s="45">
        <f t="shared" si="24"/>
        <v>514.41965308770045</v>
      </c>
      <c r="AC27" s="45">
        <f t="shared" si="7"/>
        <v>8910.8012786014824</v>
      </c>
      <c r="AD27" s="28">
        <f t="shared" si="8"/>
        <v>2.0372581359195251E-2</v>
      </c>
    </row>
    <row r="28" spans="1:30">
      <c r="A28" s="12" t="s">
        <v>520</v>
      </c>
      <c r="B28" t="s">
        <v>295</v>
      </c>
      <c r="C28" t="s">
        <v>295</v>
      </c>
      <c r="D28" s="45">
        <f>INDEX('GCAM baselines'!$B$626:$J$656,MATCH($B28,'GCAM baselines'!$A$626:$A$656,0),MATCH(D$2,'GCAM baselines'!$B$625:$N$625,0))</f>
        <v>14.739135083137491</v>
      </c>
      <c r="E28" s="45">
        <f>INDEX('GCAM baselines'!$B$626:$J$656,MATCH($B28,'GCAM baselines'!$A$626:$A$656,0),MATCH(E$2,'GCAM baselines'!$B$625:$N$625,0))</f>
        <v>4.9921753434539973</v>
      </c>
      <c r="F28" s="45">
        <f>INDEX('GCAM baselines'!$B$626:$J$656,MATCH($B28,'GCAM baselines'!$A$626:$A$656,0),MATCH(F$2,'GCAM baselines'!$B$625:$N$625,0))</f>
        <v>1140.1477679798868</v>
      </c>
      <c r="G28" s="45">
        <f>INDEX('GCAM baselines'!$B$626:$J$656,MATCH($B28,'GCAM baselines'!$A$626:$A$656,0),MATCH(G$2,'GCAM baselines'!$B$625:$N$625,0))</f>
        <v>277.35034597276342</v>
      </c>
      <c r="H28" s="45">
        <f>INDEX('GCAM baselines'!$B$626:$J$656,MATCH($B28,'GCAM baselines'!$A$626:$A$656,0),MATCH(H$2,'GCAM baselines'!$B$625:$N$625,0))</f>
        <v>8463.2748228591809</v>
      </c>
      <c r="I28" s="45">
        <f>INDEX('GCAM baselines'!$B$626:$J$656,MATCH($B28,'GCAM baselines'!$A$626:$A$656,0),MATCH(I$2,'GCAM baselines'!$B$625:$N$625,0))</f>
        <v>2642.0584425139673</v>
      </c>
      <c r="J28" s="45">
        <f>INDEX('GCAM baselines'!$B$626:$J$656,MATCH($B28,'GCAM baselines'!$A$626:$A$656,0),MATCH(J$2,'GCAM baselines'!$B$625:$N$625,0))</f>
        <v>0</v>
      </c>
      <c r="K28" s="45">
        <f>INDEX('GCAM baselines'!$B$626:$J$656,MATCH($B28,'GCAM baselines'!$A$626:$A$656,0),MATCH(K$2,'GCAM baselines'!$B$625:$N$625,0))</f>
        <v>7.7427171583999865E-2</v>
      </c>
      <c r="L28" s="45">
        <f>INDEX('GCAM baselines'!$B$626:$J$656,MATCH($B28,'GCAM baselines'!$A$626:$A$656,0),MATCH(L$2,'GCAM baselines'!$B$625:$N$625,0))</f>
        <v>44.369525640833203</v>
      </c>
      <c r="M28" s="45">
        <f t="shared" si="5"/>
        <v>12587.009642564808</v>
      </c>
      <c r="N28" s="28">
        <f t="shared" si="6"/>
        <v>2.1027159953939521E-2</v>
      </c>
      <c r="O28" s="45"/>
      <c r="P28" s="45"/>
      <c r="Q28" s="45"/>
      <c r="R28" s="45"/>
      <c r="S28" s="45"/>
      <c r="T28" s="45"/>
      <c r="U28" s="45"/>
      <c r="V28" s="45"/>
      <c r="W28" s="45">
        <f t="shared" si="19"/>
        <v>14.739135083137491</v>
      </c>
      <c r="X28" s="45">
        <f t="shared" si="20"/>
        <v>4.9921753434539973</v>
      </c>
      <c r="Y28" s="45">
        <f t="shared" si="21"/>
        <v>1417.4981139526503</v>
      </c>
      <c r="Z28" s="45">
        <f t="shared" si="22"/>
        <v>11105.333265373149</v>
      </c>
      <c r="AA28" s="45">
        <f t="shared" si="23"/>
        <v>7.7427171583999865E-2</v>
      </c>
      <c r="AB28" s="45">
        <f t="shared" si="24"/>
        <v>44.369525640833203</v>
      </c>
      <c r="AC28" s="45">
        <f t="shared" si="7"/>
        <v>12587.009642564808</v>
      </c>
      <c r="AD28" s="28">
        <f t="shared" si="8"/>
        <v>2.8777420794684403E-2</v>
      </c>
    </row>
    <row r="29" spans="1:30">
      <c r="A29" s="12" t="s">
        <v>519</v>
      </c>
      <c r="B29" t="s">
        <v>293</v>
      </c>
      <c r="C29" t="s">
        <v>293</v>
      </c>
      <c r="D29" s="45">
        <f>INDEX('GCAM baselines'!$B$626:$J$656,MATCH($B29,'GCAM baselines'!$A$626:$A$656,0),MATCH(D$2,'GCAM baselines'!$B$625:$N$625,0))</f>
        <v>31.472611467149989</v>
      </c>
      <c r="E29" s="45">
        <f>INDEX('GCAM baselines'!$B$626:$J$656,MATCH($B29,'GCAM baselines'!$A$626:$A$656,0),MATCH(E$2,'GCAM baselines'!$B$625:$N$625,0))</f>
        <v>201.15886342739287</v>
      </c>
      <c r="F29" s="45">
        <f>INDEX('GCAM baselines'!$B$626:$J$656,MATCH($B29,'GCAM baselines'!$A$626:$A$656,0),MATCH(F$2,'GCAM baselines'!$B$625:$N$625,0))</f>
        <v>129.59603653092438</v>
      </c>
      <c r="G29" s="45">
        <f>INDEX('GCAM baselines'!$B$626:$J$656,MATCH($B29,'GCAM baselines'!$A$626:$A$656,0),MATCH(G$2,'GCAM baselines'!$B$625:$N$625,0))</f>
        <v>172.55477524995121</v>
      </c>
      <c r="H29" s="45">
        <f>INDEX('GCAM baselines'!$B$626:$J$656,MATCH($B29,'GCAM baselines'!$A$626:$A$656,0),MATCH(H$2,'GCAM baselines'!$B$625:$N$625,0))</f>
        <v>737.83611143306541</v>
      </c>
      <c r="I29" s="45">
        <f>INDEX('GCAM baselines'!$B$626:$J$656,MATCH($B29,'GCAM baselines'!$A$626:$A$656,0),MATCH(I$2,'GCAM baselines'!$B$625:$N$625,0))</f>
        <v>1083.5653807236931</v>
      </c>
      <c r="J29" s="45">
        <f>INDEX('GCAM baselines'!$B$626:$J$656,MATCH($B29,'GCAM baselines'!$A$626:$A$656,0),MATCH(J$2,'GCAM baselines'!$B$625:$N$625,0))</f>
        <v>0</v>
      </c>
      <c r="K29" s="45">
        <f>INDEX('GCAM baselines'!$B$626:$J$656,MATCH($B29,'GCAM baselines'!$A$626:$A$656,0),MATCH(K$2,'GCAM baselines'!$B$625:$N$625,0))</f>
        <v>5.9097542839999996E-2</v>
      </c>
      <c r="L29" s="45">
        <f>INDEX('GCAM baselines'!$B$626:$J$656,MATCH($B29,'GCAM baselines'!$A$626:$A$656,0),MATCH(L$2,'GCAM baselines'!$B$625:$N$625,0))</f>
        <v>1.5607944298299987</v>
      </c>
      <c r="M29" s="45">
        <f t="shared" si="5"/>
        <v>2357.8036708048467</v>
      </c>
      <c r="N29" s="28">
        <f t="shared" si="6"/>
        <v>3.9388159963224569E-3</v>
      </c>
      <c r="O29" s="45" cm="1">
        <f t="array" ref="O29:U29">TRANSPOSE('EPS non-CO2 baselines'!AI507:AI513)</f>
        <v>7.0669188300000005</v>
      </c>
      <c r="P29" s="45">
        <v>50.773435900000003</v>
      </c>
      <c r="Q29" s="45">
        <v>1.13445821</v>
      </c>
      <c r="R29" s="45">
        <v>0.79710888999999996</v>
      </c>
      <c r="S29" s="45">
        <v>2567.4712205000005</v>
      </c>
      <c r="T29" s="45">
        <v>0.51867740000000007</v>
      </c>
      <c r="U29" s="45">
        <v>810.7674999999997</v>
      </c>
      <c r="V29" s="45">
        <f>SUM(O29:U29)</f>
        <v>3438.5293197299998</v>
      </c>
      <c r="W29" s="65">
        <f>O29</f>
        <v>7.0669188300000005</v>
      </c>
      <c r="X29" s="65">
        <f>P29</f>
        <v>50.773435900000003</v>
      </c>
      <c r="Y29" s="65">
        <f>SUM(Q29:R29)</f>
        <v>1.9315671000000001</v>
      </c>
      <c r="Z29" s="65">
        <f>S29</f>
        <v>2567.4712205000005</v>
      </c>
      <c r="AA29" s="65">
        <f>T29</f>
        <v>0.51867740000000007</v>
      </c>
      <c r="AB29" s="65">
        <f>U29</f>
        <v>810.7674999999997</v>
      </c>
      <c r="AC29" s="65">
        <f t="shared" si="7"/>
        <v>3438.5293197299998</v>
      </c>
      <c r="AD29" s="28">
        <f t="shared" si="8"/>
        <v>7.8614387339554816E-3</v>
      </c>
    </row>
    <row r="30" spans="1:30">
      <c r="A30" s="12" t="s">
        <v>520</v>
      </c>
      <c r="B30" t="s">
        <v>281</v>
      </c>
      <c r="C30" t="s">
        <v>281</v>
      </c>
      <c r="D30" s="45">
        <f>INDEX('GCAM baselines'!$B$626:$J$656,MATCH($B30,'GCAM baselines'!$A$626:$A$656,0),MATCH(D$2,'GCAM baselines'!$B$625:$N$625,0))</f>
        <v>71.993319251424879</v>
      </c>
      <c r="E30" s="45">
        <f>INDEX('GCAM baselines'!$B$626:$J$656,MATCH($B30,'GCAM baselines'!$A$626:$A$656,0),MATCH(E$2,'GCAM baselines'!$B$625:$N$625,0))</f>
        <v>241.72805203979493</v>
      </c>
      <c r="F30" s="45">
        <f>INDEX('GCAM baselines'!$B$626:$J$656,MATCH($B30,'GCAM baselines'!$A$626:$A$656,0),MATCH(F$2,'GCAM baselines'!$B$625:$N$625,0))</f>
        <v>2655.6126102962212</v>
      </c>
      <c r="G30" s="45">
        <f>INDEX('GCAM baselines'!$B$626:$J$656,MATCH($B30,'GCAM baselines'!$A$626:$A$656,0),MATCH(G$2,'GCAM baselines'!$B$625:$N$625,0))</f>
        <v>2163.4130262104964</v>
      </c>
      <c r="H30" s="45">
        <f>INDEX('GCAM baselines'!$B$626:$J$656,MATCH($B30,'GCAM baselines'!$A$626:$A$656,0),MATCH(H$2,'GCAM baselines'!$B$625:$N$625,0))</f>
        <v>17964.737631942036</v>
      </c>
      <c r="I30" s="45">
        <f>INDEX('GCAM baselines'!$B$626:$J$656,MATCH($B30,'GCAM baselines'!$A$626:$A$656,0),MATCH(I$2,'GCAM baselines'!$B$625:$N$625,0))</f>
        <v>6964.8284113521331</v>
      </c>
      <c r="J30" s="45">
        <f>INDEX('GCAM baselines'!$B$626:$J$656,MATCH($B30,'GCAM baselines'!$A$626:$A$656,0),MATCH(J$2,'GCAM baselines'!$B$625:$N$625,0))</f>
        <v>0</v>
      </c>
      <c r="K30" s="45">
        <f>INDEX('GCAM baselines'!$B$626:$J$656,MATCH($B30,'GCAM baselines'!$A$626:$A$656,0),MATCH(K$2,'GCAM baselines'!$B$625:$N$625,0))</f>
        <v>3.2908385691999997E-2</v>
      </c>
      <c r="L30" s="45">
        <f>INDEX('GCAM baselines'!$B$626:$J$656,MATCH($B30,'GCAM baselines'!$A$626:$A$656,0),MATCH(L$2,'GCAM baselines'!$B$625:$N$625,0))</f>
        <v>1179.8677390970495</v>
      </c>
      <c r="M30" s="45">
        <f t="shared" si="5"/>
        <v>31242.213698574848</v>
      </c>
      <c r="N30" s="28">
        <f t="shared" si="6"/>
        <v>5.2191508818232105E-2</v>
      </c>
      <c r="O30" s="45"/>
      <c r="P30" s="45"/>
      <c r="Q30" s="45"/>
      <c r="R30" s="45"/>
      <c r="S30" s="45"/>
      <c r="T30" s="45"/>
      <c r="U30" s="45"/>
      <c r="V30" s="45"/>
      <c r="W30" s="45">
        <f t="shared" si="19"/>
        <v>71.993319251424879</v>
      </c>
      <c r="X30" s="45">
        <f t="shared" si="20"/>
        <v>241.72805203979493</v>
      </c>
      <c r="Y30" s="45">
        <f t="shared" si="21"/>
        <v>4819.025636506718</v>
      </c>
      <c r="Z30" s="45">
        <f t="shared" si="22"/>
        <v>24929.56604329417</v>
      </c>
      <c r="AA30" s="45">
        <f t="shared" si="23"/>
        <v>3.2908385691999997E-2</v>
      </c>
      <c r="AB30" s="45">
        <f t="shared" si="24"/>
        <v>1179.8677390970495</v>
      </c>
      <c r="AC30" s="45">
        <f t="shared" si="7"/>
        <v>31242.213698574848</v>
      </c>
      <c r="AD30" s="28">
        <f t="shared" si="8"/>
        <v>7.1428429443718258E-2</v>
      </c>
    </row>
    <row r="31" spans="1:30">
      <c r="A31" s="12" t="s">
        <v>520</v>
      </c>
      <c r="B31" t="s">
        <v>301</v>
      </c>
      <c r="C31" t="s">
        <v>301</v>
      </c>
      <c r="D31" s="45">
        <f>INDEX('GCAM baselines'!$B$626:$J$656,MATCH($B31,'GCAM baselines'!$A$626:$A$656,0),MATCH(D$2,'GCAM baselines'!$B$625:$N$625,0))</f>
        <v>16.308957100364992</v>
      </c>
      <c r="E31" s="45">
        <f>INDEX('GCAM baselines'!$B$626:$J$656,MATCH($B31,'GCAM baselines'!$A$626:$A$656,0),MATCH(E$2,'GCAM baselines'!$B$625:$N$625,0))</f>
        <v>102.44534816869147</v>
      </c>
      <c r="F31" s="45">
        <f>INDEX('GCAM baselines'!$B$626:$J$656,MATCH($B31,'GCAM baselines'!$A$626:$A$656,0),MATCH(F$2,'GCAM baselines'!$B$625:$N$625,0))</f>
        <v>270.036206852747</v>
      </c>
      <c r="G31" s="45">
        <f>INDEX('GCAM baselines'!$B$626:$J$656,MATCH($B31,'GCAM baselines'!$A$626:$A$656,0),MATCH(G$2,'GCAM baselines'!$B$625:$N$625,0))</f>
        <v>128.51204904187688</v>
      </c>
      <c r="H31" s="45">
        <f>INDEX('GCAM baselines'!$B$626:$J$656,MATCH($B31,'GCAM baselines'!$A$626:$A$656,0),MATCH(H$2,'GCAM baselines'!$B$625:$N$625,0))</f>
        <v>0</v>
      </c>
      <c r="I31" s="45">
        <f>INDEX('GCAM baselines'!$B$626:$J$656,MATCH($B31,'GCAM baselines'!$A$626:$A$656,0),MATCH(I$2,'GCAM baselines'!$B$625:$N$625,0))</f>
        <v>575.46309037749427</v>
      </c>
      <c r="J31" s="45">
        <f>INDEX('GCAM baselines'!$B$626:$J$656,MATCH($B31,'GCAM baselines'!$A$626:$A$656,0),MATCH(J$2,'GCAM baselines'!$B$625:$N$625,0))</f>
        <v>0</v>
      </c>
      <c r="K31" s="45">
        <f>INDEX('GCAM baselines'!$B$626:$J$656,MATCH($B31,'GCAM baselines'!$A$626:$A$656,0),MATCH(K$2,'GCAM baselines'!$B$625:$N$625,0))</f>
        <v>1.2913712559999987E-3</v>
      </c>
      <c r="L31" s="45">
        <f>INDEX('GCAM baselines'!$B$626:$J$656,MATCH($B31,'GCAM baselines'!$A$626:$A$656,0),MATCH(L$2,'GCAM baselines'!$B$625:$N$625,0))</f>
        <v>0</v>
      </c>
      <c r="M31" s="45">
        <f t="shared" si="5"/>
        <v>1092.7669429124305</v>
      </c>
      <c r="N31" s="28">
        <f t="shared" si="6"/>
        <v>1.8255158257203872E-3</v>
      </c>
      <c r="O31" s="45"/>
      <c r="P31" s="45"/>
      <c r="Q31" s="45"/>
      <c r="R31" s="45"/>
      <c r="S31" s="45"/>
      <c r="T31" s="45"/>
      <c r="U31" s="45"/>
      <c r="V31" s="45"/>
      <c r="W31" s="45">
        <f t="shared" si="19"/>
        <v>16.308957100364992</v>
      </c>
      <c r="X31" s="45">
        <f t="shared" si="20"/>
        <v>102.44534816869147</v>
      </c>
      <c r="Y31" s="45">
        <f t="shared" si="21"/>
        <v>398.54825589462388</v>
      </c>
      <c r="Z31" s="45">
        <f t="shared" si="22"/>
        <v>575.46309037749427</v>
      </c>
      <c r="AA31" s="45">
        <f t="shared" si="23"/>
        <v>1.2913712559999987E-3</v>
      </c>
      <c r="AB31" s="45">
        <f t="shared" si="24"/>
        <v>0</v>
      </c>
      <c r="AC31" s="45">
        <f t="shared" si="7"/>
        <v>1092.7669429124305</v>
      </c>
      <c r="AD31" s="28">
        <f t="shared" si="8"/>
        <v>2.4983705454843875E-3</v>
      </c>
    </row>
    <row r="32" spans="1:30">
      <c r="A32" s="12" t="s">
        <v>519</v>
      </c>
      <c r="B32" t="s">
        <v>276</v>
      </c>
      <c r="C32" t="s">
        <v>276</v>
      </c>
      <c r="D32" s="45">
        <f>INDEX('GCAM baselines'!$B$626:$J$656,MATCH($B32,'GCAM baselines'!$A$626:$A$656,0),MATCH(D$2,'GCAM baselines'!$B$625:$N$625,0))</f>
        <v>0</v>
      </c>
      <c r="E32" s="45">
        <f>INDEX('GCAM baselines'!$B$626:$J$656,MATCH($B32,'GCAM baselines'!$A$626:$A$656,0),MATCH(E$2,'GCAM baselines'!$B$625:$N$625,0))</f>
        <v>0</v>
      </c>
      <c r="F32" s="45">
        <f>INDEX('GCAM baselines'!$B$626:$J$656,MATCH($B32,'GCAM baselines'!$A$626:$A$656,0),MATCH(F$2,'GCAM baselines'!$B$625:$N$625,0))</f>
        <v>0</v>
      </c>
      <c r="G32" s="45">
        <f>INDEX('GCAM baselines'!$B$626:$J$656,MATCH($B32,'GCAM baselines'!$A$626:$A$656,0),MATCH(G$2,'GCAM baselines'!$B$625:$N$625,0))</f>
        <v>0</v>
      </c>
      <c r="H32" s="45">
        <f>INDEX('GCAM baselines'!$B$626:$J$656,MATCH($B32,'GCAM baselines'!$A$626:$A$656,0),MATCH(H$2,'GCAM baselines'!$B$625:$N$625,0))</f>
        <v>16786.034531088433</v>
      </c>
      <c r="I32" s="45">
        <f>INDEX('GCAM baselines'!$B$626:$J$656,MATCH($B32,'GCAM baselines'!$A$626:$A$656,0),MATCH(I$2,'GCAM baselines'!$B$625:$N$625,0))</f>
        <v>27014.686271055103</v>
      </c>
      <c r="J32" s="45">
        <f>INDEX('GCAM baselines'!$B$626:$J$656,MATCH($B32,'GCAM baselines'!$A$626:$A$656,0),MATCH(J$2,'GCAM baselines'!$B$625:$N$625,0))</f>
        <v>0</v>
      </c>
      <c r="K32" s="45">
        <f>INDEX('GCAM baselines'!$B$626:$J$656,MATCH($B32,'GCAM baselines'!$A$626:$A$656,0),MATCH(K$2,'GCAM baselines'!$B$625:$N$625,0))</f>
        <v>0.34490742831999999</v>
      </c>
      <c r="L32" s="45">
        <f>INDEX('GCAM baselines'!$B$626:$J$656,MATCH($B32,'GCAM baselines'!$A$626:$A$656,0),MATCH(L$2,'GCAM baselines'!$B$625:$N$625,0))</f>
        <v>697.14863506386564</v>
      </c>
      <c r="M32" s="45">
        <f t="shared" si="5"/>
        <v>44498.214344635722</v>
      </c>
      <c r="N32" s="28">
        <f t="shared" si="6"/>
        <v>7.4336248025522536E-2</v>
      </c>
      <c r="O32" s="45" cm="1">
        <f t="array" ref="O32:U32">TRANSPOSE('EPS non-CO2 baselines'!AI95:AI101)</f>
        <v>135.76170830000001</v>
      </c>
      <c r="P32" s="45">
        <v>151.86528050000004</v>
      </c>
      <c r="Q32" s="45">
        <v>13.12000759</v>
      </c>
      <c r="R32" s="45">
        <v>11.892934890000001</v>
      </c>
      <c r="S32" s="45">
        <v>37316.074350000003</v>
      </c>
      <c r="T32" s="45">
        <v>3.1757252299999998</v>
      </c>
      <c r="U32" s="45">
        <v>1427.7029999999997</v>
      </c>
      <c r="V32" s="45">
        <f>SUM(O32:U32)</f>
        <v>39059.593006510004</v>
      </c>
      <c r="W32" s="65">
        <f>O32</f>
        <v>135.76170830000001</v>
      </c>
      <c r="X32" s="65">
        <f>P32</f>
        <v>151.86528050000004</v>
      </c>
      <c r="Y32" s="65">
        <f>SUM(Q32:R32)</f>
        <v>25.01294248</v>
      </c>
      <c r="Z32" s="65">
        <f>S32</f>
        <v>37316.074350000003</v>
      </c>
      <c r="AA32" s="65">
        <f>T32</f>
        <v>3.1757252299999998</v>
      </c>
      <c r="AB32" s="65">
        <f>U32</f>
        <v>1427.7029999999997</v>
      </c>
      <c r="AC32" s="65">
        <f t="shared" ref="AC32" si="35">SUM(W32:AB32)</f>
        <v>39059.593006510004</v>
      </c>
      <c r="AD32" s="28">
        <f t="shared" si="8"/>
        <v>8.9301142680972015E-2</v>
      </c>
    </row>
    <row r="33" spans="1:33">
      <c r="D33" s="46">
        <f>SUM(D3:D32)</f>
        <v>1565.7600418059851</v>
      </c>
      <c r="E33" s="46">
        <f t="shared" ref="E33:AD33" si="36">SUM(E3:E32)</f>
        <v>7165.8218985090825</v>
      </c>
      <c r="F33" s="46">
        <f t="shared" si="36"/>
        <v>41427.052089287179</v>
      </c>
      <c r="G33" s="46">
        <f t="shared" si="36"/>
        <v>18369.281154425607</v>
      </c>
      <c r="H33" s="46">
        <f t="shared" si="36"/>
        <v>271414.9343874547</v>
      </c>
      <c r="I33" s="46">
        <f t="shared" si="36"/>
        <v>239161.33893301178</v>
      </c>
      <c r="J33" s="46">
        <f t="shared" si="36"/>
        <v>125.43472931519985</v>
      </c>
      <c r="K33" s="46">
        <f t="shared" si="36"/>
        <v>1.7553205801824001</v>
      </c>
      <c r="L33" s="46">
        <f t="shared" si="36"/>
        <v>19375.835645575517</v>
      </c>
      <c r="M33" s="46">
        <f t="shared" si="36"/>
        <v>598607.21419996535</v>
      </c>
      <c r="N33" s="47">
        <f t="shared" si="36"/>
        <v>0.99999999999999978</v>
      </c>
      <c r="O33" s="46">
        <f t="shared" si="36"/>
        <v>1539.65348062</v>
      </c>
      <c r="P33" s="46">
        <f t="shared" si="36"/>
        <v>1188.1105394000001</v>
      </c>
      <c r="Q33" s="46">
        <f t="shared" si="36"/>
        <v>414.10374861999998</v>
      </c>
      <c r="R33" s="46"/>
      <c r="S33" s="46">
        <f t="shared" si="36"/>
        <v>229029.23227550002</v>
      </c>
      <c r="T33" s="46">
        <f t="shared" si="36"/>
        <v>75.362813489999994</v>
      </c>
      <c r="U33" s="46">
        <f t="shared" si="36"/>
        <v>4381.6913549999999</v>
      </c>
      <c r="V33" s="46">
        <f t="shared" si="36"/>
        <v>236683.41586466</v>
      </c>
      <c r="W33" s="46">
        <f t="shared" si="36"/>
        <v>2022.8067882520295</v>
      </c>
      <c r="X33" s="46">
        <f t="shared" si="36"/>
        <v>5630.9591465297326</v>
      </c>
      <c r="Y33" s="46">
        <f t="shared" si="36"/>
        <v>40172.985342297274</v>
      </c>
      <c r="Z33" s="46">
        <f t="shared" si="36"/>
        <v>372331.9503702349</v>
      </c>
      <c r="AA33" s="46">
        <f t="shared" si="36"/>
        <v>122.07870897723427</v>
      </c>
      <c r="AB33" s="46">
        <f t="shared" si="36"/>
        <v>17111.080866025477</v>
      </c>
      <c r="AC33" s="46">
        <f t="shared" si="36"/>
        <v>437391.86122231657</v>
      </c>
      <c r="AD33" s="47">
        <f t="shared" si="36"/>
        <v>1.0000000000000004</v>
      </c>
    </row>
    <row r="34" spans="1:33">
      <c r="W34" s="77">
        <f>W33/$AC$33</f>
        <v>4.6247014807252705E-3</v>
      </c>
      <c r="X34" s="77">
        <f t="shared" ref="X34:AB34" si="37">X33/$AC$33</f>
        <v>1.2873945872686554E-2</v>
      </c>
      <c r="Y34" s="77">
        <f t="shared" si="37"/>
        <v>9.1846668637206849E-2</v>
      </c>
      <c r="Z34" s="77">
        <f>Z33/$AC$33</f>
        <v>0.85125486635652514</v>
      </c>
      <c r="AA34" s="77">
        <f t="shared" si="37"/>
        <v>2.7910603694380212E-4</v>
      </c>
      <c r="AB34" s="77">
        <f t="shared" si="37"/>
        <v>3.9120711615912518E-2</v>
      </c>
    </row>
    <row r="36" spans="1:33">
      <c r="A36" s="83" t="s">
        <v>598</v>
      </c>
      <c r="W36" s="34"/>
      <c r="X36" s="34"/>
      <c r="Y36" s="34"/>
      <c r="Z36" s="34"/>
      <c r="AA36" s="34"/>
      <c r="AB36" s="34"/>
    </row>
    <row r="37" spans="1:33" ht="28.8">
      <c r="A37" s="55" t="s">
        <v>620</v>
      </c>
      <c r="B37" s="58">
        <f>M33/1000</f>
        <v>598.60721419996537</v>
      </c>
    </row>
    <row r="38" spans="1:33" ht="28.8">
      <c r="A38" s="55" t="s">
        <v>621</v>
      </c>
      <c r="B38" s="58">
        <f>AC33/1000</f>
        <v>437.39186122231655</v>
      </c>
    </row>
    <row r="42" spans="1:33">
      <c r="D42" s="201">
        <f>SUM(D9:D41)</f>
        <v>2956.8103603609743</v>
      </c>
      <c r="Z42" s="201">
        <f>SUM(Z10:Z41)</f>
        <v>640717.70288913872</v>
      </c>
      <c r="AG42">
        <f>SUM(AG10:AG41)</f>
        <v>0</v>
      </c>
    </row>
    <row r="45" spans="1:33">
      <c r="AE45" s="34"/>
    </row>
    <row r="46" spans="1:33">
      <c r="AE46" s="34"/>
    </row>
    <row r="47" spans="1:33">
      <c r="AE47" s="34"/>
    </row>
    <row r="48" spans="1:33">
      <c r="B48">
        <f>AG42/1000</f>
        <v>0</v>
      </c>
      <c r="C48">
        <f>ROUND(B48,-1)</f>
        <v>0</v>
      </c>
      <c r="AE48" s="34"/>
    </row>
    <row r="49" spans="31:31">
      <c r="AE49" s="34"/>
    </row>
    <row r="50" spans="31:31">
      <c r="AE50" s="34"/>
    </row>
    <row r="70" spans="31:32">
      <c r="AE70" s="78" t="s">
        <v>629</v>
      </c>
      <c r="AF70" s="78"/>
    </row>
    <row r="71" spans="31:32" ht="28.8">
      <c r="AE71" s="79" t="s">
        <v>79</v>
      </c>
      <c r="AF71" s="80">
        <f t="array" ref="AF71:AF76">TRANSPOSE(W34:AB34)</f>
        <v>4.6247014807252705E-3</v>
      </c>
    </row>
    <row r="72" spans="31:32">
      <c r="AE72" s="79" t="s">
        <v>636</v>
      </c>
      <c r="AF72" s="80">
        <v>1.2873945872686554E-2</v>
      </c>
    </row>
    <row r="73" spans="31:32">
      <c r="AE73" s="79" t="s">
        <v>83</v>
      </c>
      <c r="AF73" s="80">
        <v>9.1846668637206849E-2</v>
      </c>
    </row>
    <row r="74" spans="31:32">
      <c r="AE74" s="79" t="s">
        <v>85</v>
      </c>
      <c r="AF74" s="80">
        <v>0.85125486635652514</v>
      </c>
    </row>
    <row r="75" spans="31:32" ht="57.6">
      <c r="AE75" s="79" t="s">
        <v>87</v>
      </c>
      <c r="AF75" s="80">
        <v>2.7910603694380212E-4</v>
      </c>
    </row>
    <row r="76" spans="31:32">
      <c r="AE76" s="79" t="s">
        <v>103</v>
      </c>
      <c r="AF76" s="80">
        <v>3.9120711615912518E-2</v>
      </c>
    </row>
  </sheetData>
  <mergeCells count="3">
    <mergeCell ref="D1:L1"/>
    <mergeCell ref="O1:V1"/>
    <mergeCell ref="W1:AD1"/>
  </mergeCells>
  <pageMargins left="0.7" right="0.7" top="0.75" bottom="0.75" header="0.3" footer="0.3"/>
  <pageSetup orientation="portrait" r:id="rId1"/>
  <ignoredErrors>
    <ignoredError sqref="W9:AB9 W20:AC20" formula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AF62-09EE-4B06-96D9-B26D10123628}">
  <sheetPr codeName="Sheet13">
    <tabColor theme="9" tint="0.59999389629810485"/>
  </sheetPr>
  <dimension ref="A1:Q30"/>
  <sheetViews>
    <sheetView zoomScale="70" zoomScaleNormal="70" workbookViewId="0">
      <selection activeCell="D22" sqref="D22"/>
    </sheetView>
  </sheetViews>
  <sheetFormatPr defaultRowHeight="14.4"/>
  <cols>
    <col min="1" max="1" width="64.21875" style="20" customWidth="1"/>
    <col min="2" max="2" width="64.21875" bestFit="1" customWidth="1"/>
    <col min="3" max="4" width="15.44140625" customWidth="1"/>
    <col min="5" max="5" width="55.77734375" style="20" customWidth="1"/>
  </cols>
  <sheetData>
    <row r="1" spans="1:17">
      <c r="A1" s="87">
        <v>2021</v>
      </c>
    </row>
    <row r="2" spans="1:17">
      <c r="A2" s="87">
        <v>2022</v>
      </c>
    </row>
    <row r="4" spans="1:17">
      <c r="A4" s="88" t="s">
        <v>637</v>
      </c>
      <c r="B4" s="5"/>
      <c r="C4" s="5"/>
      <c r="D4" s="5"/>
      <c r="E4" s="10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6" spans="1:17" s="26" customFormat="1" ht="28.8">
      <c r="A6" s="26" t="s">
        <v>638</v>
      </c>
      <c r="B6" s="26" t="s">
        <v>639</v>
      </c>
      <c r="C6" s="26" t="s">
        <v>640</v>
      </c>
      <c r="D6" s="26" t="s">
        <v>641</v>
      </c>
      <c r="E6" s="26" t="s">
        <v>74</v>
      </c>
    </row>
    <row r="7" spans="1:17" ht="43.2">
      <c r="A7" s="84" t="s">
        <v>642</v>
      </c>
      <c r="B7" s="85" t="s">
        <v>643</v>
      </c>
      <c r="C7" s="89"/>
      <c r="D7" s="89">
        <v>20</v>
      </c>
    </row>
    <row r="8" spans="1:17" ht="86.4">
      <c r="A8" s="84" t="s">
        <v>644</v>
      </c>
      <c r="B8" s="84" t="s">
        <v>645</v>
      </c>
      <c r="C8" s="89">
        <v>20</v>
      </c>
    </row>
    <row r="9" spans="1:17" ht="100.8">
      <c r="A9" s="90" t="s">
        <v>646</v>
      </c>
      <c r="B9" s="84" t="s">
        <v>647</v>
      </c>
      <c r="C9" s="89">
        <v>3.4</v>
      </c>
      <c r="D9" s="89"/>
    </row>
    <row r="10" spans="1:17" ht="28.8">
      <c r="A10" s="84" t="s">
        <v>648</v>
      </c>
      <c r="B10" s="84" t="s">
        <v>649</v>
      </c>
      <c r="C10" s="89">
        <v>0.8</v>
      </c>
    </row>
    <row r="11" spans="1:17" ht="57.6">
      <c r="A11" s="84" t="s">
        <v>650</v>
      </c>
      <c r="B11" s="84" t="s">
        <v>651</v>
      </c>
      <c r="D11" s="89">
        <v>28</v>
      </c>
    </row>
    <row r="13" spans="1:17">
      <c r="B13" s="86" t="s">
        <v>164</v>
      </c>
      <c r="C13" s="126">
        <f>SUM(C7:C11)</f>
        <v>24.2</v>
      </c>
      <c r="D13" s="126">
        <f>SUM(D7:D11)</f>
        <v>48</v>
      </c>
    </row>
    <row r="15" spans="1:17">
      <c r="A15" s="88" t="s">
        <v>652</v>
      </c>
      <c r="B15" s="5"/>
      <c r="C15" s="5"/>
      <c r="D15" s="5"/>
      <c r="E15" s="10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7" spans="1:5" ht="28.8">
      <c r="A17" s="26" t="s">
        <v>638</v>
      </c>
      <c r="B17" s="26" t="s">
        <v>640</v>
      </c>
      <c r="C17" s="26" t="s">
        <v>641</v>
      </c>
      <c r="D17" s="127" t="s">
        <v>653</v>
      </c>
      <c r="E17" s="26" t="s">
        <v>74</v>
      </c>
    </row>
    <row r="18" spans="1:5" ht="57.6">
      <c r="A18" s="20" t="s">
        <v>654</v>
      </c>
      <c r="B18" s="89">
        <v>51</v>
      </c>
      <c r="D18" s="128">
        <v>20</v>
      </c>
      <c r="E18" s="20" t="s">
        <v>655</v>
      </c>
    </row>
    <row r="19" spans="1:5" ht="28.8">
      <c r="A19" s="20" t="s">
        <v>656</v>
      </c>
      <c r="B19" s="89">
        <v>0.6</v>
      </c>
      <c r="D19" s="128"/>
    </row>
    <row r="20" spans="1:5" ht="28.8">
      <c r="A20" s="20" t="s">
        <v>657</v>
      </c>
      <c r="B20" s="89">
        <v>0.5</v>
      </c>
      <c r="D20" s="128"/>
    </row>
    <row r="21" spans="1:5" ht="28.8">
      <c r="A21" s="20" t="s">
        <v>658</v>
      </c>
      <c r="C21" s="89">
        <v>2</v>
      </c>
      <c r="D21" s="128"/>
    </row>
    <row r="22" spans="1:5" ht="28.8">
      <c r="A22" s="20" t="s">
        <v>659</v>
      </c>
      <c r="B22" s="89">
        <v>4</v>
      </c>
      <c r="D22" s="128"/>
    </row>
    <row r="23" spans="1:5">
      <c r="A23" s="20" t="s">
        <v>660</v>
      </c>
      <c r="B23" s="89">
        <v>0.7</v>
      </c>
      <c r="D23" s="128"/>
    </row>
    <row r="24" spans="1:5">
      <c r="A24" s="20" t="s">
        <v>661</v>
      </c>
      <c r="B24" s="89">
        <v>4.2</v>
      </c>
      <c r="D24" s="128"/>
    </row>
    <row r="25" spans="1:5" ht="57.6">
      <c r="A25" s="20" t="s">
        <v>662</v>
      </c>
      <c r="C25" s="89">
        <v>29</v>
      </c>
      <c r="D25" s="128">
        <v>16</v>
      </c>
      <c r="E25" s="20" t="s">
        <v>663</v>
      </c>
    </row>
    <row r="26" spans="1:5" ht="43.2">
      <c r="A26" s="20" t="s">
        <v>664</v>
      </c>
      <c r="B26" s="89">
        <v>0.7</v>
      </c>
      <c r="D26" s="128"/>
    </row>
    <row r="27" spans="1:5" ht="57.6">
      <c r="A27" s="20" t="s">
        <v>665</v>
      </c>
      <c r="B27" s="89">
        <v>2</v>
      </c>
      <c r="D27" s="128"/>
    </row>
    <row r="28" spans="1:5" ht="28.8">
      <c r="A28" s="20" t="s">
        <v>666</v>
      </c>
      <c r="B28" s="89">
        <v>0.4</v>
      </c>
      <c r="D28" s="128"/>
    </row>
    <row r="29" spans="1:5">
      <c r="D29" s="128"/>
    </row>
    <row r="30" spans="1:5">
      <c r="A30" s="86" t="s">
        <v>164</v>
      </c>
      <c r="B30" s="126">
        <f>SUM(B18:B28)</f>
        <v>64.100000000000009</v>
      </c>
      <c r="C30" s="126">
        <f>SUM(C18:C28)</f>
        <v>31</v>
      </c>
      <c r="D30" s="129">
        <f>SUM(C13:D13,B30:C30)-SUM(D18:D28)</f>
        <v>131.30000000000001</v>
      </c>
      <c r="E30" s="130" t="s">
        <v>667</v>
      </c>
    </row>
  </sheetData>
  <hyperlinks>
    <hyperlink ref="A1" location="'Policy Wins Data'!A4" display="'Policy Wins Data'!A4" xr:uid="{4D656AE8-6448-4020-9D31-3D580F6CE218}"/>
    <hyperlink ref="A2" location="'Policy Wins Data'!A15" display="'Policy Wins Data'!A15" xr:uid="{7C62A050-B2C6-46D7-AAFE-92AAE28420A9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03E3-F3A7-45C2-BBA5-6639EBC57CEF}">
  <sheetPr codeName="Sheet14">
    <tabColor theme="9" tint="0.59999389629810485"/>
  </sheetPr>
  <dimension ref="C2:X37"/>
  <sheetViews>
    <sheetView zoomScale="70" zoomScaleNormal="70" workbookViewId="0">
      <selection activeCell="AZ31" sqref="AZ31"/>
    </sheetView>
  </sheetViews>
  <sheetFormatPr defaultColWidth="3" defaultRowHeight="16.95" customHeight="1"/>
  <cols>
    <col min="1" max="16384" width="3" style="92"/>
  </cols>
  <sheetData>
    <row r="2" spans="3:24" ht="16.95" customHeight="1">
      <c r="C2" s="91" t="s">
        <v>637</v>
      </c>
    </row>
    <row r="3" spans="3:24" ht="16.95" customHeight="1" thickBot="1">
      <c r="U3" s="91"/>
    </row>
    <row r="4" spans="3:24" ht="16.95" customHeight="1" thickTop="1">
      <c r="C4" s="103" t="s">
        <v>668</v>
      </c>
      <c r="D4" s="104" t="s">
        <v>668</v>
      </c>
      <c r="E4" s="105" t="s">
        <v>668</v>
      </c>
      <c r="F4" s="113">
        <v>1</v>
      </c>
      <c r="G4" s="114">
        <v>1</v>
      </c>
      <c r="H4" s="114">
        <v>1</v>
      </c>
      <c r="I4" s="114">
        <v>1</v>
      </c>
      <c r="J4" s="114">
        <v>1</v>
      </c>
      <c r="K4" s="111">
        <v>1</v>
      </c>
      <c r="X4" s="408"/>
    </row>
    <row r="5" spans="3:24" ht="16.95" customHeight="1">
      <c r="C5" s="106" t="s">
        <v>668</v>
      </c>
      <c r="D5" s="95" t="s">
        <v>668</v>
      </c>
      <c r="E5" s="107" t="s">
        <v>668</v>
      </c>
      <c r="F5" s="94">
        <v>1</v>
      </c>
      <c r="G5" s="93">
        <v>1</v>
      </c>
      <c r="H5" s="93">
        <v>1</v>
      </c>
      <c r="I5" s="93">
        <v>1</v>
      </c>
      <c r="J5" s="93">
        <v>1</v>
      </c>
      <c r="K5" s="112">
        <v>1</v>
      </c>
    </row>
    <row r="6" spans="3:24" ht="16.95" customHeight="1" thickBot="1">
      <c r="C6" s="106" t="s">
        <v>668</v>
      </c>
      <c r="D6" s="95" t="s">
        <v>668</v>
      </c>
      <c r="E6" s="107" t="s">
        <v>668</v>
      </c>
      <c r="F6" s="94">
        <v>1</v>
      </c>
      <c r="G6" s="93">
        <v>1</v>
      </c>
      <c r="H6" s="93">
        <v>1</v>
      </c>
      <c r="I6" s="93">
        <v>1</v>
      </c>
      <c r="J6" s="93">
        <v>1</v>
      </c>
      <c r="K6" s="112">
        <v>1</v>
      </c>
    </row>
    <row r="7" spans="3:24" ht="16.95" customHeight="1" thickBot="1">
      <c r="C7" s="106" t="s">
        <v>668</v>
      </c>
      <c r="D7" s="95" t="s">
        <v>668</v>
      </c>
      <c r="E7" s="107" t="s">
        <v>668</v>
      </c>
      <c r="F7" s="94">
        <v>1</v>
      </c>
      <c r="G7" s="93">
        <v>1</v>
      </c>
      <c r="H7" s="93">
        <v>1</v>
      </c>
      <c r="I7" s="93">
        <v>1</v>
      </c>
      <c r="J7" s="93">
        <v>1</v>
      </c>
      <c r="K7" s="112">
        <v>1</v>
      </c>
      <c r="M7" s="98" t="s">
        <v>668</v>
      </c>
      <c r="N7" s="97" t="s">
        <v>669</v>
      </c>
      <c r="O7" s="97"/>
      <c r="P7" s="97"/>
      <c r="Q7" s="97"/>
    </row>
    <row r="8" spans="3:24" ht="16.95" customHeight="1" thickBot="1">
      <c r="C8" s="106" t="s">
        <v>668</v>
      </c>
      <c r="D8" s="95" t="s">
        <v>668</v>
      </c>
      <c r="E8" s="107" t="s">
        <v>668</v>
      </c>
      <c r="F8" s="94">
        <v>1</v>
      </c>
      <c r="G8" s="93">
        <v>1</v>
      </c>
      <c r="H8" s="93">
        <v>1</v>
      </c>
      <c r="I8" s="93">
        <v>1</v>
      </c>
      <c r="J8" s="93">
        <v>1</v>
      </c>
      <c r="K8" s="112">
        <v>1</v>
      </c>
      <c r="M8" s="99"/>
      <c r="N8" s="92" t="s">
        <v>670</v>
      </c>
    </row>
    <row r="9" spans="3:24" ht="16.95" customHeight="1">
      <c r="C9" s="106" t="s">
        <v>668</v>
      </c>
      <c r="D9" s="95" t="s">
        <v>668</v>
      </c>
      <c r="E9" s="107" t="s">
        <v>668</v>
      </c>
      <c r="F9" s="94">
        <v>1</v>
      </c>
      <c r="G9" s="93">
        <v>1</v>
      </c>
      <c r="H9" s="93">
        <v>1</v>
      </c>
      <c r="I9" s="93">
        <v>1</v>
      </c>
      <c r="J9" s="93">
        <v>1</v>
      </c>
      <c r="K9" s="112">
        <v>1</v>
      </c>
    </row>
    <row r="10" spans="3:24" ht="16.95" customHeight="1">
      <c r="C10" s="106" t="s">
        <v>668</v>
      </c>
      <c r="D10" s="95" t="s">
        <v>668</v>
      </c>
      <c r="E10" s="107" t="s">
        <v>668</v>
      </c>
      <c r="F10" s="94">
        <v>1</v>
      </c>
      <c r="G10" s="93">
        <v>1</v>
      </c>
      <c r="H10" s="93">
        <v>1</v>
      </c>
      <c r="I10" s="93">
        <v>1</v>
      </c>
      <c r="J10" s="93">
        <v>1</v>
      </c>
      <c r="K10" s="112">
        <v>1</v>
      </c>
    </row>
    <row r="11" spans="3:24" ht="16.95" customHeight="1" thickBot="1">
      <c r="C11" s="108" t="s">
        <v>668</v>
      </c>
      <c r="D11" s="109" t="s">
        <v>668</v>
      </c>
      <c r="E11" s="110" t="s">
        <v>668</v>
      </c>
      <c r="F11" s="121">
        <v>1</v>
      </c>
      <c r="G11" s="116">
        <v>1</v>
      </c>
      <c r="H11" s="116">
        <v>1</v>
      </c>
      <c r="I11" s="116">
        <v>1</v>
      </c>
      <c r="J11" s="116">
        <v>1</v>
      </c>
      <c r="K11" s="117">
        <v>1</v>
      </c>
    </row>
    <row r="12" spans="3:24" ht="16.95" customHeight="1" thickTop="1" thickBot="1">
      <c r="C12" s="118"/>
      <c r="D12" s="119"/>
      <c r="E12" s="119"/>
      <c r="F12" s="120"/>
    </row>
    <row r="13" spans="3:24" ht="16.95" customHeight="1" thickTop="1">
      <c r="C13" s="91" t="s">
        <v>652</v>
      </c>
    </row>
    <row r="15" spans="3:24" ht="16.95" customHeight="1" thickTop="1">
      <c r="C15" s="103" t="s">
        <v>668</v>
      </c>
      <c r="D15" s="104" t="s">
        <v>668</v>
      </c>
      <c r="E15" s="104" t="s">
        <v>668</v>
      </c>
      <c r="F15" s="104" t="s">
        <v>668</v>
      </c>
      <c r="G15" s="104" t="s">
        <v>668</v>
      </c>
      <c r="H15" s="104" t="s">
        <v>668</v>
      </c>
      <c r="I15" s="104" t="s">
        <v>668</v>
      </c>
      <c r="J15" s="105" t="s">
        <v>668</v>
      </c>
      <c r="K15" s="113">
        <v>1</v>
      </c>
      <c r="L15" s="114">
        <v>1</v>
      </c>
      <c r="M15" s="114">
        <v>1</v>
      </c>
      <c r="N15" s="131"/>
    </row>
    <row r="16" spans="3:24" ht="16.95" customHeight="1">
      <c r="C16" s="106" t="s">
        <v>668</v>
      </c>
      <c r="D16" s="95" t="s">
        <v>668</v>
      </c>
      <c r="E16" s="95" t="s">
        <v>668</v>
      </c>
      <c r="F16" s="95" t="s">
        <v>668</v>
      </c>
      <c r="G16" s="95" t="s">
        <v>668</v>
      </c>
      <c r="H16" s="95" t="s">
        <v>668</v>
      </c>
      <c r="I16" s="95" t="s">
        <v>668</v>
      </c>
      <c r="J16" s="107" t="s">
        <v>668</v>
      </c>
      <c r="K16" s="94">
        <v>1</v>
      </c>
      <c r="L16" s="93">
        <v>1</v>
      </c>
      <c r="M16" s="93">
        <v>1</v>
      </c>
      <c r="N16" s="112">
        <v>1</v>
      </c>
    </row>
    <row r="17" spans="3:22" ht="16.95" customHeight="1" thickBot="1">
      <c r="C17" s="106" t="s">
        <v>668</v>
      </c>
      <c r="D17" s="95" t="s">
        <v>668</v>
      </c>
      <c r="E17" s="95" t="s">
        <v>668</v>
      </c>
      <c r="F17" s="95" t="s">
        <v>668</v>
      </c>
      <c r="G17" s="95" t="s">
        <v>668</v>
      </c>
      <c r="H17" s="95" t="s">
        <v>668</v>
      </c>
      <c r="I17" s="95" t="s">
        <v>668</v>
      </c>
      <c r="J17" s="107" t="s">
        <v>668</v>
      </c>
      <c r="K17" s="94">
        <v>1</v>
      </c>
      <c r="L17" s="93">
        <v>1</v>
      </c>
      <c r="M17" s="93">
        <v>1</v>
      </c>
      <c r="N17" s="112">
        <v>1</v>
      </c>
    </row>
    <row r="18" spans="3:22" ht="16.95" customHeight="1" thickBot="1">
      <c r="C18" s="106" t="s">
        <v>668</v>
      </c>
      <c r="D18" s="95" t="s">
        <v>668</v>
      </c>
      <c r="E18" s="95" t="s">
        <v>668</v>
      </c>
      <c r="F18" s="95" t="s">
        <v>668</v>
      </c>
      <c r="G18" s="95" t="s">
        <v>668</v>
      </c>
      <c r="H18" s="95" t="s">
        <v>668</v>
      </c>
      <c r="I18" s="95" t="s">
        <v>668</v>
      </c>
      <c r="J18" s="107" t="s">
        <v>668</v>
      </c>
      <c r="K18" s="94">
        <v>1</v>
      </c>
      <c r="L18" s="93">
        <v>1</v>
      </c>
      <c r="M18" s="93">
        <v>1</v>
      </c>
      <c r="N18" s="112">
        <v>1</v>
      </c>
      <c r="P18" s="98" t="s">
        <v>668</v>
      </c>
      <c r="Q18" s="97" t="s">
        <v>669</v>
      </c>
      <c r="R18" s="97"/>
      <c r="S18" s="97"/>
      <c r="T18" s="97"/>
    </row>
    <row r="19" spans="3:22" ht="16.95" customHeight="1" thickBot="1">
      <c r="C19" s="106" t="s">
        <v>668</v>
      </c>
      <c r="D19" s="95" t="s">
        <v>668</v>
      </c>
      <c r="E19" s="95" t="s">
        <v>668</v>
      </c>
      <c r="F19" s="95" t="s">
        <v>668</v>
      </c>
      <c r="G19" s="95" t="s">
        <v>668</v>
      </c>
      <c r="H19" s="95" t="s">
        <v>668</v>
      </c>
      <c r="I19" s="95" t="s">
        <v>668</v>
      </c>
      <c r="J19" s="107" t="s">
        <v>668</v>
      </c>
      <c r="K19" s="94">
        <v>1</v>
      </c>
      <c r="L19" s="93">
        <v>1</v>
      </c>
      <c r="M19" s="93">
        <v>1</v>
      </c>
      <c r="N19" s="112">
        <v>1</v>
      </c>
      <c r="P19" s="99"/>
      <c r="Q19" s="92" t="s">
        <v>670</v>
      </c>
    </row>
    <row r="20" spans="3:22" ht="16.95" customHeight="1">
      <c r="C20" s="106" t="s">
        <v>668</v>
      </c>
      <c r="D20" s="95" t="s">
        <v>668</v>
      </c>
      <c r="E20" s="95" t="s">
        <v>668</v>
      </c>
      <c r="F20" s="95" t="s">
        <v>668</v>
      </c>
      <c r="G20" s="95" t="s">
        <v>668</v>
      </c>
      <c r="H20" s="95" t="s">
        <v>668</v>
      </c>
      <c r="I20" s="95" t="s">
        <v>668</v>
      </c>
      <c r="J20" s="107" t="s">
        <v>668</v>
      </c>
      <c r="K20" s="94">
        <v>1</v>
      </c>
      <c r="L20" s="93">
        <v>1</v>
      </c>
      <c r="M20" s="93">
        <v>1</v>
      </c>
      <c r="N20" s="112">
        <v>1</v>
      </c>
    </row>
    <row r="21" spans="3:22" ht="16.95" customHeight="1">
      <c r="C21" s="106" t="s">
        <v>668</v>
      </c>
      <c r="D21" s="95" t="s">
        <v>668</v>
      </c>
      <c r="E21" s="95" t="s">
        <v>668</v>
      </c>
      <c r="F21" s="95" t="s">
        <v>668</v>
      </c>
      <c r="G21" s="95" t="s">
        <v>668</v>
      </c>
      <c r="H21" s="95" t="s">
        <v>668</v>
      </c>
      <c r="I21" s="95" t="s">
        <v>668</v>
      </c>
      <c r="J21" s="107" t="s">
        <v>668</v>
      </c>
      <c r="K21" s="94">
        <v>1</v>
      </c>
      <c r="L21" s="93">
        <v>1</v>
      </c>
      <c r="M21" s="93">
        <v>1</v>
      </c>
      <c r="N21" s="112">
        <v>1</v>
      </c>
    </row>
    <row r="22" spans="3:22" ht="16.95" customHeight="1" thickBot="1">
      <c r="C22" s="108" t="s">
        <v>668</v>
      </c>
      <c r="D22" s="109" t="s">
        <v>668</v>
      </c>
      <c r="E22" s="109" t="s">
        <v>668</v>
      </c>
      <c r="F22" s="109" t="s">
        <v>668</v>
      </c>
      <c r="G22" s="109" t="s">
        <v>668</v>
      </c>
      <c r="H22" s="109" t="s">
        <v>668</v>
      </c>
      <c r="I22" s="109" t="s">
        <v>668</v>
      </c>
      <c r="J22" s="110" t="s">
        <v>668</v>
      </c>
      <c r="K22" s="121">
        <v>1</v>
      </c>
      <c r="L22" s="116">
        <v>1</v>
      </c>
      <c r="M22" s="116">
        <v>1</v>
      </c>
      <c r="N22" s="117">
        <v>1</v>
      </c>
    </row>
    <row r="23" spans="3:22" ht="16.95" customHeight="1" thickTop="1"/>
    <row r="24" spans="3:22" ht="16.95" customHeight="1">
      <c r="C24" s="91" t="s">
        <v>671</v>
      </c>
    </row>
    <row r="25" spans="3:22" ht="16.95" customHeight="1" thickBot="1"/>
    <row r="26" spans="3:22" ht="16.95" customHeight="1" thickTop="1">
      <c r="C26" s="103" t="s">
        <v>668</v>
      </c>
      <c r="D26" s="104" t="s">
        <v>668</v>
      </c>
      <c r="E26" s="104" t="s">
        <v>668</v>
      </c>
      <c r="F26" s="104" t="s">
        <v>668</v>
      </c>
      <c r="G26" s="104" t="s">
        <v>668</v>
      </c>
      <c r="H26" s="104" t="s">
        <v>668</v>
      </c>
      <c r="I26" s="104" t="s">
        <v>668</v>
      </c>
      <c r="J26" s="104" t="s">
        <v>668</v>
      </c>
      <c r="K26" s="122" t="s">
        <v>668</v>
      </c>
      <c r="L26" s="124">
        <v>1</v>
      </c>
      <c r="M26" s="113">
        <v>1</v>
      </c>
      <c r="N26" s="114">
        <v>1</v>
      </c>
      <c r="O26" s="114">
        <v>1</v>
      </c>
      <c r="P26" s="114">
        <v>1</v>
      </c>
      <c r="Q26" s="131"/>
    </row>
    <row r="27" spans="3:22" ht="16.95" customHeight="1" thickBot="1">
      <c r="C27" s="106" t="s">
        <v>668</v>
      </c>
      <c r="D27" s="95" t="s">
        <v>668</v>
      </c>
      <c r="E27" s="95" t="s">
        <v>668</v>
      </c>
      <c r="F27" s="95" t="s">
        <v>668</v>
      </c>
      <c r="G27" s="95" t="s">
        <v>668</v>
      </c>
      <c r="H27" s="95" t="s">
        <v>668</v>
      </c>
      <c r="I27" s="95" t="s">
        <v>668</v>
      </c>
      <c r="J27" s="95" t="s">
        <v>668</v>
      </c>
      <c r="K27" s="96" t="s">
        <v>668</v>
      </c>
      <c r="L27" s="115">
        <v>1</v>
      </c>
      <c r="M27" s="94">
        <v>1</v>
      </c>
      <c r="N27" s="93">
        <v>1</v>
      </c>
      <c r="O27" s="93">
        <v>1</v>
      </c>
      <c r="P27" s="93">
        <v>1</v>
      </c>
      <c r="Q27" s="132"/>
    </row>
    <row r="28" spans="3:22" ht="16.95" customHeight="1" thickTop="1">
      <c r="C28" s="106" t="s">
        <v>668</v>
      </c>
      <c r="D28" s="95" t="s">
        <v>668</v>
      </c>
      <c r="E28" s="95" t="s">
        <v>668</v>
      </c>
      <c r="F28" s="95" t="s">
        <v>668</v>
      </c>
      <c r="G28" s="95" t="s">
        <v>668</v>
      </c>
      <c r="H28" s="95" t="s">
        <v>668</v>
      </c>
      <c r="I28" s="95" t="s">
        <v>668</v>
      </c>
      <c r="J28" s="95" t="s">
        <v>668</v>
      </c>
      <c r="K28" s="95" t="s">
        <v>668</v>
      </c>
      <c r="L28" s="123" t="s">
        <v>668</v>
      </c>
      <c r="M28" s="94">
        <v>1</v>
      </c>
      <c r="N28" s="93">
        <v>1</v>
      </c>
      <c r="O28" s="93">
        <v>1</v>
      </c>
      <c r="P28" s="93">
        <v>1</v>
      </c>
      <c r="Q28" s="132"/>
    </row>
    <row r="29" spans="3:22" ht="16.95" customHeight="1" thickBot="1">
      <c r="C29" s="106" t="s">
        <v>668</v>
      </c>
      <c r="D29" s="95" t="s">
        <v>668</v>
      </c>
      <c r="E29" s="95" t="s">
        <v>668</v>
      </c>
      <c r="F29" s="95" t="s">
        <v>668</v>
      </c>
      <c r="G29" s="95" t="s">
        <v>668</v>
      </c>
      <c r="H29" s="95" t="s">
        <v>668</v>
      </c>
      <c r="I29" s="95" t="s">
        <v>668</v>
      </c>
      <c r="J29" s="95" t="s">
        <v>668</v>
      </c>
      <c r="K29" s="95" t="s">
        <v>668</v>
      </c>
      <c r="L29" s="107" t="s">
        <v>668</v>
      </c>
      <c r="M29" s="94">
        <v>1</v>
      </c>
      <c r="N29" s="93">
        <v>1</v>
      </c>
      <c r="O29" s="93">
        <v>1</v>
      </c>
      <c r="P29" s="93">
        <v>1</v>
      </c>
      <c r="Q29" s="132"/>
    </row>
    <row r="30" spans="3:22" ht="16.95" customHeight="1" thickBot="1">
      <c r="C30" s="106" t="s">
        <v>668</v>
      </c>
      <c r="D30" s="95" t="s">
        <v>668</v>
      </c>
      <c r="E30" s="95" t="s">
        <v>668</v>
      </c>
      <c r="F30" s="95" t="s">
        <v>668</v>
      </c>
      <c r="G30" s="95" t="s">
        <v>668</v>
      </c>
      <c r="H30" s="95" t="s">
        <v>668</v>
      </c>
      <c r="I30" s="95" t="s">
        <v>668</v>
      </c>
      <c r="J30" s="95" t="s">
        <v>668</v>
      </c>
      <c r="K30" s="95" t="s">
        <v>668</v>
      </c>
      <c r="L30" s="107" t="s">
        <v>668</v>
      </c>
      <c r="M30" s="94">
        <v>1</v>
      </c>
      <c r="N30" s="93">
        <v>1</v>
      </c>
      <c r="O30" s="93">
        <v>1</v>
      </c>
      <c r="P30" s="93">
        <v>1</v>
      </c>
      <c r="Q30" s="112">
        <v>1</v>
      </c>
      <c r="S30" s="98" t="s">
        <v>668</v>
      </c>
      <c r="T30" s="97" t="s">
        <v>669</v>
      </c>
    </row>
    <row r="31" spans="3:22" ht="16.95" customHeight="1" thickBot="1">
      <c r="C31" s="106" t="s">
        <v>668</v>
      </c>
      <c r="D31" s="95" t="s">
        <v>668</v>
      </c>
      <c r="E31" s="95" t="s">
        <v>668</v>
      </c>
      <c r="F31" s="95" t="s">
        <v>668</v>
      </c>
      <c r="G31" s="95" t="s">
        <v>668</v>
      </c>
      <c r="H31" s="95" t="s">
        <v>668</v>
      </c>
      <c r="I31" s="95" t="s">
        <v>668</v>
      </c>
      <c r="J31" s="95" t="s">
        <v>668</v>
      </c>
      <c r="K31" s="95" t="s">
        <v>668</v>
      </c>
      <c r="L31" s="107" t="s">
        <v>668</v>
      </c>
      <c r="M31" s="94">
        <v>1</v>
      </c>
      <c r="N31" s="93">
        <v>1</v>
      </c>
      <c r="O31" s="93">
        <v>1</v>
      </c>
      <c r="P31" s="93">
        <v>1</v>
      </c>
      <c r="Q31" s="112">
        <v>1</v>
      </c>
      <c r="S31" s="99"/>
      <c r="T31" s="92" t="s">
        <v>670</v>
      </c>
      <c r="U31" s="97"/>
      <c r="V31" s="97"/>
    </row>
    <row r="32" spans="3:22" ht="16.95" customHeight="1">
      <c r="C32" s="106" t="s">
        <v>668</v>
      </c>
      <c r="D32" s="95" t="s">
        <v>668</v>
      </c>
      <c r="E32" s="95" t="s">
        <v>668</v>
      </c>
      <c r="F32" s="95" t="s">
        <v>668</v>
      </c>
      <c r="G32" s="95" t="s">
        <v>668</v>
      </c>
      <c r="H32" s="95" t="s">
        <v>668</v>
      </c>
      <c r="I32" s="95" t="s">
        <v>668</v>
      </c>
      <c r="J32" s="95" t="s">
        <v>668</v>
      </c>
      <c r="K32" s="95" t="s">
        <v>668</v>
      </c>
      <c r="L32" s="107" t="s">
        <v>668</v>
      </c>
      <c r="M32" s="94">
        <v>1</v>
      </c>
      <c r="N32" s="93">
        <v>1</v>
      </c>
      <c r="O32" s="93">
        <v>1</v>
      </c>
      <c r="P32" s="93">
        <v>1</v>
      </c>
      <c r="Q32" s="112">
        <v>1</v>
      </c>
    </row>
    <row r="33" spans="3:17" ht="16.95" customHeight="1">
      <c r="C33" s="106" t="s">
        <v>668</v>
      </c>
      <c r="D33" s="95" t="s">
        <v>668</v>
      </c>
      <c r="E33" s="95" t="s">
        <v>668</v>
      </c>
      <c r="F33" s="95" t="s">
        <v>668</v>
      </c>
      <c r="G33" s="95" t="s">
        <v>668</v>
      </c>
      <c r="H33" s="95" t="s">
        <v>668</v>
      </c>
      <c r="I33" s="95" t="s">
        <v>668</v>
      </c>
      <c r="J33" s="95" t="s">
        <v>668</v>
      </c>
      <c r="K33" s="95" t="s">
        <v>668</v>
      </c>
      <c r="L33" s="107" t="s">
        <v>668</v>
      </c>
      <c r="M33" s="94">
        <v>1</v>
      </c>
      <c r="N33" s="93">
        <v>1</v>
      </c>
      <c r="O33" s="93">
        <v>1</v>
      </c>
      <c r="P33" s="93">
        <v>1</v>
      </c>
      <c r="Q33" s="112">
        <v>1</v>
      </c>
    </row>
    <row r="34" spans="3:17" ht="16.95" customHeight="1" thickBot="1">
      <c r="C34" s="108" t="s">
        <v>668</v>
      </c>
      <c r="D34" s="109" t="s">
        <v>668</v>
      </c>
      <c r="E34" s="109" t="s">
        <v>668</v>
      </c>
      <c r="F34" s="109" t="s">
        <v>668</v>
      </c>
      <c r="G34" s="109" t="s">
        <v>668</v>
      </c>
      <c r="H34" s="109" t="s">
        <v>668</v>
      </c>
      <c r="I34" s="109" t="s">
        <v>668</v>
      </c>
      <c r="J34" s="109" t="s">
        <v>668</v>
      </c>
      <c r="K34" s="109" t="s">
        <v>668</v>
      </c>
      <c r="L34" s="110" t="s">
        <v>668</v>
      </c>
      <c r="M34" s="121">
        <v>1</v>
      </c>
      <c r="N34" s="116">
        <v>1</v>
      </c>
      <c r="O34" s="116">
        <v>1</v>
      </c>
      <c r="P34" s="116">
        <v>1</v>
      </c>
      <c r="Q34" s="117">
        <v>1</v>
      </c>
    </row>
    <row r="35" spans="3:17" ht="16.95" customHeight="1" thickTop="1">
      <c r="C35" s="102"/>
      <c r="D35" s="102"/>
      <c r="E35" s="102"/>
      <c r="F35" s="102"/>
      <c r="G35" s="102"/>
      <c r="H35" s="102"/>
      <c r="I35" s="102"/>
      <c r="J35" s="102"/>
      <c r="K35" s="101"/>
      <c r="L35" s="101"/>
      <c r="M35" s="101"/>
      <c r="N35" s="101"/>
      <c r="O35" s="101"/>
      <c r="P35" s="101"/>
      <c r="Q35" s="101"/>
    </row>
    <row r="36" spans="3:17" ht="16.95" customHeight="1"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3:17" ht="16.95" customHeight="1"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9EA7-FF1B-48A4-9801-DDF3AB437D89}">
  <sheetPr codeName="Sheet15"/>
  <dimension ref="A2:H15"/>
  <sheetViews>
    <sheetView workbookViewId="0">
      <selection activeCell="C11" sqref="C11:D11"/>
    </sheetView>
  </sheetViews>
  <sheetFormatPr defaultRowHeight="14.4"/>
  <cols>
    <col min="1" max="1" width="16.5546875" customWidth="1"/>
    <col min="2" max="3" width="8.77734375" bestFit="1" customWidth="1"/>
    <col min="4" max="4" width="14.5546875" customWidth="1"/>
  </cols>
  <sheetData>
    <row r="2" spans="1:8">
      <c r="B2" t="s">
        <v>85</v>
      </c>
      <c r="C2" t="s">
        <v>81</v>
      </c>
      <c r="D2" t="s">
        <v>79</v>
      </c>
      <c r="E2" t="s">
        <v>83</v>
      </c>
      <c r="F2" t="s">
        <v>672</v>
      </c>
      <c r="G2" t="s">
        <v>673</v>
      </c>
      <c r="H2" t="s">
        <v>164</v>
      </c>
    </row>
    <row r="3" spans="1:8">
      <c r="A3" t="s">
        <v>76</v>
      </c>
      <c r="B3">
        <v>30</v>
      </c>
      <c r="C3">
        <v>44</v>
      </c>
      <c r="D3">
        <v>9</v>
      </c>
      <c r="E3">
        <v>17</v>
      </c>
      <c r="F3">
        <v>4</v>
      </c>
      <c r="G3">
        <v>26</v>
      </c>
      <c r="H3">
        <f>SUM(B3:G3)</f>
        <v>130</v>
      </c>
    </row>
    <row r="4" spans="1:8">
      <c r="A4" t="s">
        <v>97</v>
      </c>
      <c r="B4">
        <v>12</v>
      </c>
      <c r="C4">
        <v>19</v>
      </c>
      <c r="D4">
        <v>13</v>
      </c>
      <c r="E4">
        <v>9</v>
      </c>
      <c r="G4">
        <v>2</v>
      </c>
      <c r="H4">
        <f t="shared" ref="H4:H7" si="0">SUM(B4:G4)</f>
        <v>55</v>
      </c>
    </row>
    <row r="5" spans="1:8">
      <c r="A5" t="s">
        <v>382</v>
      </c>
      <c r="B5">
        <v>9</v>
      </c>
      <c r="C5">
        <v>7</v>
      </c>
      <c r="D5">
        <v>12</v>
      </c>
      <c r="E5">
        <v>6</v>
      </c>
      <c r="F5">
        <v>1</v>
      </c>
      <c r="H5">
        <f t="shared" si="0"/>
        <v>35</v>
      </c>
    </row>
    <row r="6" spans="1:8">
      <c r="A6" t="s">
        <v>145</v>
      </c>
      <c r="D6">
        <v>6</v>
      </c>
      <c r="H6">
        <f t="shared" si="0"/>
        <v>6</v>
      </c>
    </row>
    <row r="7" spans="1:8">
      <c r="A7" t="s">
        <v>126</v>
      </c>
      <c r="B7">
        <v>7</v>
      </c>
      <c r="C7">
        <v>15</v>
      </c>
      <c r="E7">
        <v>5</v>
      </c>
      <c r="H7">
        <f t="shared" si="0"/>
        <v>27</v>
      </c>
    </row>
    <row r="8" spans="1:8">
      <c r="A8" t="s">
        <v>164</v>
      </c>
      <c r="B8">
        <f>SUM(B3:B7)</f>
        <v>58</v>
      </c>
      <c r="C8">
        <f t="shared" ref="C8:H8" si="1">SUM(C3:C7)</f>
        <v>85</v>
      </c>
      <c r="D8">
        <f t="shared" si="1"/>
        <v>40</v>
      </c>
      <c r="E8">
        <f t="shared" si="1"/>
        <v>37</v>
      </c>
      <c r="F8">
        <f t="shared" si="1"/>
        <v>5</v>
      </c>
      <c r="G8">
        <f t="shared" si="1"/>
        <v>28</v>
      </c>
      <c r="H8">
        <f t="shared" si="1"/>
        <v>253</v>
      </c>
    </row>
    <row r="10" spans="1:8">
      <c r="D10" t="s">
        <v>76</v>
      </c>
      <c r="E10">
        <v>130</v>
      </c>
      <c r="G10" t="s">
        <v>85</v>
      </c>
      <c r="H10">
        <v>58</v>
      </c>
    </row>
    <row r="11" spans="1:8">
      <c r="D11" t="s">
        <v>97</v>
      </c>
      <c r="E11">
        <v>55</v>
      </c>
      <c r="G11" t="s">
        <v>81</v>
      </c>
      <c r="H11">
        <v>85</v>
      </c>
    </row>
    <row r="12" spans="1:8">
      <c r="D12" t="s">
        <v>382</v>
      </c>
      <c r="E12">
        <v>35</v>
      </c>
      <c r="G12" t="s">
        <v>79</v>
      </c>
      <c r="H12">
        <v>40</v>
      </c>
    </row>
    <row r="13" spans="1:8">
      <c r="D13" t="s">
        <v>145</v>
      </c>
      <c r="E13">
        <v>6</v>
      </c>
      <c r="G13" t="s">
        <v>83</v>
      </c>
      <c r="H13">
        <v>37</v>
      </c>
    </row>
    <row r="14" spans="1:8">
      <c r="D14" t="s">
        <v>126</v>
      </c>
      <c r="E14">
        <v>27</v>
      </c>
      <c r="G14" t="s">
        <v>672</v>
      </c>
      <c r="H14">
        <v>5</v>
      </c>
    </row>
    <row r="15" spans="1:8">
      <c r="G15" t="s">
        <v>673</v>
      </c>
      <c r="H15">
        <v>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16B4832CC58469954CEE5069400E4" ma:contentTypeVersion="13" ma:contentTypeDescription="Create a new document." ma:contentTypeScope="" ma:versionID="0a6c4b31567140aad22e0eca12a3b6df">
  <xsd:schema xmlns:xsd="http://www.w3.org/2001/XMLSchema" xmlns:xs="http://www.w3.org/2001/XMLSchema" xmlns:p="http://schemas.microsoft.com/office/2006/metadata/properties" xmlns:ns2="6b0ef528-9a6d-42b1-86a1-e81e012e779e" xmlns:ns3="6b977ca1-347c-4e5c-b615-211488016a57" targetNamespace="http://schemas.microsoft.com/office/2006/metadata/properties" ma:root="true" ma:fieldsID="7d40de8d9e75ad89f64cc121bfbff25d" ns2:_="" ns3:_="">
    <xsd:import namespace="6b0ef528-9a6d-42b1-86a1-e81e012e779e"/>
    <xsd:import namespace="6b977ca1-347c-4e5c-b615-211488016a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ef528-9a6d-42b1-86a1-e81e012e77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b6d1926-1f8a-40b9-b8f2-9ef2d77db803}" ma:internalName="TaxCatchAll" ma:showField="CatchAllData" ma:web="6b0ef528-9a6d-42b1-86a1-e81e012e77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77ca1-347c-4e5c-b615-211488016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0ef528-9a6d-42b1-86a1-e81e012e779e">
      <UserInfo>
        <DisplayName>Jenny Edwards</DisplayName>
        <AccountId>12</AccountId>
        <AccountType/>
      </UserInfo>
      <UserInfo>
        <DisplayName>Alexander Urquhart</DisplayName>
        <AccountId>89</AccountId>
        <AccountType/>
      </UserInfo>
    </SharedWithUsers>
    <TaxCatchAll xmlns="6b0ef528-9a6d-42b1-86a1-e81e012e779e" xsi:nil="true"/>
    <lcf76f155ced4ddcb4097134ff3c332f xmlns="6b977ca1-347c-4e5c-b615-211488016a5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C296A-70C9-45A6-9B5C-EC3FE59DC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ef528-9a6d-42b1-86a1-e81e012e779e"/>
    <ds:schemaRef ds:uri="6b977ca1-347c-4e5c-b615-211488016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CF0D8-EEB9-421C-A9E0-98D886F1E2E8}">
  <ds:schemaRefs>
    <ds:schemaRef ds:uri="http://schemas.microsoft.com/office/2006/metadata/properties"/>
    <ds:schemaRef ds:uri="http://schemas.microsoft.com/office/infopath/2007/PartnerControls"/>
    <ds:schemaRef ds:uri="6b0ef528-9a6d-42b1-86a1-e81e012e779e"/>
    <ds:schemaRef ds:uri="6b977ca1-347c-4e5c-b615-211488016a57"/>
  </ds:schemaRefs>
</ds:datastoreItem>
</file>

<file path=customXml/itemProps3.xml><?xml version="1.0" encoding="utf-8"?>
<ds:datastoreItem xmlns:ds="http://schemas.openxmlformats.org/officeDocument/2006/customXml" ds:itemID="{2F9B00EF-FA9E-45D6-BB94-5CAD6E4012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About</vt:lpstr>
      <vt:lpstr>CI Initiatives</vt:lpstr>
      <vt:lpstr>Board Schedule</vt:lpstr>
      <vt:lpstr>Wedges and Waterfalls</vt:lpstr>
      <vt:lpstr>Mekkos and Treemaps</vt:lpstr>
      <vt:lpstr>CI Budget Visuals</vt:lpstr>
      <vt:lpstr>GCAM baselines</vt:lpstr>
      <vt:lpstr>EPS BAU Outputs</vt:lpstr>
      <vt:lpstr>EPS baselines</vt:lpstr>
      <vt:lpstr>EPS non-CO2 baselines</vt:lpstr>
      <vt:lpstr>Hybrid GCAM-EPS CO2e baseline</vt:lpstr>
      <vt:lpstr>Hybrid GCAM-EPS nonCO2 baseline</vt:lpstr>
      <vt:lpstr>Policy Wins Data</vt:lpstr>
      <vt:lpstr>Policy Wins Visuals</vt:lpstr>
      <vt:lpstr>CI Retreat Summary</vt:lpstr>
      <vt:lpstr>GWPbyPollutant</vt:lpstr>
      <vt:lpstr>'Board Schedule'!Print_Area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Minshu Deng</dc:creator>
  <cp:keywords/>
  <dc:description/>
  <cp:lastModifiedBy>Alexander Urquhart</cp:lastModifiedBy>
  <cp:revision/>
  <dcterms:created xsi:type="dcterms:W3CDTF">2021-07-08T23:19:48Z</dcterms:created>
  <dcterms:modified xsi:type="dcterms:W3CDTF">2023-12-13T19:06:28Z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redWithUsers">
    <vt:lpwstr>7;#Jenny Edwards</vt:lpwstr>
  </property>
  <property fmtid="{D5CDD505-2E9C-101B-9397-08002B2CF9AE}" pid="3" name="ContentTypeId">
    <vt:lpwstr>0x010100EEF16B4832CC58469954CEE5069400E4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